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ckzumbaugh/Documents/Teaching/ASI 560/Fall 2021 Beef/F21_analytics_dashboard/analytics_dashboard/www/"/>
    </mc:Choice>
  </mc:AlternateContent>
  <xr:revisionPtr revIDLastSave="0" documentId="8_{BF4E2C9C-18B2-2540-85B2-3C84963D5CF8}" xr6:coauthVersionLast="47" xr6:coauthVersionMax="47" xr10:uidLastSave="{00000000-0000-0000-0000-000000000000}"/>
  <bookViews>
    <workbookView xWindow="0" yWindow="500" windowWidth="23260" windowHeight="12580" activeTab="1" xr2:uid="{6303043A-6538-4CE6-AA99-9AE9C44072B4}"/>
  </bookViews>
  <sheets>
    <sheet name="Daily Intake Sheet" sheetId="1" r:id="rId1"/>
    <sheet name="Starter Intake" sheetId="2" r:id="rId2"/>
    <sheet name="Milk Intak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G33" i="2" l="1"/>
  <c r="DG8" i="2"/>
  <c r="DG4" i="2"/>
  <c r="DD33" i="2"/>
  <c r="DD25" i="2"/>
  <c r="DD11" i="2"/>
  <c r="DD6" i="2"/>
  <c r="DD4" i="2"/>
  <c r="BS46" i="2"/>
  <c r="BP46" i="2"/>
  <c r="BM46" i="2"/>
  <c r="DA43" i="2"/>
  <c r="DA41" i="2"/>
  <c r="DC41" i="2" s="1"/>
  <c r="DA33" i="2"/>
  <c r="DA12" i="2"/>
  <c r="DA11" i="2"/>
  <c r="DA8" i="2"/>
  <c r="DA4" i="2"/>
  <c r="DC4" i="2" s="1"/>
  <c r="CX33" i="2"/>
  <c r="CX6" i="2"/>
  <c r="CX4" i="2"/>
  <c r="CU43" i="2"/>
  <c r="CU42" i="2"/>
  <c r="CU41" i="2"/>
  <c r="CU37" i="2"/>
  <c r="CW37" i="2" s="1"/>
  <c r="CU33" i="2"/>
  <c r="CU25" i="2"/>
  <c r="CU11" i="2"/>
  <c r="CU14" i="2"/>
  <c r="CU8" i="2"/>
  <c r="CU5" i="2"/>
  <c r="CU4" i="2"/>
  <c r="CR33" i="2"/>
  <c r="CT33" i="2" s="1"/>
  <c r="CR30" i="2"/>
  <c r="CR12" i="2"/>
  <c r="CR11" i="2"/>
  <c r="CR8" i="2"/>
  <c r="CT8" i="2" s="1"/>
  <c r="CR4" i="2"/>
  <c r="CL12" i="2"/>
  <c r="CL42" i="2"/>
  <c r="CL44" i="2"/>
  <c r="CL43" i="2"/>
  <c r="CL41" i="2"/>
  <c r="CL37" i="2"/>
  <c r="CL33" i="2"/>
  <c r="CL30" i="2"/>
  <c r="CL25" i="2"/>
  <c r="CL14" i="2"/>
  <c r="CL11" i="2"/>
  <c r="CL8" i="2"/>
  <c r="CL6" i="2"/>
  <c r="CL4" i="2"/>
  <c r="CF41" i="2"/>
  <c r="CF33" i="2"/>
  <c r="CF30" i="2"/>
  <c r="CF14" i="2"/>
  <c r="CF13" i="2"/>
  <c r="CF12" i="2"/>
  <c r="CF11" i="2"/>
  <c r="CF5" i="2"/>
  <c r="CF9" i="2"/>
  <c r="CF6" i="2"/>
  <c r="CF8" i="2"/>
  <c r="CF4" i="2"/>
  <c r="CC33" i="2"/>
  <c r="CC14" i="2"/>
  <c r="CC11" i="2"/>
  <c r="CC6" i="2"/>
  <c r="CE6" i="2" s="1"/>
  <c r="CC4" i="2"/>
  <c r="CB46" i="2"/>
  <c r="BZ41" i="2"/>
  <c r="BZ33" i="2"/>
  <c r="CB34" i="2"/>
  <c r="BZ11" i="2"/>
  <c r="BZ4" i="2"/>
  <c r="CB4" i="2" s="1"/>
  <c r="BY46" i="2"/>
  <c r="BW41" i="2"/>
  <c r="BW33" i="2"/>
  <c r="BW14" i="2"/>
  <c r="BW6" i="2"/>
  <c r="BW4" i="2"/>
  <c r="BT41" i="2"/>
  <c r="BV41" i="2" s="1"/>
  <c r="BT33" i="2"/>
  <c r="BT11" i="2"/>
  <c r="BV11" i="2" s="1"/>
  <c r="BT4" i="2"/>
  <c r="BQ33" i="2"/>
  <c r="BQ11" i="2"/>
  <c r="BQ6" i="2"/>
  <c r="BQ4" i="2"/>
  <c r="EJ45" i="2"/>
  <c r="EJ44" i="2"/>
  <c r="EJ43" i="2"/>
  <c r="EJ42" i="2"/>
  <c r="EJ41" i="2"/>
  <c r="EJ40" i="2"/>
  <c r="EJ39" i="2"/>
  <c r="EJ38" i="2"/>
  <c r="EJ37" i="2"/>
  <c r="EJ36" i="2"/>
  <c r="EJ35" i="2"/>
  <c r="EJ34" i="2"/>
  <c r="EJ33" i="2"/>
  <c r="EJ32" i="2"/>
  <c r="EJ31" i="2"/>
  <c r="EJ30" i="2"/>
  <c r="EJ29" i="2"/>
  <c r="EJ28" i="2"/>
  <c r="EJ27" i="2"/>
  <c r="EJ26" i="2"/>
  <c r="EJ25" i="2"/>
  <c r="EJ24" i="2"/>
  <c r="EJ23" i="2"/>
  <c r="EJ22" i="2"/>
  <c r="EJ21" i="2"/>
  <c r="EJ20" i="2"/>
  <c r="EJ19" i="2"/>
  <c r="EJ18" i="2"/>
  <c r="EJ17" i="2"/>
  <c r="EJ16" i="2"/>
  <c r="EJ15" i="2"/>
  <c r="EJ14" i="2"/>
  <c r="EJ13" i="2"/>
  <c r="EJ12" i="2"/>
  <c r="EJ11" i="2"/>
  <c r="EJ10" i="2"/>
  <c r="EJ9" i="2"/>
  <c r="EJ8" i="2"/>
  <c r="EJ7" i="2"/>
  <c r="EJ6" i="2"/>
  <c r="EJ5" i="2"/>
  <c r="EJ4" i="2"/>
  <c r="EG45" i="2"/>
  <c r="EG44" i="2"/>
  <c r="EG43" i="2"/>
  <c r="EG42" i="2"/>
  <c r="EG41" i="2"/>
  <c r="EG40" i="2"/>
  <c r="EG39" i="2"/>
  <c r="EG38" i="2"/>
  <c r="EG37" i="2"/>
  <c r="EG36" i="2"/>
  <c r="EG35" i="2"/>
  <c r="EG34" i="2"/>
  <c r="EG33" i="2"/>
  <c r="EG32" i="2"/>
  <c r="EG31" i="2"/>
  <c r="EG30" i="2"/>
  <c r="EG29" i="2"/>
  <c r="EG28" i="2"/>
  <c r="EG27" i="2"/>
  <c r="EG26" i="2"/>
  <c r="EG25" i="2"/>
  <c r="EG24" i="2"/>
  <c r="EG23" i="2"/>
  <c r="EG22" i="2"/>
  <c r="EG21" i="2"/>
  <c r="EG20" i="2"/>
  <c r="EG19" i="2"/>
  <c r="EG18" i="2"/>
  <c r="EG17" i="2"/>
  <c r="EG16" i="2"/>
  <c r="EG15" i="2"/>
  <c r="EG14" i="2"/>
  <c r="EG13" i="2"/>
  <c r="EG12" i="2"/>
  <c r="EG11" i="2"/>
  <c r="EG10" i="2"/>
  <c r="EG9" i="2"/>
  <c r="EG8" i="2"/>
  <c r="EG7" i="2"/>
  <c r="EG6" i="2"/>
  <c r="EG5" i="2"/>
  <c r="EG4" i="2"/>
  <c r="ED45" i="2"/>
  <c r="ED44" i="2"/>
  <c r="ED43" i="2"/>
  <c r="ED42" i="2"/>
  <c r="ED41" i="2"/>
  <c r="ED40" i="2"/>
  <c r="ED39" i="2"/>
  <c r="ED38" i="2"/>
  <c r="ED37" i="2"/>
  <c r="ED36" i="2"/>
  <c r="ED35" i="2"/>
  <c r="ED34" i="2"/>
  <c r="ED33" i="2"/>
  <c r="ED32" i="2"/>
  <c r="ED31" i="2"/>
  <c r="ED30" i="2"/>
  <c r="ED29" i="2"/>
  <c r="ED28" i="2"/>
  <c r="ED27" i="2"/>
  <c r="ED26" i="2"/>
  <c r="ED25" i="2"/>
  <c r="ED24" i="2"/>
  <c r="ED23" i="2"/>
  <c r="ED22" i="2"/>
  <c r="ED21" i="2"/>
  <c r="ED20" i="2"/>
  <c r="ED19" i="2"/>
  <c r="ED18" i="2"/>
  <c r="ED17" i="2"/>
  <c r="ED16" i="2"/>
  <c r="ED15" i="2"/>
  <c r="ED14" i="2"/>
  <c r="ED13" i="2"/>
  <c r="ED12" i="2"/>
  <c r="ED11" i="2"/>
  <c r="ED10" i="2"/>
  <c r="ED9" i="2"/>
  <c r="ED8" i="2"/>
  <c r="ED7" i="2"/>
  <c r="ED6" i="2"/>
  <c r="ED5" i="2"/>
  <c r="ED4" i="2"/>
  <c r="EA45" i="2"/>
  <c r="EA44" i="2"/>
  <c r="EA43" i="2"/>
  <c r="EA42" i="2"/>
  <c r="EA41" i="2"/>
  <c r="EA40" i="2"/>
  <c r="EA39" i="2"/>
  <c r="EA38" i="2"/>
  <c r="EA37" i="2"/>
  <c r="EA36" i="2"/>
  <c r="EA35" i="2"/>
  <c r="EA34" i="2"/>
  <c r="EA33" i="2"/>
  <c r="EA32" i="2"/>
  <c r="EA31" i="2"/>
  <c r="EA30" i="2"/>
  <c r="EA29" i="2"/>
  <c r="EA28" i="2"/>
  <c r="EA27" i="2"/>
  <c r="EA26" i="2"/>
  <c r="EA25" i="2"/>
  <c r="EA24" i="2"/>
  <c r="EA23" i="2"/>
  <c r="EA22" i="2"/>
  <c r="EA21" i="2"/>
  <c r="EA20" i="2"/>
  <c r="EA19" i="2"/>
  <c r="EA18" i="2"/>
  <c r="EA17" i="2"/>
  <c r="EA16" i="2"/>
  <c r="EA15" i="2"/>
  <c r="EA14" i="2"/>
  <c r="EA13" i="2"/>
  <c r="EA12" i="2"/>
  <c r="EA11" i="2"/>
  <c r="EA10" i="2"/>
  <c r="EA9" i="2"/>
  <c r="EA8" i="2"/>
  <c r="EA7" i="2"/>
  <c r="EA6" i="2"/>
  <c r="EA5" i="2"/>
  <c r="EA4" i="2"/>
  <c r="DX45" i="2"/>
  <c r="DX44" i="2"/>
  <c r="DX43" i="2"/>
  <c r="DX42" i="2"/>
  <c r="DX41" i="2"/>
  <c r="DX40" i="2"/>
  <c r="DX39" i="2"/>
  <c r="DX38" i="2"/>
  <c r="DX37" i="2"/>
  <c r="DX36" i="2"/>
  <c r="DX35" i="2"/>
  <c r="DX34" i="2"/>
  <c r="DX33" i="2"/>
  <c r="DX32" i="2"/>
  <c r="DX31" i="2"/>
  <c r="DX30" i="2"/>
  <c r="DX29" i="2"/>
  <c r="DX28" i="2"/>
  <c r="DX27" i="2"/>
  <c r="DX26" i="2"/>
  <c r="DX25" i="2"/>
  <c r="DX24" i="2"/>
  <c r="DX23" i="2"/>
  <c r="DX22" i="2"/>
  <c r="DX21" i="2"/>
  <c r="DX20" i="2"/>
  <c r="DX19" i="2"/>
  <c r="DX18" i="2"/>
  <c r="DX17" i="2"/>
  <c r="DX16" i="2"/>
  <c r="DX15" i="2"/>
  <c r="DX14" i="2"/>
  <c r="DX13" i="2"/>
  <c r="DX12" i="2"/>
  <c r="DX11" i="2"/>
  <c r="DX10" i="2"/>
  <c r="DX9" i="2"/>
  <c r="DX8" i="2"/>
  <c r="DX7" i="2"/>
  <c r="DX6" i="2"/>
  <c r="DX5" i="2"/>
  <c r="DX4" i="2"/>
  <c r="DU45" i="2"/>
  <c r="DU44" i="2"/>
  <c r="DU43" i="2"/>
  <c r="DU42" i="2"/>
  <c r="DU41" i="2"/>
  <c r="DU40" i="2"/>
  <c r="DU39" i="2"/>
  <c r="DU38" i="2"/>
  <c r="DU37" i="2"/>
  <c r="DU36" i="2"/>
  <c r="DU35" i="2"/>
  <c r="DU34" i="2"/>
  <c r="DU33" i="2"/>
  <c r="DU32" i="2"/>
  <c r="DU31" i="2"/>
  <c r="DU30" i="2"/>
  <c r="DU29" i="2"/>
  <c r="DU28" i="2"/>
  <c r="DU27" i="2"/>
  <c r="DU26" i="2"/>
  <c r="DU25" i="2"/>
  <c r="DU24" i="2"/>
  <c r="DU23" i="2"/>
  <c r="DU22" i="2"/>
  <c r="DU21" i="2"/>
  <c r="DU20" i="2"/>
  <c r="DU19" i="2"/>
  <c r="DU18" i="2"/>
  <c r="DU17" i="2"/>
  <c r="DU16" i="2"/>
  <c r="DU15" i="2"/>
  <c r="DU14" i="2"/>
  <c r="DU13" i="2"/>
  <c r="DU12" i="2"/>
  <c r="DU11" i="2"/>
  <c r="DU10" i="2"/>
  <c r="DU9" i="2"/>
  <c r="DU8" i="2"/>
  <c r="DU7" i="2"/>
  <c r="DU6" i="2"/>
  <c r="DU5" i="2"/>
  <c r="DU4" i="2"/>
  <c r="DR45" i="2"/>
  <c r="DR44" i="2"/>
  <c r="DR43" i="2"/>
  <c r="DR42" i="2"/>
  <c r="DR41" i="2"/>
  <c r="DR40" i="2"/>
  <c r="DR39" i="2"/>
  <c r="DR38" i="2"/>
  <c r="DR37" i="2"/>
  <c r="DR36" i="2"/>
  <c r="DR35" i="2"/>
  <c r="DR34" i="2"/>
  <c r="DR33" i="2"/>
  <c r="DR32" i="2"/>
  <c r="DR31" i="2"/>
  <c r="DR30" i="2"/>
  <c r="DR29" i="2"/>
  <c r="DR28" i="2"/>
  <c r="DR27" i="2"/>
  <c r="DR26" i="2"/>
  <c r="DR25" i="2"/>
  <c r="DR24" i="2"/>
  <c r="DR23" i="2"/>
  <c r="DR22" i="2"/>
  <c r="DR21" i="2"/>
  <c r="DR20" i="2"/>
  <c r="DR19" i="2"/>
  <c r="DR18" i="2"/>
  <c r="DR17" i="2"/>
  <c r="DR16" i="2"/>
  <c r="DR15" i="2"/>
  <c r="DR14" i="2"/>
  <c r="DR13" i="2"/>
  <c r="DR12" i="2"/>
  <c r="DR11" i="2"/>
  <c r="DR10" i="2"/>
  <c r="DR9" i="2"/>
  <c r="DR8" i="2"/>
  <c r="DR7" i="2"/>
  <c r="DR6" i="2"/>
  <c r="DR5" i="2"/>
  <c r="DR4" i="2"/>
  <c r="DO45" i="2"/>
  <c r="DO44" i="2"/>
  <c r="DO43" i="2"/>
  <c r="DO42" i="2"/>
  <c r="DO41" i="2"/>
  <c r="DO40" i="2"/>
  <c r="DO39" i="2"/>
  <c r="DO38" i="2"/>
  <c r="DO37" i="2"/>
  <c r="DO36" i="2"/>
  <c r="DO35" i="2"/>
  <c r="DO34" i="2"/>
  <c r="DO33" i="2"/>
  <c r="DO32" i="2"/>
  <c r="DO31" i="2"/>
  <c r="DO30" i="2"/>
  <c r="DO29" i="2"/>
  <c r="DO28" i="2"/>
  <c r="DO27" i="2"/>
  <c r="DO26" i="2"/>
  <c r="DO25" i="2"/>
  <c r="DO24" i="2"/>
  <c r="DO23" i="2"/>
  <c r="DO22" i="2"/>
  <c r="DO21" i="2"/>
  <c r="DO20" i="2"/>
  <c r="DO19" i="2"/>
  <c r="DO18" i="2"/>
  <c r="DO17" i="2"/>
  <c r="DO16" i="2"/>
  <c r="DO15" i="2"/>
  <c r="DO14" i="2"/>
  <c r="DO13" i="2"/>
  <c r="DO12" i="2"/>
  <c r="DO11" i="2"/>
  <c r="DO10" i="2"/>
  <c r="DO9" i="2"/>
  <c r="DO8" i="2"/>
  <c r="DO7" i="2"/>
  <c r="DO6" i="2"/>
  <c r="DO5" i="2"/>
  <c r="DO4" i="2"/>
  <c r="DL45" i="2"/>
  <c r="DL44" i="2"/>
  <c r="DL43" i="2"/>
  <c r="DL42" i="2"/>
  <c r="DL41" i="2"/>
  <c r="DL40" i="2"/>
  <c r="DL39" i="2"/>
  <c r="DL38" i="2"/>
  <c r="DL37" i="2"/>
  <c r="DL36" i="2"/>
  <c r="DL35" i="2"/>
  <c r="DL34" i="2"/>
  <c r="DL33" i="2"/>
  <c r="DL32" i="2"/>
  <c r="DL31" i="2"/>
  <c r="DL30" i="2"/>
  <c r="DL29" i="2"/>
  <c r="DL28" i="2"/>
  <c r="DL27" i="2"/>
  <c r="DL26" i="2"/>
  <c r="DL25" i="2"/>
  <c r="DL24" i="2"/>
  <c r="DL23" i="2"/>
  <c r="DL22" i="2"/>
  <c r="DL21" i="2"/>
  <c r="DL20" i="2"/>
  <c r="DL19" i="2"/>
  <c r="DL18" i="2"/>
  <c r="DL17" i="2"/>
  <c r="DL16" i="2"/>
  <c r="DL15" i="2"/>
  <c r="DL14" i="2"/>
  <c r="DL13" i="2"/>
  <c r="DL12" i="2"/>
  <c r="DL11" i="2"/>
  <c r="DL10" i="2"/>
  <c r="DL9" i="2"/>
  <c r="DL8" i="2"/>
  <c r="DL7" i="2"/>
  <c r="DL6" i="2"/>
  <c r="DL5" i="2"/>
  <c r="DL4" i="2"/>
  <c r="DI45" i="2"/>
  <c r="DI44" i="2"/>
  <c r="DI43" i="2"/>
  <c r="DI42" i="2"/>
  <c r="DI41" i="2"/>
  <c r="DI40" i="2"/>
  <c r="DI39" i="2"/>
  <c r="DI38" i="2"/>
  <c r="DI37" i="2"/>
  <c r="DI36" i="2"/>
  <c r="DI35" i="2"/>
  <c r="DI34" i="2"/>
  <c r="DI33" i="2"/>
  <c r="DI32" i="2"/>
  <c r="DI31" i="2"/>
  <c r="DI30" i="2"/>
  <c r="DI29" i="2"/>
  <c r="DI28" i="2"/>
  <c r="DI27" i="2"/>
  <c r="DI26" i="2"/>
  <c r="DI25" i="2"/>
  <c r="DI24" i="2"/>
  <c r="DI23" i="2"/>
  <c r="DI22" i="2"/>
  <c r="DI21" i="2"/>
  <c r="DI20" i="2"/>
  <c r="DI19" i="2"/>
  <c r="DI18" i="2"/>
  <c r="DI17" i="2"/>
  <c r="DI16" i="2"/>
  <c r="DI15" i="2"/>
  <c r="DI14" i="2"/>
  <c r="DI13" i="2"/>
  <c r="DI12" i="2"/>
  <c r="DI11" i="2"/>
  <c r="DI10" i="2"/>
  <c r="DI9" i="2"/>
  <c r="DI8" i="2"/>
  <c r="DI7" i="2"/>
  <c r="DI6" i="2"/>
  <c r="DI5" i="2"/>
  <c r="DI4" i="2"/>
  <c r="DF45" i="2"/>
  <c r="DF44" i="2"/>
  <c r="DF43" i="2"/>
  <c r="DF42" i="2"/>
  <c r="DF41" i="2"/>
  <c r="DF40" i="2"/>
  <c r="DF39" i="2"/>
  <c r="DF38" i="2"/>
  <c r="DF37" i="2"/>
  <c r="DF36" i="2"/>
  <c r="DF35" i="2"/>
  <c r="DF34" i="2"/>
  <c r="DF33" i="2"/>
  <c r="DF32" i="2"/>
  <c r="DF31" i="2"/>
  <c r="DF30" i="2"/>
  <c r="DF29" i="2"/>
  <c r="DF28" i="2"/>
  <c r="DF27" i="2"/>
  <c r="DF26" i="2"/>
  <c r="DF25" i="2"/>
  <c r="DF24" i="2"/>
  <c r="DF23" i="2"/>
  <c r="DF22" i="2"/>
  <c r="DF21" i="2"/>
  <c r="DF20" i="2"/>
  <c r="DF19" i="2"/>
  <c r="DF18" i="2"/>
  <c r="DF17" i="2"/>
  <c r="DF16" i="2"/>
  <c r="DF15" i="2"/>
  <c r="DF14" i="2"/>
  <c r="DF13" i="2"/>
  <c r="DF12" i="2"/>
  <c r="DF11" i="2"/>
  <c r="DF10" i="2"/>
  <c r="DF9" i="2"/>
  <c r="DF8" i="2"/>
  <c r="DF7" i="2"/>
  <c r="DF6" i="2"/>
  <c r="DF5" i="2"/>
  <c r="DF4" i="2"/>
  <c r="DC45" i="2"/>
  <c r="DC44" i="2"/>
  <c r="DC43" i="2"/>
  <c r="DC42" i="2"/>
  <c r="DC40" i="2"/>
  <c r="DC39" i="2"/>
  <c r="DC38" i="2"/>
  <c r="DC37" i="2"/>
  <c r="DC36" i="2"/>
  <c r="DC35" i="2"/>
  <c r="DC34" i="2"/>
  <c r="DC33" i="2"/>
  <c r="DC32" i="2"/>
  <c r="DC31" i="2"/>
  <c r="DC30" i="2"/>
  <c r="DC29" i="2"/>
  <c r="DC28" i="2"/>
  <c r="DC27" i="2"/>
  <c r="DC26" i="2"/>
  <c r="DC25" i="2"/>
  <c r="DC24" i="2"/>
  <c r="DC23" i="2"/>
  <c r="DC22" i="2"/>
  <c r="DC21" i="2"/>
  <c r="DC20" i="2"/>
  <c r="DC19" i="2"/>
  <c r="DC18" i="2"/>
  <c r="DC17" i="2"/>
  <c r="DC16" i="2"/>
  <c r="DC15" i="2"/>
  <c r="DC14" i="2"/>
  <c r="DC13" i="2"/>
  <c r="DC12" i="2"/>
  <c r="DC11" i="2"/>
  <c r="DC10" i="2"/>
  <c r="DC9" i="2"/>
  <c r="DC8" i="2"/>
  <c r="DC7" i="2"/>
  <c r="DC6" i="2"/>
  <c r="DC5" i="2"/>
  <c r="CZ45" i="2"/>
  <c r="CZ44" i="2"/>
  <c r="CZ43" i="2"/>
  <c r="CZ42" i="2"/>
  <c r="CZ41" i="2"/>
  <c r="CZ40" i="2"/>
  <c r="CZ39" i="2"/>
  <c r="CZ38" i="2"/>
  <c r="CZ37" i="2"/>
  <c r="CZ36" i="2"/>
  <c r="CZ35" i="2"/>
  <c r="CZ34" i="2"/>
  <c r="CZ33" i="2"/>
  <c r="CZ32" i="2"/>
  <c r="CZ31" i="2"/>
  <c r="CZ30" i="2"/>
  <c r="CZ29" i="2"/>
  <c r="CZ28" i="2"/>
  <c r="CZ27" i="2"/>
  <c r="CZ26" i="2"/>
  <c r="CZ25" i="2"/>
  <c r="CZ24" i="2"/>
  <c r="CZ23" i="2"/>
  <c r="CZ22" i="2"/>
  <c r="CZ21" i="2"/>
  <c r="CZ20" i="2"/>
  <c r="CZ19" i="2"/>
  <c r="CZ18" i="2"/>
  <c r="CZ17" i="2"/>
  <c r="CZ16" i="2"/>
  <c r="CZ15" i="2"/>
  <c r="CZ14" i="2"/>
  <c r="CZ13" i="2"/>
  <c r="CZ12" i="2"/>
  <c r="CZ11" i="2"/>
  <c r="CZ10" i="2"/>
  <c r="CZ9" i="2"/>
  <c r="CZ8" i="2"/>
  <c r="CZ7" i="2"/>
  <c r="CZ6" i="2"/>
  <c r="CZ5" i="2"/>
  <c r="CZ4" i="2"/>
  <c r="CW45" i="2"/>
  <c r="CW44" i="2"/>
  <c r="CW43" i="2"/>
  <c r="CW42" i="2"/>
  <c r="CW41" i="2"/>
  <c r="CW40" i="2"/>
  <c r="CW39" i="2"/>
  <c r="CW38" i="2"/>
  <c r="CW36" i="2"/>
  <c r="CW35" i="2"/>
  <c r="CW34" i="2"/>
  <c r="CW33" i="2"/>
  <c r="CW32" i="2"/>
  <c r="CW31" i="2"/>
  <c r="CW30" i="2"/>
  <c r="CW29" i="2"/>
  <c r="CW28" i="2"/>
  <c r="CW27" i="2"/>
  <c r="CW26" i="2"/>
  <c r="CW25" i="2"/>
  <c r="CW24" i="2"/>
  <c r="CW23" i="2"/>
  <c r="CW22" i="2"/>
  <c r="CW21" i="2"/>
  <c r="CW20" i="2"/>
  <c r="CW19" i="2"/>
  <c r="CW18" i="2"/>
  <c r="CW17" i="2"/>
  <c r="CW16" i="2"/>
  <c r="CW15" i="2"/>
  <c r="CW14" i="2"/>
  <c r="CW13" i="2"/>
  <c r="CW12" i="2"/>
  <c r="CW11" i="2"/>
  <c r="CW10" i="2"/>
  <c r="CW9" i="2"/>
  <c r="CW8" i="2"/>
  <c r="CW7" i="2"/>
  <c r="CW6" i="2"/>
  <c r="CW5" i="2"/>
  <c r="CW4" i="2"/>
  <c r="CT45" i="2"/>
  <c r="CT44" i="2"/>
  <c r="CT43" i="2"/>
  <c r="CT42" i="2"/>
  <c r="CT41" i="2"/>
  <c r="CT40" i="2"/>
  <c r="CT39" i="2"/>
  <c r="CT38" i="2"/>
  <c r="CT37" i="2"/>
  <c r="CT36" i="2"/>
  <c r="CT35" i="2"/>
  <c r="CT34" i="2"/>
  <c r="CT32" i="2"/>
  <c r="CT31" i="2"/>
  <c r="CT30" i="2"/>
  <c r="CT29" i="2"/>
  <c r="CT28" i="2"/>
  <c r="CT27" i="2"/>
  <c r="CT26" i="2"/>
  <c r="CT25" i="2"/>
  <c r="CT24" i="2"/>
  <c r="CT23" i="2"/>
  <c r="CT22" i="2"/>
  <c r="CT21" i="2"/>
  <c r="CT20" i="2"/>
  <c r="CT19" i="2"/>
  <c r="CT18" i="2"/>
  <c r="CT17" i="2"/>
  <c r="CT16" i="2"/>
  <c r="CT15" i="2"/>
  <c r="CT14" i="2"/>
  <c r="CT13" i="2"/>
  <c r="CT12" i="2"/>
  <c r="CT11" i="2"/>
  <c r="CT10" i="2"/>
  <c r="CT9" i="2"/>
  <c r="CT7" i="2"/>
  <c r="CT6" i="2"/>
  <c r="CT5" i="2"/>
  <c r="CT4" i="2"/>
  <c r="CQ45" i="2"/>
  <c r="CQ44" i="2"/>
  <c r="CQ43" i="2"/>
  <c r="CQ42" i="2"/>
  <c r="CQ41" i="2"/>
  <c r="CQ40" i="2"/>
  <c r="CQ39" i="2"/>
  <c r="CQ38" i="2"/>
  <c r="CQ37" i="2"/>
  <c r="CQ36" i="2"/>
  <c r="CQ35" i="2"/>
  <c r="CQ34" i="2"/>
  <c r="CQ33" i="2"/>
  <c r="CQ32" i="2"/>
  <c r="CQ31" i="2"/>
  <c r="CQ30" i="2"/>
  <c r="CQ29" i="2"/>
  <c r="CQ28" i="2"/>
  <c r="CQ27" i="2"/>
  <c r="CQ26" i="2"/>
  <c r="CQ25" i="2"/>
  <c r="CQ24" i="2"/>
  <c r="CQ23" i="2"/>
  <c r="CQ22" i="2"/>
  <c r="CQ21" i="2"/>
  <c r="CQ20" i="2"/>
  <c r="CQ19" i="2"/>
  <c r="CQ18" i="2"/>
  <c r="CQ17" i="2"/>
  <c r="CQ16" i="2"/>
  <c r="CQ15" i="2"/>
  <c r="CQ14" i="2"/>
  <c r="CQ13" i="2"/>
  <c r="CQ12" i="2"/>
  <c r="CQ11" i="2"/>
  <c r="CQ10" i="2"/>
  <c r="CQ9" i="2"/>
  <c r="CQ8" i="2"/>
  <c r="CQ7" i="2"/>
  <c r="CQ6" i="2"/>
  <c r="CQ5" i="2"/>
  <c r="CQ4" i="2"/>
  <c r="CN45" i="2"/>
  <c r="CN44" i="2"/>
  <c r="CN43" i="2"/>
  <c r="CN42" i="2"/>
  <c r="CN41" i="2"/>
  <c r="CN40" i="2"/>
  <c r="CN39" i="2"/>
  <c r="CN38" i="2"/>
  <c r="CN37" i="2"/>
  <c r="CN36" i="2"/>
  <c r="CN35" i="2"/>
  <c r="CN34" i="2"/>
  <c r="CN33" i="2"/>
  <c r="CN32" i="2"/>
  <c r="CN31" i="2"/>
  <c r="CN30" i="2"/>
  <c r="CN29" i="2"/>
  <c r="CN28" i="2"/>
  <c r="CN27" i="2"/>
  <c r="CN26" i="2"/>
  <c r="CN25" i="2"/>
  <c r="CN24" i="2"/>
  <c r="CN23" i="2"/>
  <c r="CN22" i="2"/>
  <c r="CN21" i="2"/>
  <c r="CN20" i="2"/>
  <c r="CN19" i="2"/>
  <c r="CN18" i="2"/>
  <c r="CN17" i="2"/>
  <c r="CN16" i="2"/>
  <c r="CN15" i="2"/>
  <c r="CN14" i="2"/>
  <c r="CN13" i="2"/>
  <c r="CN12" i="2"/>
  <c r="CN11" i="2"/>
  <c r="CN10" i="2"/>
  <c r="CN9" i="2"/>
  <c r="CN8" i="2"/>
  <c r="CN7" i="2"/>
  <c r="CN6" i="2"/>
  <c r="CN5" i="2"/>
  <c r="CN4" i="2"/>
  <c r="CK45" i="2"/>
  <c r="CK44" i="2"/>
  <c r="CK43" i="2"/>
  <c r="CK42" i="2"/>
  <c r="CK41" i="2"/>
  <c r="CK40" i="2"/>
  <c r="CK39" i="2"/>
  <c r="CK38" i="2"/>
  <c r="CK37" i="2"/>
  <c r="CK36" i="2"/>
  <c r="CK35" i="2"/>
  <c r="CK34" i="2"/>
  <c r="CK33" i="2"/>
  <c r="CK32" i="2"/>
  <c r="CK31" i="2"/>
  <c r="CK30" i="2"/>
  <c r="CK29" i="2"/>
  <c r="CK28" i="2"/>
  <c r="CK27" i="2"/>
  <c r="CK26" i="2"/>
  <c r="CK25" i="2"/>
  <c r="CK24" i="2"/>
  <c r="CK23" i="2"/>
  <c r="CK22" i="2"/>
  <c r="CK21" i="2"/>
  <c r="CK20" i="2"/>
  <c r="CK19" i="2"/>
  <c r="CK18" i="2"/>
  <c r="CK17" i="2"/>
  <c r="CK16" i="2"/>
  <c r="CK15" i="2"/>
  <c r="CK14" i="2"/>
  <c r="CK13" i="2"/>
  <c r="CK12" i="2"/>
  <c r="CK11" i="2"/>
  <c r="CK10" i="2"/>
  <c r="CK9" i="2"/>
  <c r="CK8" i="2"/>
  <c r="CK7" i="2"/>
  <c r="CK6" i="2"/>
  <c r="CK5" i="2"/>
  <c r="CK4" i="2"/>
  <c r="CH45" i="2"/>
  <c r="CH44" i="2"/>
  <c r="CH43" i="2"/>
  <c r="CH42" i="2"/>
  <c r="CH41" i="2"/>
  <c r="CH40" i="2"/>
  <c r="CH39" i="2"/>
  <c r="CH38" i="2"/>
  <c r="CH37" i="2"/>
  <c r="CH36" i="2"/>
  <c r="CH35" i="2"/>
  <c r="CH34" i="2"/>
  <c r="CH33" i="2"/>
  <c r="CH32" i="2"/>
  <c r="CH31" i="2"/>
  <c r="CH30" i="2"/>
  <c r="CH29" i="2"/>
  <c r="CH28" i="2"/>
  <c r="CH27" i="2"/>
  <c r="CH26" i="2"/>
  <c r="CH25" i="2"/>
  <c r="CH24" i="2"/>
  <c r="CH23" i="2"/>
  <c r="CH22" i="2"/>
  <c r="CH21" i="2"/>
  <c r="CH20" i="2"/>
  <c r="CH19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E45" i="2"/>
  <c r="CE44" i="2"/>
  <c r="CE43" i="2"/>
  <c r="CE42" i="2"/>
  <c r="CE41" i="2"/>
  <c r="CE40" i="2"/>
  <c r="CE39" i="2"/>
  <c r="CE38" i="2"/>
  <c r="CE37" i="2"/>
  <c r="CE36" i="2"/>
  <c r="CE35" i="2"/>
  <c r="CE34" i="2"/>
  <c r="CE33" i="2"/>
  <c r="CE32" i="2"/>
  <c r="CE31" i="2"/>
  <c r="CE30" i="2"/>
  <c r="CE29" i="2"/>
  <c r="CE28" i="2"/>
  <c r="CE27" i="2"/>
  <c r="CE26" i="2"/>
  <c r="CE25" i="2"/>
  <c r="CE24" i="2"/>
  <c r="CE23" i="2"/>
  <c r="CE22" i="2"/>
  <c r="CE21" i="2"/>
  <c r="CE20" i="2"/>
  <c r="CE19" i="2"/>
  <c r="CE18" i="2"/>
  <c r="CE17" i="2"/>
  <c r="CE16" i="2"/>
  <c r="CE15" i="2"/>
  <c r="CE14" i="2"/>
  <c r="CE13" i="2"/>
  <c r="CE12" i="2"/>
  <c r="CE11" i="2"/>
  <c r="CE10" i="2"/>
  <c r="CE9" i="2"/>
  <c r="CE8" i="2"/>
  <c r="CE7" i="2"/>
  <c r="CE5" i="2"/>
  <c r="CE4" i="2"/>
  <c r="CB45" i="2"/>
  <c r="CB44" i="2"/>
  <c r="CB43" i="2"/>
  <c r="CB42" i="2"/>
  <c r="CB41" i="2"/>
  <c r="CB40" i="2"/>
  <c r="CB39" i="2"/>
  <c r="CB38" i="2"/>
  <c r="CB37" i="2"/>
  <c r="CB36" i="2"/>
  <c r="CB35" i="2"/>
  <c r="CB33" i="2"/>
  <c r="CB32" i="2"/>
  <c r="CB31" i="2"/>
  <c r="CB30" i="2"/>
  <c r="CB29" i="2"/>
  <c r="CB28" i="2"/>
  <c r="CB27" i="2"/>
  <c r="CB26" i="2"/>
  <c r="CB25" i="2"/>
  <c r="CB24" i="2"/>
  <c r="CB23" i="2"/>
  <c r="CB22" i="2"/>
  <c r="CB21" i="2"/>
  <c r="CB20" i="2"/>
  <c r="CB19" i="2"/>
  <c r="CB18" i="2"/>
  <c r="CB17" i="2"/>
  <c r="CB16" i="2"/>
  <c r="CB15" i="2"/>
  <c r="CB14" i="2"/>
  <c r="CB13" i="2"/>
  <c r="CB12" i="2"/>
  <c r="CB11" i="2"/>
  <c r="CB10" i="2"/>
  <c r="CB9" i="2"/>
  <c r="CB8" i="2"/>
  <c r="CB7" i="2"/>
  <c r="CB6" i="2"/>
  <c r="CB5" i="2"/>
  <c r="BY49" i="2"/>
  <c r="BY45" i="2"/>
  <c r="BY44" i="2"/>
  <c r="BY43" i="2"/>
  <c r="BY42" i="2"/>
  <c r="BY41" i="2"/>
  <c r="BY40" i="2"/>
  <c r="BY39" i="2"/>
  <c r="BY38" i="2"/>
  <c r="BY37" i="2"/>
  <c r="BY36" i="2"/>
  <c r="BY35" i="2"/>
  <c r="BY34" i="2"/>
  <c r="BY33" i="2"/>
  <c r="BY32" i="2"/>
  <c r="BY31" i="2"/>
  <c r="BY30" i="2"/>
  <c r="BY29" i="2"/>
  <c r="BY28" i="2"/>
  <c r="BY27" i="2"/>
  <c r="BY26" i="2"/>
  <c r="BY25" i="2"/>
  <c r="BY24" i="2"/>
  <c r="BY23" i="2"/>
  <c r="BY22" i="2"/>
  <c r="BY21" i="2"/>
  <c r="BY20" i="2"/>
  <c r="BY19" i="2"/>
  <c r="BY18" i="2"/>
  <c r="BY17" i="2"/>
  <c r="BY16" i="2"/>
  <c r="BY15" i="2"/>
  <c r="BY14" i="2"/>
  <c r="BY13" i="2"/>
  <c r="BY12" i="2"/>
  <c r="BY11" i="2"/>
  <c r="BY10" i="2"/>
  <c r="BY9" i="2"/>
  <c r="BY8" i="2"/>
  <c r="BY7" i="2"/>
  <c r="BY6" i="2"/>
  <c r="BY5" i="2"/>
  <c r="BY4" i="2"/>
  <c r="BV49" i="2"/>
  <c r="BV45" i="2"/>
  <c r="BV44" i="2"/>
  <c r="BV43" i="2"/>
  <c r="BV42" i="2"/>
  <c r="BV40" i="2"/>
  <c r="BV39" i="2"/>
  <c r="BV38" i="2"/>
  <c r="BV37" i="2"/>
  <c r="BV36" i="2"/>
  <c r="BV35" i="2"/>
  <c r="BV34" i="2"/>
  <c r="BV33" i="2"/>
  <c r="BV32" i="2"/>
  <c r="BV31" i="2"/>
  <c r="BV30" i="2"/>
  <c r="BV29" i="2"/>
  <c r="BV28" i="2"/>
  <c r="BV27" i="2"/>
  <c r="BV26" i="2"/>
  <c r="BV25" i="2"/>
  <c r="BV24" i="2"/>
  <c r="BV23" i="2"/>
  <c r="BV22" i="2"/>
  <c r="BV21" i="2"/>
  <c r="BV20" i="2"/>
  <c r="BV19" i="2"/>
  <c r="BV18" i="2"/>
  <c r="BV17" i="2"/>
  <c r="BV16" i="2"/>
  <c r="BV15" i="2"/>
  <c r="BV14" i="2"/>
  <c r="BV13" i="2"/>
  <c r="BV12" i="2"/>
  <c r="BV10" i="2"/>
  <c r="BV9" i="2"/>
  <c r="BV8" i="2"/>
  <c r="BV7" i="2"/>
  <c r="BV6" i="2"/>
  <c r="BV5" i="2"/>
  <c r="BV4" i="2"/>
  <c r="BS49" i="2"/>
  <c r="BS45" i="2"/>
  <c r="BS44" i="2"/>
  <c r="BS43" i="2"/>
  <c r="BS42" i="2"/>
  <c r="BS41" i="2"/>
  <c r="BS40" i="2"/>
  <c r="BS39" i="2"/>
  <c r="BS38" i="2"/>
  <c r="BS37" i="2"/>
  <c r="BS36" i="2"/>
  <c r="BS35" i="2"/>
  <c r="BS34" i="2"/>
  <c r="BS33" i="2"/>
  <c r="BS32" i="2"/>
  <c r="BS31" i="2"/>
  <c r="BS30" i="2"/>
  <c r="BS29" i="2"/>
  <c r="BS28" i="2"/>
  <c r="BS27" i="2"/>
  <c r="BS26" i="2"/>
  <c r="BS25" i="2"/>
  <c r="BS24" i="2"/>
  <c r="BS23" i="2"/>
  <c r="BS22" i="2"/>
  <c r="BS21" i="2"/>
  <c r="BS20" i="2"/>
  <c r="BS19" i="2"/>
  <c r="BS18" i="2"/>
  <c r="BS17" i="2"/>
  <c r="BS16" i="2"/>
  <c r="BS15" i="2"/>
  <c r="BS14" i="2"/>
  <c r="BS13" i="2"/>
  <c r="BS12" i="2"/>
  <c r="BS11" i="2"/>
  <c r="BS10" i="2"/>
  <c r="BS9" i="2"/>
  <c r="BS8" i="2"/>
  <c r="BS7" i="2"/>
  <c r="BS6" i="2"/>
  <c r="BS5" i="2"/>
  <c r="BS4" i="2"/>
  <c r="BP49" i="2"/>
  <c r="BP45" i="2"/>
  <c r="BP44" i="2"/>
  <c r="BP43" i="2"/>
  <c r="BP42" i="2"/>
  <c r="BP41" i="2"/>
  <c r="BP40" i="2"/>
  <c r="BP39" i="2"/>
  <c r="BP38" i="2"/>
  <c r="BP37" i="2"/>
  <c r="BP36" i="2"/>
  <c r="BP35" i="2"/>
  <c r="BP34" i="2"/>
  <c r="BP33" i="2"/>
  <c r="BP32" i="2"/>
  <c r="BP31" i="2"/>
  <c r="BP30" i="2"/>
  <c r="BP29" i="2"/>
  <c r="BP28" i="2"/>
  <c r="BP27" i="2"/>
  <c r="BP26" i="2"/>
  <c r="BP25" i="2"/>
  <c r="BP24" i="2"/>
  <c r="BP23" i="2"/>
  <c r="BP22" i="2"/>
  <c r="BP21" i="2"/>
  <c r="BP20" i="2"/>
  <c r="BP19" i="2"/>
  <c r="BP18" i="2"/>
  <c r="BP17" i="2"/>
  <c r="BP16" i="2"/>
  <c r="BP15" i="2"/>
  <c r="BP14" i="2"/>
  <c r="BP13" i="2"/>
  <c r="BP12" i="2"/>
  <c r="BP11" i="2"/>
  <c r="BP10" i="2"/>
  <c r="BP9" i="2"/>
  <c r="BP8" i="2"/>
  <c r="BP7" i="2"/>
  <c r="BP6" i="2"/>
  <c r="BP5" i="2"/>
  <c r="BP4" i="2"/>
  <c r="BM49" i="2"/>
  <c r="BM45" i="2"/>
  <c r="BM44" i="2"/>
  <c r="BM43" i="2"/>
  <c r="BM42" i="2"/>
  <c r="BM40" i="2"/>
  <c r="BM39" i="2"/>
  <c r="BM38" i="2"/>
  <c r="BM37" i="2"/>
  <c r="BM36" i="2"/>
  <c r="BM35" i="2"/>
  <c r="BM34" i="2"/>
  <c r="BM33" i="2"/>
  <c r="BM32" i="2"/>
  <c r="BM31" i="2"/>
  <c r="BM30" i="2"/>
  <c r="BM29" i="2"/>
  <c r="BM28" i="2"/>
  <c r="BM27" i="2"/>
  <c r="BM26" i="2"/>
  <c r="BM25" i="2"/>
  <c r="BM24" i="2"/>
  <c r="BM23" i="2"/>
  <c r="BM22" i="2"/>
  <c r="BM21" i="2"/>
  <c r="BM20" i="2"/>
  <c r="BM19" i="2"/>
  <c r="BM18" i="2"/>
  <c r="BM17" i="2"/>
  <c r="BM16" i="2"/>
  <c r="BM15" i="2"/>
  <c r="BM14" i="2"/>
  <c r="BM13" i="2"/>
  <c r="BM12" i="2"/>
  <c r="BM11" i="2"/>
  <c r="BM10" i="2"/>
  <c r="BM9" i="2"/>
  <c r="BM8" i="2"/>
  <c r="BM7" i="2"/>
  <c r="BM6" i="2"/>
  <c r="BM5" i="2"/>
  <c r="BK41" i="2"/>
  <c r="BM41" i="2" s="1"/>
  <c r="BK11" i="2"/>
  <c r="BK4" i="2"/>
  <c r="BM4" i="2" s="1"/>
  <c r="BJ49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J34" i="2"/>
  <c r="BJ33" i="2"/>
  <c r="BJ32" i="2"/>
  <c r="BJ31" i="2"/>
  <c r="BJ30" i="2"/>
  <c r="BJ29" i="2"/>
  <c r="BJ28" i="2"/>
  <c r="BJ27" i="2"/>
  <c r="BJ26" i="2"/>
  <c r="BJ25" i="2"/>
  <c r="BJ24" i="2"/>
  <c r="BJ23" i="2"/>
  <c r="BJ22" i="2"/>
  <c r="BJ21" i="2"/>
  <c r="BJ20" i="2"/>
  <c r="BJ19" i="2"/>
  <c r="BJ18" i="2"/>
  <c r="BJ17" i="2"/>
  <c r="BJ16" i="2"/>
  <c r="BJ15" i="2"/>
  <c r="BJ14" i="2"/>
  <c r="BJ13" i="2"/>
  <c r="BJ12" i="2"/>
  <c r="BJ11" i="2"/>
  <c r="BJ10" i="2"/>
  <c r="BJ9" i="2"/>
  <c r="BJ8" i="2"/>
  <c r="BJ7" i="2"/>
  <c r="BJ6" i="2"/>
  <c r="BJ5" i="2"/>
  <c r="BH4" i="2"/>
  <c r="BJ4" i="2" s="1"/>
  <c r="BG49" i="2"/>
  <c r="BG46" i="2"/>
  <c r="BG45" i="2"/>
  <c r="BG44" i="2"/>
  <c r="BG43" i="2"/>
  <c r="BG42" i="2"/>
  <c r="BG40" i="2"/>
  <c r="BG39" i="2"/>
  <c r="BG38" i="2"/>
  <c r="BG37" i="2"/>
  <c r="BG36" i="2"/>
  <c r="BG35" i="2"/>
  <c r="BG34" i="2"/>
  <c r="BG33" i="2"/>
  <c r="BG32" i="2"/>
  <c r="BG31" i="2"/>
  <c r="BG30" i="2"/>
  <c r="BG29" i="2"/>
  <c r="BG28" i="2"/>
  <c r="BG27" i="2"/>
  <c r="BG26" i="2"/>
  <c r="BG25" i="2"/>
  <c r="BG24" i="2"/>
  <c r="BG23" i="2"/>
  <c r="BG22" i="2"/>
  <c r="BG21" i="2"/>
  <c r="BG20" i="2"/>
  <c r="BG19" i="2"/>
  <c r="BG18" i="2"/>
  <c r="BG17" i="2"/>
  <c r="BG16" i="2"/>
  <c r="BG15" i="2"/>
  <c r="BG14" i="2"/>
  <c r="BG13" i="2"/>
  <c r="BG12" i="2"/>
  <c r="BG11" i="2"/>
  <c r="BG10" i="2"/>
  <c r="BG9" i="2"/>
  <c r="BG8" i="2"/>
  <c r="BG7" i="2"/>
  <c r="BG6" i="2"/>
  <c r="BG5" i="2"/>
  <c r="BG4" i="2"/>
  <c r="BE41" i="2"/>
  <c r="BG41" i="2" s="1"/>
  <c r="BE33" i="2"/>
  <c r="BE11" i="2"/>
  <c r="BE4" i="2"/>
  <c r="BD49" i="2"/>
  <c r="BD46" i="2"/>
  <c r="BD45" i="2"/>
  <c r="BD44" i="2"/>
  <c r="BD43" i="2"/>
  <c r="BD42" i="2"/>
  <c r="BD41" i="2"/>
  <c r="BD40" i="2"/>
  <c r="BD39" i="2"/>
  <c r="BD38" i="2"/>
  <c r="BD37" i="2"/>
  <c r="BD36" i="2"/>
  <c r="BD35" i="2"/>
  <c r="BD34" i="2"/>
  <c r="BD32" i="2"/>
  <c r="BD31" i="2"/>
  <c r="BD30" i="2"/>
  <c r="BD29" i="2"/>
  <c r="BD28" i="2"/>
  <c r="BD27" i="2"/>
  <c r="BD26" i="2"/>
  <c r="BD25" i="2"/>
  <c r="BD24" i="2"/>
  <c r="BD23" i="2"/>
  <c r="BD22" i="2"/>
  <c r="BD21" i="2"/>
  <c r="BD20" i="2"/>
  <c r="BD19" i="2"/>
  <c r="BD18" i="2"/>
  <c r="BD17" i="2"/>
  <c r="BD16" i="2"/>
  <c r="BD15" i="2"/>
  <c r="BD14" i="2"/>
  <c r="BD13" i="2"/>
  <c r="BD12" i="2"/>
  <c r="BD11" i="2"/>
  <c r="BD10" i="2"/>
  <c r="BD9" i="2"/>
  <c r="BD8" i="2"/>
  <c r="BD7" i="2"/>
  <c r="BD6" i="2"/>
  <c r="BD5" i="2"/>
  <c r="BD4" i="2"/>
  <c r="BB33" i="2"/>
  <c r="BD33" i="2" s="1"/>
  <c r="BB4" i="2"/>
  <c r="BA49" i="2"/>
  <c r="BA46" i="2"/>
  <c r="BA45" i="2"/>
  <c r="BA44" i="2"/>
  <c r="BA43" i="2"/>
  <c r="BA42" i="2"/>
  <c r="BA41" i="2"/>
  <c r="BA40" i="2"/>
  <c r="BA39" i="2"/>
  <c r="BA38" i="2"/>
  <c r="BA37" i="2"/>
  <c r="BA36" i="2"/>
  <c r="BA35" i="2"/>
  <c r="BA34" i="2"/>
  <c r="BA33" i="2"/>
  <c r="BA32" i="2"/>
  <c r="BA31" i="2"/>
  <c r="BA30" i="2"/>
  <c r="BA29" i="2"/>
  <c r="BA28" i="2"/>
  <c r="BA27" i="2"/>
  <c r="BA26" i="2"/>
  <c r="BA25" i="2"/>
  <c r="BA24" i="2"/>
  <c r="BA23" i="2"/>
  <c r="BA22" i="2"/>
  <c r="BA21" i="2"/>
  <c r="BA20" i="2"/>
  <c r="BA19" i="2"/>
  <c r="BA18" i="2"/>
  <c r="BA17" i="2"/>
  <c r="BA16" i="2"/>
  <c r="BA15" i="2"/>
  <c r="BA14" i="2"/>
  <c r="BA13" i="2"/>
  <c r="BA12" i="2"/>
  <c r="BA11" i="2"/>
  <c r="BA10" i="2"/>
  <c r="BA9" i="2"/>
  <c r="BA8" i="2"/>
  <c r="BA7" i="2"/>
  <c r="BA6" i="2"/>
  <c r="BA5" i="2"/>
  <c r="AY33" i="2"/>
  <c r="AY4" i="2"/>
  <c r="BA4" i="2" s="1"/>
  <c r="AX49" i="2"/>
  <c r="AX47" i="2"/>
  <c r="AX46" i="2"/>
  <c r="AX45" i="2"/>
  <c r="AX44" i="2"/>
  <c r="AX43" i="2"/>
  <c r="AX42" i="2"/>
  <c r="AX41" i="2"/>
  <c r="AX40" i="2"/>
  <c r="AX39" i="2"/>
  <c r="AX38" i="2"/>
  <c r="AX37" i="2"/>
  <c r="AX36" i="2"/>
  <c r="AX35" i="2"/>
  <c r="AX34" i="2"/>
  <c r="AX33" i="2"/>
  <c r="AX32" i="2"/>
  <c r="AX31" i="2"/>
  <c r="AX30" i="2"/>
  <c r="AX29" i="2"/>
  <c r="AX28" i="2"/>
  <c r="AX27" i="2"/>
  <c r="AX26" i="2"/>
  <c r="AX25" i="2"/>
  <c r="AX24" i="2"/>
  <c r="AX23" i="2"/>
  <c r="AX22" i="2"/>
  <c r="AX21" i="2"/>
  <c r="AX20" i="2"/>
  <c r="AX19" i="2"/>
  <c r="AX18" i="2"/>
  <c r="AX17" i="2"/>
  <c r="AX16" i="2"/>
  <c r="AX15" i="2"/>
  <c r="AX14" i="2"/>
  <c r="AX13" i="2"/>
  <c r="AX12" i="2"/>
  <c r="AX11" i="2"/>
  <c r="AX10" i="2"/>
  <c r="AX9" i="2"/>
  <c r="AX8" i="2"/>
  <c r="AX7" i="2"/>
  <c r="AX6" i="2"/>
  <c r="AX5" i="2"/>
  <c r="AX4" i="2"/>
  <c r="AV33" i="2"/>
  <c r="AV4" i="2"/>
  <c r="AU49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R49" i="2"/>
  <c r="AR47" i="2"/>
  <c r="AR46" i="2"/>
  <c r="AR45" i="2"/>
  <c r="AR44" i="2"/>
  <c r="AR43" i="2"/>
  <c r="AR42" i="2"/>
  <c r="AR41" i="2"/>
  <c r="AR40" i="2"/>
  <c r="AR39" i="2"/>
  <c r="AR38" i="2"/>
  <c r="AR37" i="2"/>
  <c r="AR36" i="2"/>
  <c r="AR35" i="2"/>
  <c r="AR34" i="2"/>
  <c r="AR33" i="2"/>
  <c r="AR32" i="2"/>
  <c r="AR31" i="2"/>
  <c r="AR30" i="2"/>
  <c r="AR29" i="2"/>
  <c r="AR28" i="2"/>
  <c r="AR27" i="2"/>
  <c r="AR26" i="2"/>
  <c r="AR25" i="2"/>
  <c r="AR24" i="2"/>
  <c r="AR23" i="2"/>
  <c r="AR22" i="2"/>
  <c r="AR21" i="2"/>
  <c r="AR20" i="2"/>
  <c r="AR19" i="2"/>
  <c r="AR18" i="2"/>
  <c r="AR17" i="2"/>
  <c r="AR16" i="2"/>
  <c r="AR15" i="2"/>
  <c r="AR14" i="2"/>
  <c r="AR13" i="2"/>
  <c r="AR12" i="2"/>
  <c r="AR11" i="2"/>
  <c r="AR10" i="2"/>
  <c r="AR9" i="2"/>
  <c r="AR8" i="2"/>
  <c r="AR7" i="2"/>
  <c r="AR6" i="2"/>
  <c r="AR5" i="2"/>
  <c r="AR4" i="2"/>
  <c r="AP33" i="2"/>
  <c r="AP4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M46" i="2"/>
  <c r="AM30" i="2"/>
  <c r="AM8" i="2"/>
  <c r="AM4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6" i="2"/>
  <c r="AL35" i="2"/>
  <c r="AL34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J37" i="2"/>
  <c r="AL37" i="2" s="1"/>
  <c r="AJ33" i="2"/>
  <c r="AL33" i="2" s="1"/>
  <c r="AJ30" i="2"/>
  <c r="AJ14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F48" i="2"/>
  <c r="AF47" i="2"/>
  <c r="AF46" i="2"/>
  <c r="AF45" i="2"/>
  <c r="AF44" i="2"/>
  <c r="AF39" i="2"/>
  <c r="AF38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8" i="2"/>
  <c r="AF17" i="2"/>
  <c r="AF16" i="2"/>
  <c r="AF15" i="2"/>
  <c r="AF14" i="2"/>
  <c r="AF11" i="2"/>
  <c r="AF10" i="2"/>
  <c r="AF9" i="2"/>
  <c r="AF7" i="2"/>
  <c r="AF6" i="2"/>
  <c r="AD43" i="2"/>
  <c r="AF43" i="2" s="1"/>
  <c r="AD42" i="2"/>
  <c r="AF42" i="2" s="1"/>
  <c r="AD41" i="2"/>
  <c r="AF41" i="2" s="1"/>
  <c r="AD46" i="2"/>
  <c r="AD40" i="2"/>
  <c r="AF40" i="2" s="1"/>
  <c r="AD37" i="2"/>
  <c r="AF37" i="2" s="1"/>
  <c r="AD33" i="2"/>
  <c r="AD32" i="2"/>
  <c r="AD30" i="2"/>
  <c r="AD19" i="2"/>
  <c r="AF19" i="2" s="1"/>
  <c r="AD49" i="2"/>
  <c r="AF49" i="2" s="1"/>
  <c r="AD13" i="2"/>
  <c r="AF13" i="2" s="1"/>
  <c r="AD12" i="2"/>
  <c r="AF12" i="2" s="1"/>
  <c r="AD8" i="2"/>
  <c r="AF8" i="2" s="1"/>
  <c r="AD5" i="2"/>
  <c r="AF5" i="2" s="1"/>
  <c r="AD4" i="2"/>
  <c r="AF4" i="2" s="1"/>
  <c r="AC49" i="2"/>
  <c r="AC48" i="2"/>
  <c r="AC47" i="2"/>
  <c r="AC46" i="2"/>
  <c r="AC45" i="2"/>
  <c r="AC44" i="2"/>
  <c r="AC42" i="2"/>
  <c r="AC41" i="2"/>
  <c r="AC40" i="2"/>
  <c r="AC38" i="2"/>
  <c r="AC37" i="2"/>
  <c r="AC36" i="2"/>
  <c r="AC33" i="2"/>
  <c r="AC31" i="2"/>
  <c r="AC30" i="2"/>
  <c r="AC29" i="2"/>
  <c r="AC28" i="2"/>
  <c r="AC26" i="2"/>
  <c r="AC25" i="2"/>
  <c r="AC24" i="2"/>
  <c r="AC23" i="2"/>
  <c r="AC22" i="2"/>
  <c r="AC21" i="2"/>
  <c r="AC20" i="2"/>
  <c r="AC19" i="2"/>
  <c r="AC17" i="2"/>
  <c r="AC16" i="2"/>
  <c r="AC15" i="2"/>
  <c r="AC14" i="2"/>
  <c r="AC13" i="2"/>
  <c r="AC12" i="2"/>
  <c r="AC10" i="2"/>
  <c r="AC9" i="2"/>
  <c r="AC8" i="2"/>
  <c r="AC7" i="2"/>
  <c r="AC6" i="2"/>
  <c r="AA42" i="2"/>
  <c r="AA43" i="2"/>
  <c r="AC43" i="2" s="1"/>
  <c r="AA46" i="2"/>
  <c r="AA39" i="2"/>
  <c r="AC39" i="2" s="1"/>
  <c r="AA33" i="2"/>
  <c r="AA34" i="2"/>
  <c r="AC34" i="2" s="1"/>
  <c r="AA35" i="2"/>
  <c r="AC35" i="2" s="1"/>
  <c r="AA32" i="2"/>
  <c r="AC32" i="2" s="1"/>
  <c r="AA30" i="2"/>
  <c r="AA18" i="2"/>
  <c r="AC18" i="2" s="1"/>
  <c r="AA20" i="2"/>
  <c r="AA27" i="2"/>
  <c r="AC27" i="2" s="1"/>
  <c r="AA14" i="2"/>
  <c r="AA11" i="2"/>
  <c r="AC11" i="2" s="1"/>
  <c r="AA5" i="2"/>
  <c r="AC5" i="2" s="1"/>
  <c r="AA4" i="2"/>
  <c r="AC4" i="2" s="1"/>
  <c r="Z49" i="2"/>
  <c r="Z48" i="2"/>
  <c r="Z47" i="2"/>
  <c r="Z46" i="2"/>
  <c r="Z45" i="2"/>
  <c r="Z44" i="2"/>
  <c r="Z43" i="2"/>
  <c r="Z42" i="2"/>
  <c r="Z41" i="2"/>
  <c r="Z40" i="2"/>
  <c r="Z39" i="2"/>
  <c r="Z38" i="2"/>
  <c r="Z36" i="2"/>
  <c r="Z35" i="2"/>
  <c r="Z34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X37" i="2"/>
  <c r="Z37" i="2" s="1"/>
  <c r="X33" i="2"/>
  <c r="Z33" i="2" s="1"/>
  <c r="X30" i="2"/>
  <c r="X15" i="2"/>
  <c r="X14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U4" i="2"/>
  <c r="W4" i="2" s="1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Q52" i="2"/>
  <c r="Q49" i="2"/>
  <c r="Q48" i="2"/>
  <c r="Q47" i="2"/>
  <c r="Q46" i="2"/>
  <c r="Q41" i="2"/>
  <c r="Q42" i="2"/>
  <c r="Q43" i="2"/>
  <c r="Q44" i="2"/>
  <c r="Q45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N52" i="2"/>
  <c r="N51" i="2"/>
  <c r="N49" i="2"/>
  <c r="N48" i="2"/>
  <c r="N47" i="2"/>
  <c r="N46" i="2"/>
  <c r="N41" i="2"/>
  <c r="N42" i="2"/>
  <c r="N43" i="2"/>
  <c r="N44" i="2"/>
  <c r="N45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K52" i="2"/>
  <c r="K51" i="2"/>
  <c r="K49" i="2"/>
  <c r="K48" i="2"/>
  <c r="K47" i="2"/>
  <c r="K46" i="2"/>
  <c r="K41" i="2"/>
  <c r="K42" i="2"/>
  <c r="K43" i="2"/>
  <c r="K44" i="2"/>
  <c r="K45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E50" i="2"/>
  <c r="H50" i="2"/>
  <c r="E51" i="2"/>
  <c r="H51" i="2"/>
  <c r="E52" i="2"/>
  <c r="H52" i="2"/>
  <c r="H40" i="2"/>
  <c r="H18" i="2"/>
  <c r="H35" i="2"/>
  <c r="H21" i="2"/>
  <c r="H23" i="2"/>
  <c r="H38" i="2"/>
  <c r="H22" i="2"/>
  <c r="H25" i="2"/>
  <c r="H39" i="2"/>
  <c r="H45" i="2"/>
  <c r="H24" i="2"/>
  <c r="H8" i="2"/>
  <c r="H36" i="2"/>
  <c r="H29" i="2"/>
  <c r="H6" i="2"/>
  <c r="H20" i="2"/>
  <c r="H42" i="2"/>
  <c r="H37" i="2"/>
  <c r="H49" i="2"/>
  <c r="H10" i="2"/>
  <c r="H16" i="2"/>
  <c r="H48" i="2"/>
  <c r="H26" i="2"/>
  <c r="H12" i="2"/>
  <c r="H31" i="2"/>
  <c r="H9" i="2"/>
  <c r="H14" i="2"/>
  <c r="H13" i="2"/>
  <c r="H34" i="2"/>
  <c r="H5" i="2"/>
  <c r="H15" i="2"/>
  <c r="H41" i="2"/>
  <c r="H30" i="2"/>
  <c r="H17" i="2"/>
  <c r="H33" i="2"/>
  <c r="H19" i="2"/>
  <c r="H32" i="2"/>
  <c r="H47" i="2"/>
  <c r="H44" i="2"/>
  <c r="H43" i="2"/>
  <c r="H46" i="2"/>
  <c r="H27" i="2"/>
  <c r="H11" i="2"/>
  <c r="H28" i="2"/>
  <c r="H7" i="2"/>
  <c r="H4" i="2"/>
  <c r="E7" i="2"/>
  <c r="E28" i="2"/>
  <c r="E11" i="2"/>
  <c r="E27" i="2"/>
  <c r="E46" i="2"/>
  <c r="E43" i="2"/>
  <c r="E44" i="2"/>
  <c r="E47" i="2"/>
  <c r="E32" i="2"/>
  <c r="E19" i="2"/>
  <c r="E33" i="2"/>
  <c r="E17" i="2"/>
  <c r="E30" i="2"/>
  <c r="E41" i="2"/>
  <c r="E15" i="2"/>
  <c r="E5" i="2"/>
  <c r="E34" i="2"/>
  <c r="E13" i="2"/>
  <c r="E14" i="2"/>
  <c r="E9" i="2"/>
  <c r="E31" i="2"/>
  <c r="E12" i="2"/>
  <c r="E26" i="2"/>
  <c r="E48" i="2"/>
  <c r="E16" i="2"/>
  <c r="E10" i="2"/>
  <c r="E49" i="2"/>
  <c r="E37" i="2"/>
  <c r="E42" i="2"/>
  <c r="E20" i="2"/>
  <c r="E6" i="2"/>
  <c r="E29" i="2"/>
  <c r="E36" i="2"/>
  <c r="E8" i="2"/>
  <c r="E24" i="2"/>
  <c r="E45" i="2"/>
  <c r="E39" i="2"/>
  <c r="E25" i="2"/>
  <c r="E22" i="2"/>
  <c r="E38" i="2"/>
  <c r="E23" i="2"/>
  <c r="E21" i="2"/>
  <c r="E35" i="2"/>
  <c r="E18" i="2"/>
  <c r="E40" i="2"/>
  <c r="E4" i="2"/>
</calcChain>
</file>

<file path=xl/sharedStrings.xml><?xml version="1.0" encoding="utf-8"?>
<sst xmlns="http://schemas.openxmlformats.org/spreadsheetml/2006/main" count="414" uniqueCount="69">
  <si>
    <t>Tag #</t>
  </si>
  <si>
    <t>Added Feed</t>
  </si>
  <si>
    <t>Final Wt</t>
  </si>
  <si>
    <t>Daily Intake Record</t>
  </si>
  <si>
    <t>Milk Intake</t>
  </si>
  <si>
    <t>Date ________________</t>
  </si>
  <si>
    <t>Feed Leftover</t>
  </si>
  <si>
    <t xml:space="preserve">Kept or Dumped </t>
  </si>
  <si>
    <t>Required Final Wt: _______________________</t>
  </si>
  <si>
    <t>All weights must be in kilograms.</t>
  </si>
  <si>
    <t>Data Recorder________________________</t>
  </si>
  <si>
    <t>AM</t>
  </si>
  <si>
    <t>PM</t>
  </si>
  <si>
    <t>Consumed</t>
  </si>
  <si>
    <t>Amt Fed</t>
  </si>
  <si>
    <t>Feed Left</t>
  </si>
  <si>
    <t>1:1</t>
  </si>
  <si>
    <t>1:4</t>
  </si>
  <si>
    <t>2:3</t>
  </si>
  <si>
    <t>1:10</t>
  </si>
  <si>
    <t>2:4</t>
  </si>
  <si>
    <t>4:4</t>
  </si>
  <si>
    <t>4:3</t>
  </si>
  <si>
    <t>3:4</t>
  </si>
  <si>
    <t>2:12</t>
  </si>
  <si>
    <t>3:5</t>
  </si>
  <si>
    <t>2:14</t>
  </si>
  <si>
    <t>3:2</t>
  </si>
  <si>
    <t>4:6</t>
  </si>
  <si>
    <t>1:14</t>
  </si>
  <si>
    <t>1:2</t>
  </si>
  <si>
    <t>3:6</t>
  </si>
  <si>
    <t>1:12</t>
  </si>
  <si>
    <t>1:13</t>
  </si>
  <si>
    <t>1:6</t>
  </si>
  <si>
    <t>3:3</t>
  </si>
  <si>
    <t>1:11</t>
  </si>
  <si>
    <t>2:5</t>
  </si>
  <si>
    <t>2:15</t>
  </si>
  <si>
    <t>1:8</t>
  </si>
  <si>
    <t>3:11</t>
  </si>
  <si>
    <t>4:5</t>
  </si>
  <si>
    <t>2:11</t>
  </si>
  <si>
    <t>1:3</t>
  </si>
  <si>
    <t>2:1</t>
  </si>
  <si>
    <t>3:9</t>
  </si>
  <si>
    <t>1:5</t>
  </si>
  <si>
    <t>2:7</t>
  </si>
  <si>
    <t>4:2</t>
  </si>
  <si>
    <t>3:13</t>
  </si>
  <si>
    <t>2:6</t>
  </si>
  <si>
    <t>2:9</t>
  </si>
  <si>
    <t>3:12</t>
  </si>
  <si>
    <t>2:8</t>
  </si>
  <si>
    <t>2:10</t>
  </si>
  <si>
    <t>3:7</t>
  </si>
  <si>
    <t>2:13</t>
  </si>
  <si>
    <t>3:14</t>
  </si>
  <si>
    <t>Shorthand</t>
  </si>
  <si>
    <t>.</t>
  </si>
  <si>
    <t>leftover DM = 41.78</t>
  </si>
  <si>
    <t>normal DM = 87.00.</t>
  </si>
  <si>
    <t>Day 0</t>
  </si>
  <si>
    <t>Day 7</t>
  </si>
  <si>
    <t>Day 14</t>
  </si>
  <si>
    <t>Day 21</t>
  </si>
  <si>
    <t>Day 28</t>
  </si>
  <si>
    <t>Day 35</t>
  </si>
  <si>
    <t>Day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</si>
</sst>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6" xfId="0" applyBorder="1"/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0" fillId="0" borderId="0" xfId="0" applyBorder="1"/>
    <xf numFmtId="0" fontId="4" fillId="0" borderId="0" xfId="0" applyFont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/>
    </xf>
    <xf numFmtId="0" fontId="0" fillId="0" borderId="4" xfId="0" applyBorder="1"/>
    <xf numFmtId="0" fontId="0" fillId="0" borderId="11" xfId="0" applyBorder="1"/>
    <xf numFmtId="0" fontId="1" fillId="0" borderId="12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1" fillId="0" borderId="18" xfId="0" applyNumberFormat="1" applyFont="1" applyBorder="1" applyAlignment="1">
      <alignment horizontal="center"/>
    </xf>
    <xf numFmtId="16" fontId="1" fillId="2" borderId="18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0" xfId="0" applyFont="1" applyFill="1" applyAlignment="1">
      <alignment horizontal="center"/>
    </xf>
    <xf numFmtId="16" fontId="1" fillId="0" borderId="18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0" fillId="0" borderId="3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49" fontId="0" fillId="0" borderId="0" xfId="0" applyNumberFormat="1"/>
    <xf numFmtId="0" fontId="15" fillId="0" borderId="0" xfId="0" applyFont="1" applyAlignment="1">
      <alignment horizontal="center"/>
    </xf>
    <xf numFmtId="0" fontId="8" fillId="0" borderId="0" xfId="0" applyFont="1"/>
    <xf numFmtId="0" fontId="17" fillId="0" borderId="0" xfId="0" applyFont="1" applyAlignment="1">
      <alignment horizontal="center"/>
    </xf>
    <xf numFmtId="0" fontId="18" fillId="0" borderId="0" xfId="0" applyFont="1"/>
    <xf numFmtId="0" fontId="11" fillId="3" borderId="0" xfId="0" applyFont="1" applyFill="1" applyAlignment="1">
      <alignment horizontal="center"/>
    </xf>
    <xf numFmtId="0" fontId="0" fillId="3" borderId="0" xfId="0" applyFill="1"/>
    <xf numFmtId="0" fontId="12" fillId="3" borderId="0" xfId="0" applyFont="1" applyFill="1"/>
    <xf numFmtId="0" fontId="11" fillId="4" borderId="0" xfId="0" applyFont="1" applyFill="1" applyAlignment="1">
      <alignment horizontal="center"/>
    </xf>
    <xf numFmtId="49" fontId="0" fillId="0" borderId="17" xfId="0" applyNumberFormat="1" applyBorder="1"/>
    <xf numFmtId="0" fontId="11" fillId="0" borderId="17" xfId="0" applyFont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0" fillId="0" borderId="17" xfId="0" applyBorder="1"/>
    <xf numFmtId="2" fontId="12" fillId="0" borderId="0" xfId="0" applyNumberFormat="1" applyFont="1"/>
    <xf numFmtId="2" fontId="0" fillId="0" borderId="0" xfId="0" applyNumberFormat="1"/>
    <xf numFmtId="164" fontId="12" fillId="0" borderId="0" xfId="0" applyNumberFormat="1" applyFont="1"/>
    <xf numFmtId="164" fontId="0" fillId="0" borderId="0" xfId="0" applyNumberFormat="1"/>
    <xf numFmtId="0" fontId="9" fillId="0" borderId="15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164" fontId="9" fillId="0" borderId="17" xfId="0" applyNumberFormat="1" applyFont="1" applyBorder="1" applyAlignment="1">
      <alignment horizontal="center"/>
    </xf>
    <xf numFmtId="2" fontId="9" fillId="0" borderId="17" xfId="0" applyNumberFormat="1" applyFont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15" fillId="4" borderId="17" xfId="0" applyFont="1" applyFill="1" applyBorder="1" applyAlignment="1">
      <alignment horizontal="center"/>
    </xf>
    <xf numFmtId="0" fontId="15" fillId="4" borderId="0" xfId="0" applyFont="1" applyFill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Fill="1"/>
    <xf numFmtId="0" fontId="11" fillId="0" borderId="0" xfId="0" applyFont="1" applyFill="1" applyAlignment="1">
      <alignment horizontal="center"/>
    </xf>
    <xf numFmtId="2" fontId="8" fillId="0" borderId="0" xfId="0" applyNumberFormat="1" applyFont="1"/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6" fontId="16" fillId="2" borderId="2" xfId="0" applyNumberFormat="1" applyFont="1" applyFill="1" applyBorder="1" applyAlignment="1">
      <alignment horizontal="center"/>
    </xf>
    <xf numFmtId="0" fontId="16" fillId="0" borderId="7" xfId="0" applyFont="1" applyBorder="1" applyAlignment="1">
      <alignment horizontal="center"/>
    </xf>
    <xf numFmtId="16" fontId="16" fillId="2" borderId="18" xfId="0" applyNumberFormat="1" applyFont="1" applyFill="1" applyBorder="1" applyAlignment="1">
      <alignment horizontal="center"/>
    </xf>
    <xf numFmtId="16" fontId="16" fillId="0" borderId="18" xfId="0" applyNumberFormat="1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0" borderId="16" xfId="0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2" borderId="18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6" xfId="0" applyFont="1" applyFill="1" applyBorder="1" applyAlignment="1">
      <alignment horizontal="center"/>
    </xf>
    <xf numFmtId="0" fontId="18" fillId="0" borderId="16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164" fontId="11" fillId="0" borderId="17" xfId="0" applyNumberFormat="1" applyFont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" fontId="9" fillId="0" borderId="20" xfId="0" applyNumberFormat="1" applyFont="1" applyBorder="1" applyAlignment="1">
      <alignment horizontal="center"/>
    </xf>
    <xf numFmtId="16" fontId="9" fillId="0" borderId="2" xfId="0" applyNumberFormat="1" applyFont="1" applyBorder="1" applyAlignment="1">
      <alignment horizontal="center"/>
    </xf>
    <xf numFmtId="16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0040234-AC72-431A-82D6-A3406F19FC4B}">
  <we:reference id="1e10eb66-9ba2-46e3-84ee-57e2a49831f0" version="3.0.0.1" store="EXCatalog" storeType="EXCatalog"/>
  <we:alternateReferences>
    <we:reference id="WA104100404" version="3.0.0.1" store="en-US" storeType="OMEX"/>
  </we:alternateReferences>
  <we:properties>
    <we:property name="UniqueID" value="&quot;20217311630433016642&quot;"/>
    <we:property name="eiFd" value="&quot;&quot;"/>
    <we:property name="ZjdWCixVH0MPKRoVLQsMEngiTzUxXg==" value="&quot;Bg==&quot;"/>
    <we:property name="ZjdWCixVH0MPKRoVLQsMEnohXQ==" value="&quot;&quot;"/>
    <we:property name="ZjdWCixVH0MPKRoVLQsMEkYsWw49QjIVKCo=" value="&quot;&quot;"/>
    <we:property name="ZjdWCixVH0MPKRoVLQsMEmMiRRE5UgEGOg==" value="&quot;&quot;"/>
  </we:properties>
  <we:bindings>
    <we:binding id="refEdit" type="matrix" appref="{13720D9D-0538-42F0-B548-5E99FEF0C57A}"/>
    <we:binding id="Worker" type="matrix" appref="{FA993293-8E46-4146-A0C8-BEC29F044549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BAC5C-E121-4B18-9F7A-D5EF62BB03C1}">
  <dimension ref="A1:AF43"/>
  <sheetViews>
    <sheetView zoomScale="53" zoomScaleNormal="53" workbookViewId="0">
      <selection activeCell="G35" sqref="F35:G37"/>
    </sheetView>
  </sheetViews>
  <sheetFormatPr baseColWidth="10" defaultColWidth="8.83203125" defaultRowHeight="15" x14ac:dyDescent="0.2"/>
  <cols>
    <col min="1" max="1" width="11.1640625" customWidth="1"/>
    <col min="2" max="6" width="15.6640625" customWidth="1"/>
    <col min="27" max="27" width="11.1640625" customWidth="1"/>
    <col min="28" max="32" width="15.6640625" customWidth="1"/>
  </cols>
  <sheetData>
    <row r="1" spans="1:6" ht="24" x14ac:dyDescent="0.3">
      <c r="A1" s="107" t="s">
        <v>3</v>
      </c>
      <c r="B1" s="107"/>
      <c r="C1" s="107"/>
      <c r="D1" s="107"/>
      <c r="E1" s="107"/>
      <c r="F1" s="107"/>
    </row>
    <row r="2" spans="1:6" ht="16" x14ac:dyDescent="0.2">
      <c r="A2" s="1" t="s">
        <v>5</v>
      </c>
      <c r="D2" s="1" t="s">
        <v>10</v>
      </c>
    </row>
    <row r="4" spans="1:6" ht="19" x14ac:dyDescent="0.25">
      <c r="B4" s="108" t="s">
        <v>8</v>
      </c>
      <c r="C4" s="108"/>
      <c r="D4" s="108"/>
      <c r="E4" s="108"/>
    </row>
    <row r="5" spans="1:6" x14ac:dyDescent="0.2">
      <c r="A5" s="109" t="s">
        <v>9</v>
      </c>
      <c r="B5" s="109"/>
      <c r="C5" s="109"/>
      <c r="D5" s="109"/>
      <c r="E5" s="109"/>
      <c r="F5" s="109"/>
    </row>
    <row r="6" spans="1:6" x14ac:dyDescent="0.2">
      <c r="A6" s="110"/>
      <c r="B6" s="110"/>
      <c r="C6" s="110"/>
      <c r="D6" s="110"/>
      <c r="E6" s="110"/>
      <c r="F6" s="110"/>
    </row>
    <row r="7" spans="1:6" s="1" customFormat="1" ht="18" thickBot="1" x14ac:dyDescent="0.25">
      <c r="A7" s="4" t="s">
        <v>0</v>
      </c>
      <c r="B7" s="5" t="s">
        <v>6</v>
      </c>
      <c r="C7" s="5" t="s">
        <v>7</v>
      </c>
      <c r="D7" s="8" t="s">
        <v>1</v>
      </c>
      <c r="E7" s="14" t="s">
        <v>2</v>
      </c>
      <c r="F7" s="11" t="s">
        <v>4</v>
      </c>
    </row>
    <row r="8" spans="1:6" ht="21.5" customHeight="1" x14ac:dyDescent="0.2">
      <c r="A8" s="3"/>
      <c r="B8" s="3"/>
      <c r="C8" s="3"/>
      <c r="D8" s="9"/>
      <c r="E8" s="15"/>
      <c r="F8" s="12"/>
    </row>
    <row r="9" spans="1:6" ht="21.5" customHeight="1" x14ac:dyDescent="0.2">
      <c r="A9" s="2"/>
      <c r="B9" s="2"/>
      <c r="C9" s="2"/>
      <c r="D9" s="10"/>
      <c r="E9" s="16"/>
      <c r="F9" s="13"/>
    </row>
    <row r="10" spans="1:6" ht="21.5" customHeight="1" x14ac:dyDescent="0.2">
      <c r="A10" s="2"/>
      <c r="B10" s="2"/>
      <c r="C10" s="2"/>
      <c r="D10" s="10"/>
      <c r="E10" s="16"/>
      <c r="F10" s="13"/>
    </row>
    <row r="11" spans="1:6" ht="21.5" customHeight="1" x14ac:dyDescent="0.2">
      <c r="A11" s="2"/>
      <c r="B11" s="2"/>
      <c r="C11" s="2"/>
      <c r="D11" s="10"/>
      <c r="E11" s="16"/>
      <c r="F11" s="13"/>
    </row>
    <row r="12" spans="1:6" ht="21.5" customHeight="1" x14ac:dyDescent="0.2">
      <c r="A12" s="2"/>
      <c r="B12" s="2"/>
      <c r="C12" s="2"/>
      <c r="D12" s="10"/>
      <c r="E12" s="16"/>
      <c r="F12" s="13"/>
    </row>
    <row r="13" spans="1:6" ht="21.5" customHeight="1" x14ac:dyDescent="0.2">
      <c r="A13" s="2"/>
      <c r="B13" s="2"/>
      <c r="C13" s="2"/>
      <c r="D13" s="10"/>
      <c r="E13" s="16"/>
      <c r="F13" s="13"/>
    </row>
    <row r="14" spans="1:6" ht="21.5" customHeight="1" x14ac:dyDescent="0.2">
      <c r="A14" s="2"/>
      <c r="B14" s="2"/>
      <c r="C14" s="2"/>
      <c r="D14" s="10"/>
      <c r="E14" s="16"/>
      <c r="F14" s="13"/>
    </row>
    <row r="15" spans="1:6" ht="21.5" customHeight="1" x14ac:dyDescent="0.2">
      <c r="A15" s="2"/>
      <c r="B15" s="2"/>
      <c r="C15" s="2"/>
      <c r="D15" s="10"/>
      <c r="E15" s="16"/>
      <c r="F15" s="13"/>
    </row>
    <row r="16" spans="1:6" ht="21.5" customHeight="1" x14ac:dyDescent="0.2">
      <c r="A16" s="2"/>
      <c r="B16" s="2"/>
      <c r="C16" s="2"/>
      <c r="D16" s="10"/>
      <c r="E16" s="16"/>
      <c r="F16" s="13"/>
    </row>
    <row r="17" spans="1:6" ht="21.5" customHeight="1" x14ac:dyDescent="0.2">
      <c r="A17" s="2"/>
      <c r="B17" s="2"/>
      <c r="C17" s="2"/>
      <c r="D17" s="10"/>
      <c r="E17" s="16"/>
      <c r="F17" s="13"/>
    </row>
    <row r="18" spans="1:6" ht="21.5" customHeight="1" x14ac:dyDescent="0.2">
      <c r="A18" s="2"/>
      <c r="B18" s="2"/>
      <c r="C18" s="2"/>
      <c r="D18" s="10"/>
      <c r="E18" s="16"/>
      <c r="F18" s="13"/>
    </row>
    <row r="19" spans="1:6" ht="21.5" customHeight="1" x14ac:dyDescent="0.2">
      <c r="A19" s="2"/>
      <c r="B19" s="2"/>
      <c r="C19" s="2"/>
      <c r="D19" s="10"/>
      <c r="E19" s="16"/>
      <c r="F19" s="13"/>
    </row>
    <row r="20" spans="1:6" ht="21.5" customHeight="1" x14ac:dyDescent="0.2">
      <c r="A20" s="2"/>
      <c r="B20" s="2"/>
      <c r="C20" s="2"/>
      <c r="D20" s="10"/>
      <c r="E20" s="16"/>
      <c r="F20" s="13"/>
    </row>
    <row r="21" spans="1:6" ht="21.5" customHeight="1" x14ac:dyDescent="0.2">
      <c r="A21" s="2"/>
      <c r="B21" s="2"/>
      <c r="C21" s="2"/>
      <c r="D21" s="10"/>
      <c r="E21" s="16"/>
      <c r="F21" s="13"/>
    </row>
    <row r="22" spans="1:6" ht="21.5" customHeight="1" x14ac:dyDescent="0.2">
      <c r="A22" s="2"/>
      <c r="B22" s="2"/>
      <c r="C22" s="2"/>
      <c r="D22" s="10"/>
      <c r="E22" s="16"/>
      <c r="F22" s="13"/>
    </row>
    <row r="23" spans="1:6" ht="21.5" customHeight="1" x14ac:dyDescent="0.2">
      <c r="A23" s="2"/>
      <c r="B23" s="2"/>
      <c r="C23" s="2"/>
      <c r="D23" s="10"/>
      <c r="E23" s="16"/>
      <c r="F23" s="13"/>
    </row>
    <row r="24" spans="1:6" ht="21.5" customHeight="1" x14ac:dyDescent="0.2">
      <c r="A24" s="2"/>
      <c r="B24" s="2"/>
      <c r="C24" s="2"/>
      <c r="D24" s="10"/>
      <c r="E24" s="16"/>
      <c r="F24" s="13"/>
    </row>
    <row r="25" spans="1:6" ht="21.5" customHeight="1" x14ac:dyDescent="0.2">
      <c r="A25" s="2"/>
      <c r="B25" s="2"/>
      <c r="C25" s="2"/>
      <c r="D25" s="10"/>
      <c r="E25" s="16"/>
      <c r="F25" s="13"/>
    </row>
    <row r="26" spans="1:6" ht="21.5" customHeight="1" x14ac:dyDescent="0.2">
      <c r="A26" s="2"/>
      <c r="B26" s="2"/>
      <c r="C26" s="2"/>
      <c r="D26" s="10"/>
      <c r="E26" s="16"/>
      <c r="F26" s="13"/>
    </row>
    <row r="27" spans="1:6" ht="21.5" customHeight="1" x14ac:dyDescent="0.2">
      <c r="A27" s="2"/>
      <c r="B27" s="2"/>
      <c r="C27" s="2"/>
      <c r="D27" s="10"/>
      <c r="E27" s="16"/>
      <c r="F27" s="13"/>
    </row>
    <row r="28" spans="1:6" ht="21.5" customHeight="1" x14ac:dyDescent="0.2">
      <c r="A28" s="2"/>
      <c r="B28" s="2"/>
      <c r="C28" s="2"/>
      <c r="D28" s="10"/>
      <c r="E28" s="16"/>
      <c r="F28" s="13"/>
    </row>
    <row r="29" spans="1:6" ht="21.5" customHeight="1" x14ac:dyDescent="0.2">
      <c r="A29" s="2"/>
      <c r="B29" s="2"/>
      <c r="C29" s="2"/>
      <c r="D29" s="10"/>
      <c r="E29" s="16"/>
      <c r="F29" s="13"/>
    </row>
    <row r="30" spans="1:6" ht="21.5" customHeight="1" x14ac:dyDescent="0.2">
      <c r="A30" s="2"/>
      <c r="B30" s="2"/>
      <c r="C30" s="2"/>
      <c r="D30" s="10"/>
      <c r="E30" s="16"/>
      <c r="F30" s="13"/>
    </row>
    <row r="31" spans="1:6" ht="21.5" customHeight="1" x14ac:dyDescent="0.2">
      <c r="A31" s="2"/>
      <c r="B31" s="2"/>
      <c r="C31" s="2"/>
      <c r="D31" s="10"/>
      <c r="E31" s="16"/>
      <c r="F31" s="13"/>
    </row>
    <row r="32" spans="1:6" ht="21.5" customHeight="1" x14ac:dyDescent="0.2">
      <c r="A32" s="2"/>
      <c r="B32" s="2"/>
      <c r="C32" s="2"/>
      <c r="D32" s="10"/>
      <c r="E32" s="16"/>
      <c r="F32" s="13"/>
    </row>
    <row r="33" spans="1:32" ht="15" customHeight="1" x14ac:dyDescent="0.2">
      <c r="A33" s="6"/>
      <c r="B33" s="6"/>
      <c r="C33" s="6"/>
      <c r="D33" s="6"/>
      <c r="E33" s="6"/>
      <c r="F33" s="6"/>
    </row>
    <row r="34" spans="1:32" ht="15" customHeight="1" x14ac:dyDescent="0.2">
      <c r="A34" s="6"/>
      <c r="B34" s="6"/>
      <c r="C34" s="6"/>
      <c r="D34" s="6"/>
      <c r="E34" s="6"/>
      <c r="F34" s="6"/>
    </row>
    <row r="35" spans="1:32" ht="15" customHeight="1" x14ac:dyDescent="0.2">
      <c r="A35" s="6"/>
      <c r="B35" s="6"/>
      <c r="C35" s="6"/>
      <c r="D35" s="6"/>
      <c r="E35" s="6"/>
      <c r="F35" s="6"/>
    </row>
    <row r="36" spans="1:32" ht="15" customHeight="1" x14ac:dyDescent="0.2">
      <c r="A36" s="6"/>
      <c r="B36" s="6"/>
      <c r="C36" s="6"/>
      <c r="D36" s="6"/>
      <c r="E36" s="6"/>
      <c r="F36" s="6"/>
    </row>
    <row r="37" spans="1:32" ht="15" customHeight="1" x14ac:dyDescent="0.2">
      <c r="A37" s="6"/>
      <c r="B37" s="6"/>
      <c r="C37" s="6"/>
      <c r="D37" s="6"/>
      <c r="E37" s="6"/>
      <c r="F37" s="6"/>
      <c r="AA37" s="6"/>
      <c r="AB37" s="6"/>
      <c r="AC37" s="6"/>
      <c r="AD37" s="6"/>
      <c r="AE37" s="6"/>
      <c r="AF37" s="6"/>
    </row>
    <row r="38" spans="1:32" ht="15" customHeight="1" x14ac:dyDescent="0.2">
      <c r="A38" s="6"/>
      <c r="B38" s="6"/>
      <c r="C38" s="6"/>
      <c r="D38" s="6"/>
      <c r="E38" s="6"/>
      <c r="F38" s="6"/>
      <c r="AA38" s="6"/>
      <c r="AB38" s="6"/>
      <c r="AC38" s="6"/>
      <c r="AD38" s="6"/>
      <c r="AE38" s="6"/>
      <c r="AF38" s="6"/>
    </row>
    <row r="39" spans="1:32" ht="15" customHeight="1" x14ac:dyDescent="0.2">
      <c r="A39" s="6"/>
      <c r="B39" s="6"/>
      <c r="C39" s="6"/>
      <c r="D39" s="6"/>
      <c r="E39" s="6"/>
      <c r="F39" s="6"/>
      <c r="AA39" s="6"/>
      <c r="AB39" s="6"/>
      <c r="AC39" s="6"/>
      <c r="AD39" s="6"/>
      <c r="AE39" s="6"/>
      <c r="AF39" s="6"/>
    </row>
    <row r="40" spans="1:32" ht="15" customHeight="1" x14ac:dyDescent="0.2">
      <c r="A40" s="6"/>
      <c r="B40" s="6"/>
      <c r="C40" s="6"/>
      <c r="D40" s="6"/>
      <c r="E40" s="6"/>
      <c r="F40" s="6"/>
      <c r="AA40" s="6"/>
      <c r="AB40" s="6"/>
      <c r="AC40" s="6"/>
      <c r="AD40" s="6"/>
      <c r="AE40" s="6"/>
      <c r="AF40" s="6"/>
    </row>
    <row r="41" spans="1:32" ht="15" customHeight="1" x14ac:dyDescent="0.2">
      <c r="A41" s="6"/>
      <c r="B41" s="6"/>
      <c r="C41" s="6"/>
      <c r="D41" s="6"/>
      <c r="E41" s="6"/>
      <c r="F41" s="6"/>
      <c r="AA41" s="6"/>
      <c r="AB41" s="6"/>
      <c r="AC41" s="6"/>
      <c r="AD41" s="6"/>
      <c r="AE41" s="6"/>
      <c r="AF41" s="6"/>
    </row>
    <row r="42" spans="1:32" ht="15" customHeight="1" x14ac:dyDescent="0.2">
      <c r="A42" s="6"/>
      <c r="B42" s="6"/>
      <c r="C42" s="6"/>
      <c r="D42" s="6"/>
      <c r="E42" s="6"/>
      <c r="F42" s="6"/>
      <c r="AA42" s="6"/>
      <c r="AB42" s="6"/>
      <c r="AC42" s="6"/>
      <c r="AD42" s="6"/>
      <c r="AE42" s="6"/>
      <c r="AF42" s="6"/>
    </row>
    <row r="43" spans="1:32" ht="15" customHeight="1" x14ac:dyDescent="0.2">
      <c r="A43" s="6"/>
      <c r="B43" s="6"/>
      <c r="C43" s="6"/>
      <c r="D43" s="6"/>
      <c r="E43" s="6"/>
      <c r="F43" s="6"/>
      <c r="AA43" s="6"/>
      <c r="AB43" s="6"/>
      <c r="AC43" s="6"/>
      <c r="AD43" s="6"/>
      <c r="AE43" s="6"/>
      <c r="AF43" s="6"/>
    </row>
  </sheetData>
  <mergeCells count="3">
    <mergeCell ref="A1:F1"/>
    <mergeCell ref="B4:E4"/>
    <mergeCell ref="A5:F6"/>
  </mergeCells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13720D9D-0538-42F0-B548-5E99FEF0C57A}">
          <xm:f>#REF!</xm:f>
        </x15:webExtension>
        <x15:webExtension appRef="{FA993293-8E46-4146-A0C8-BEC29F044549}">
          <xm:f>#REF!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B0A9-5EEB-4764-8E4F-019061C19B13}">
  <dimension ref="A1:EJ58"/>
  <sheetViews>
    <sheetView tabSelected="1" zoomScale="85" zoomScaleNormal="85" workbookViewId="0">
      <pane xSplit="2" ySplit="3" topLeftCell="CU4" activePane="bottomRight" state="frozen"/>
      <selection pane="topRight" activeCell="B1" sqref="B1"/>
      <selection pane="bottomLeft" activeCell="A3" sqref="A3"/>
      <selection pane="bottomRight" activeCell="DG46" sqref="DG46"/>
    </sheetView>
  </sheetViews>
  <sheetFormatPr baseColWidth="10" defaultColWidth="8.83203125" defaultRowHeight="15" x14ac:dyDescent="0.2"/>
  <cols>
    <col min="2" max="2" width="5.83203125" bestFit="1" customWidth="1"/>
    <col min="3" max="4" width="10.83203125" bestFit="1" customWidth="1"/>
    <col min="5" max="5" width="10.83203125" style="47" bestFit="1" customWidth="1"/>
    <col min="6" max="7" width="10.83203125" bestFit="1" customWidth="1"/>
    <col min="8" max="8" width="10.83203125" style="47" bestFit="1" customWidth="1"/>
    <col min="9" max="10" width="10.83203125" bestFit="1" customWidth="1"/>
    <col min="11" max="11" width="10.83203125" style="47" bestFit="1" customWidth="1"/>
    <col min="12" max="12" width="8.83203125" style="45" bestFit="1" customWidth="1"/>
    <col min="13" max="13" width="9.5" bestFit="1" customWidth="1"/>
    <col min="14" max="14" width="10.83203125" style="47" bestFit="1" customWidth="1"/>
    <col min="15" max="15" width="8.83203125" bestFit="1" customWidth="1"/>
    <col min="16" max="16" width="9.5" bestFit="1" customWidth="1"/>
    <col min="17" max="17" width="10.83203125" style="47" bestFit="1" customWidth="1"/>
    <col min="18" max="18" width="8.83203125" bestFit="1" customWidth="1"/>
    <col min="19" max="19" width="9.5" bestFit="1" customWidth="1"/>
    <col min="20" max="20" width="10.83203125" style="47" bestFit="1" customWidth="1"/>
    <col min="21" max="21" width="8.83203125" bestFit="1" customWidth="1"/>
    <col min="22" max="22" width="9.5" bestFit="1" customWidth="1"/>
    <col min="23" max="23" width="10.83203125" style="47" bestFit="1" customWidth="1"/>
    <col min="24" max="24" width="8.83203125" bestFit="1" customWidth="1"/>
    <col min="25" max="25" width="9.5" bestFit="1" customWidth="1"/>
    <col min="26" max="26" width="10.83203125" style="47" bestFit="1" customWidth="1"/>
    <col min="27" max="27" width="8.83203125" bestFit="1" customWidth="1"/>
    <col min="28" max="28" width="9.5" bestFit="1" customWidth="1"/>
    <col min="29" max="29" width="10.83203125" style="47" bestFit="1" customWidth="1"/>
    <col min="30" max="30" width="8.83203125" bestFit="1" customWidth="1"/>
    <col min="31" max="31" width="9.5" bestFit="1" customWidth="1"/>
    <col min="32" max="32" width="10.83203125" style="47" bestFit="1" customWidth="1"/>
    <col min="33" max="33" width="8.83203125" bestFit="1" customWidth="1"/>
    <col min="34" max="34" width="9.5" bestFit="1" customWidth="1"/>
    <col min="35" max="35" width="10.83203125" style="47" bestFit="1" customWidth="1"/>
    <col min="36" max="36" width="8.83203125" bestFit="1" customWidth="1"/>
    <col min="37" max="37" width="9.5" bestFit="1" customWidth="1"/>
    <col min="38" max="38" width="10.83203125" bestFit="1" customWidth="1"/>
    <col min="39" max="39" width="8.83203125" bestFit="1" customWidth="1"/>
    <col min="40" max="40" width="9.5" bestFit="1" customWidth="1"/>
    <col min="41" max="41" width="10.83203125" style="47" bestFit="1" customWidth="1"/>
    <col min="42" max="42" width="8.83203125" bestFit="1" customWidth="1"/>
    <col min="43" max="43" width="9.5" bestFit="1" customWidth="1"/>
    <col min="44" max="44" width="10.83203125" style="47" bestFit="1" customWidth="1"/>
    <col min="45" max="45" width="8.83203125" bestFit="1" customWidth="1"/>
    <col min="46" max="46" width="9.5" bestFit="1" customWidth="1"/>
    <col min="47" max="47" width="10.83203125" style="47" bestFit="1" customWidth="1"/>
    <col min="48" max="48" width="8.83203125" bestFit="1" customWidth="1"/>
    <col min="49" max="49" width="9.5" style="43" bestFit="1" customWidth="1"/>
    <col min="50" max="50" width="10.83203125" bestFit="1" customWidth="1"/>
    <col min="51" max="51" width="8.83203125" bestFit="1" customWidth="1"/>
    <col min="52" max="52" width="9.5" bestFit="1" customWidth="1"/>
    <col min="53" max="53" width="10.83203125" bestFit="1" customWidth="1"/>
    <col min="54" max="54" width="8.83203125" bestFit="1" customWidth="1"/>
    <col min="55" max="55" width="9.5" bestFit="1" customWidth="1"/>
    <col min="56" max="56" width="10.83203125" bestFit="1" customWidth="1"/>
    <col min="57" max="57" width="8.83203125" bestFit="1" customWidth="1"/>
    <col min="58" max="58" width="9.5" bestFit="1" customWidth="1"/>
    <col min="59" max="59" width="10.83203125" bestFit="1" customWidth="1"/>
    <col min="60" max="60" width="8.83203125" bestFit="1" customWidth="1"/>
    <col min="61" max="61" width="9.5" bestFit="1" customWidth="1"/>
    <col min="62" max="62" width="10.83203125" bestFit="1" customWidth="1"/>
    <col min="63" max="63" width="8.83203125" bestFit="1" customWidth="1"/>
    <col min="64" max="64" width="9.5" bestFit="1" customWidth="1"/>
    <col min="65" max="65" width="10.83203125" bestFit="1" customWidth="1"/>
    <col min="66" max="66" width="8.83203125" bestFit="1" customWidth="1"/>
    <col min="67" max="67" width="9.5" bestFit="1" customWidth="1"/>
    <col min="68" max="68" width="10.83203125" bestFit="1" customWidth="1"/>
    <col min="69" max="69" width="8.83203125" bestFit="1" customWidth="1"/>
    <col min="70" max="70" width="9.5" bestFit="1" customWidth="1"/>
    <col min="71" max="71" width="10.83203125" bestFit="1" customWidth="1"/>
    <col min="72" max="72" width="8.83203125" bestFit="1" customWidth="1"/>
    <col min="73" max="73" width="9.5" bestFit="1" customWidth="1"/>
    <col min="74" max="74" width="10.83203125" bestFit="1" customWidth="1"/>
    <col min="75" max="75" width="8.83203125" bestFit="1" customWidth="1"/>
    <col min="76" max="76" width="9.5" bestFit="1" customWidth="1"/>
    <col min="77" max="77" width="10.83203125" bestFit="1" customWidth="1"/>
    <col min="78" max="78" width="8.83203125" bestFit="1" customWidth="1"/>
    <col min="79" max="79" width="9.5" bestFit="1" customWidth="1"/>
    <col min="80" max="80" width="10.83203125" bestFit="1" customWidth="1"/>
    <col min="81" max="81" width="8.83203125" bestFit="1" customWidth="1"/>
    <col min="82" max="82" width="9.5" style="43" bestFit="1" customWidth="1"/>
    <col min="83" max="83" width="10.83203125" bestFit="1" customWidth="1"/>
    <col min="84" max="84" width="8.83203125" bestFit="1" customWidth="1"/>
    <col min="85" max="85" width="9.5" bestFit="1" customWidth="1"/>
    <col min="86" max="86" width="10.83203125" bestFit="1" customWidth="1"/>
    <col min="87" max="87" width="8.83203125" bestFit="1" customWidth="1"/>
    <col min="88" max="88" width="9.5" style="43" bestFit="1" customWidth="1"/>
    <col min="89" max="89" width="10.83203125" bestFit="1" customWidth="1"/>
    <col min="90" max="90" width="8.83203125" bestFit="1" customWidth="1"/>
    <col min="91" max="91" width="9.5" bestFit="1" customWidth="1"/>
    <col min="92" max="92" width="10.83203125" bestFit="1" customWidth="1"/>
    <col min="93" max="93" width="8.83203125" style="59" bestFit="1" customWidth="1"/>
    <col min="94" max="94" width="9.5" style="59" bestFit="1" customWidth="1"/>
    <col min="95" max="95" width="10.83203125" bestFit="1" customWidth="1"/>
    <col min="96" max="96" width="8.83203125" bestFit="1" customWidth="1"/>
    <col min="97" max="97" width="9.5" style="57" bestFit="1" customWidth="1"/>
    <col min="98" max="98" width="10.83203125" bestFit="1" customWidth="1"/>
    <col min="99" max="99" width="8.83203125" bestFit="1" customWidth="1"/>
    <col min="100" max="100" width="9.5" style="59" bestFit="1" customWidth="1"/>
    <col min="101" max="101" width="10.83203125" bestFit="1" customWidth="1"/>
    <col min="102" max="102" width="8.83203125" style="59" bestFit="1" customWidth="1"/>
    <col min="103" max="103" width="9.5" style="59" bestFit="1" customWidth="1"/>
    <col min="104" max="104" width="10.83203125" bestFit="1" customWidth="1"/>
    <col min="105" max="105" width="8.83203125" style="59" bestFit="1" customWidth="1"/>
    <col min="106" max="106" width="9.5" bestFit="1" customWidth="1"/>
    <col min="107" max="107" width="10.83203125" bestFit="1" customWidth="1"/>
    <col min="108" max="108" width="8.83203125" bestFit="1" customWidth="1"/>
    <col min="109" max="109" width="9.5" style="59" bestFit="1" customWidth="1"/>
    <col min="110" max="110" width="10.83203125" bestFit="1" customWidth="1"/>
    <col min="111" max="111" width="8.83203125" bestFit="1" customWidth="1"/>
    <col min="112" max="112" width="9.5" bestFit="1" customWidth="1"/>
    <col min="113" max="113" width="10.83203125" bestFit="1" customWidth="1"/>
    <col min="116" max="116" width="10.83203125" bestFit="1" customWidth="1"/>
    <col min="119" max="119" width="10.83203125" bestFit="1" customWidth="1"/>
    <col min="122" max="122" width="10.83203125" bestFit="1" customWidth="1"/>
    <col min="125" max="125" width="10.83203125" bestFit="1" customWidth="1"/>
    <col min="128" max="128" width="10.83203125" bestFit="1" customWidth="1"/>
    <col min="131" max="131" width="10.83203125" bestFit="1" customWidth="1"/>
    <col min="134" max="134" width="10.83203125" bestFit="1" customWidth="1"/>
    <col min="137" max="137" width="10.83203125" bestFit="1" customWidth="1"/>
    <col min="140" max="140" width="10.83203125" bestFit="1" customWidth="1"/>
  </cols>
  <sheetData>
    <row r="1" spans="1:140" ht="16" x14ac:dyDescent="0.2">
      <c r="C1" s="72"/>
      <c r="D1" s="72"/>
      <c r="E1" s="72"/>
      <c r="F1" s="72"/>
      <c r="G1" s="72"/>
      <c r="H1" s="72"/>
      <c r="I1" s="72"/>
      <c r="J1" s="72"/>
      <c r="K1" s="72"/>
      <c r="L1" s="112" t="s">
        <v>62</v>
      </c>
      <c r="M1" s="112"/>
      <c r="N1" s="11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112" t="s">
        <v>63</v>
      </c>
      <c r="AH1" s="112"/>
      <c r="AI1" s="11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BB1" s="112" t="s">
        <v>64</v>
      </c>
      <c r="BC1" s="112"/>
      <c r="BD1" s="112"/>
      <c r="BW1" s="112" t="s">
        <v>65</v>
      </c>
      <c r="BX1" s="112"/>
      <c r="BY1" s="112"/>
      <c r="CR1" s="112" t="s">
        <v>66</v>
      </c>
      <c r="CS1" s="112"/>
      <c r="CT1" s="112"/>
      <c r="DM1" s="112" t="s">
        <v>67</v>
      </c>
      <c r="DN1" s="112"/>
      <c r="DO1" s="112"/>
      <c r="EH1" s="112" t="s">
        <v>68</v>
      </c>
      <c r="EI1" s="112"/>
      <c r="EJ1" s="112"/>
    </row>
    <row r="2" spans="1:140" ht="16" x14ac:dyDescent="0.2">
      <c r="B2" s="35"/>
      <c r="C2" s="111">
        <v>44453</v>
      </c>
      <c r="D2" s="111"/>
      <c r="E2" s="111"/>
      <c r="F2" s="111">
        <v>44454</v>
      </c>
      <c r="G2" s="111"/>
      <c r="H2" s="111"/>
      <c r="I2" s="111">
        <v>44455</v>
      </c>
      <c r="J2" s="111"/>
      <c r="K2" s="111"/>
      <c r="L2" s="111">
        <v>44456</v>
      </c>
      <c r="M2" s="111"/>
      <c r="N2" s="111"/>
      <c r="O2" s="111">
        <v>44457</v>
      </c>
      <c r="P2" s="111"/>
      <c r="Q2" s="111"/>
      <c r="R2" s="111">
        <v>44458</v>
      </c>
      <c r="S2" s="111"/>
      <c r="T2" s="111"/>
      <c r="U2" s="111">
        <v>44459</v>
      </c>
      <c r="V2" s="111"/>
      <c r="W2" s="111"/>
      <c r="X2" s="111">
        <v>44460</v>
      </c>
      <c r="Y2" s="111"/>
      <c r="Z2" s="111"/>
      <c r="AA2" s="111">
        <v>44461</v>
      </c>
      <c r="AB2" s="111"/>
      <c r="AC2" s="111"/>
      <c r="AD2" s="111">
        <v>44462</v>
      </c>
      <c r="AE2" s="111"/>
      <c r="AF2" s="111"/>
      <c r="AG2" s="111">
        <v>44463</v>
      </c>
      <c r="AH2" s="111"/>
      <c r="AI2" s="111"/>
      <c r="AJ2" s="111">
        <v>44464</v>
      </c>
      <c r="AK2" s="111"/>
      <c r="AL2" s="111"/>
      <c r="AM2" s="111">
        <v>44465</v>
      </c>
      <c r="AN2" s="111"/>
      <c r="AO2" s="111"/>
      <c r="AP2" s="111">
        <v>44466</v>
      </c>
      <c r="AQ2" s="111"/>
      <c r="AR2" s="111"/>
      <c r="AS2" s="111">
        <v>44467</v>
      </c>
      <c r="AT2" s="111"/>
      <c r="AU2" s="111"/>
      <c r="AV2" s="111">
        <v>44468</v>
      </c>
      <c r="AW2" s="111"/>
      <c r="AX2" s="111"/>
      <c r="AY2" s="111">
        <v>44469</v>
      </c>
      <c r="AZ2" s="111"/>
      <c r="BA2" s="111"/>
      <c r="BB2" s="111">
        <v>44470</v>
      </c>
      <c r="BC2" s="111"/>
      <c r="BD2" s="111"/>
      <c r="BE2" s="111">
        <v>44471</v>
      </c>
      <c r="BF2" s="111"/>
      <c r="BG2" s="111"/>
      <c r="BH2" s="111">
        <v>44472</v>
      </c>
      <c r="BI2" s="111"/>
      <c r="BJ2" s="111"/>
      <c r="BK2" s="111">
        <v>44473</v>
      </c>
      <c r="BL2" s="111"/>
      <c r="BM2" s="111"/>
      <c r="BN2" s="111">
        <v>44474</v>
      </c>
      <c r="BO2" s="111"/>
      <c r="BP2" s="111"/>
      <c r="BQ2" s="111">
        <v>44475</v>
      </c>
      <c r="BR2" s="111"/>
      <c r="BS2" s="111"/>
      <c r="BT2" s="111">
        <v>44476</v>
      </c>
      <c r="BU2" s="111"/>
      <c r="BV2" s="111"/>
      <c r="BW2" s="111">
        <v>44477</v>
      </c>
      <c r="BX2" s="111"/>
      <c r="BY2" s="111"/>
      <c r="BZ2" s="111">
        <v>44478</v>
      </c>
      <c r="CA2" s="111"/>
      <c r="CB2" s="111"/>
      <c r="CC2" s="111">
        <v>44479</v>
      </c>
      <c r="CD2" s="111"/>
      <c r="CE2" s="111"/>
      <c r="CF2" s="111">
        <v>44480</v>
      </c>
      <c r="CG2" s="111"/>
      <c r="CH2" s="111"/>
      <c r="CI2" s="111">
        <v>44481</v>
      </c>
      <c r="CJ2" s="111"/>
      <c r="CK2" s="111"/>
      <c r="CL2" s="111">
        <v>44482</v>
      </c>
      <c r="CM2" s="111"/>
      <c r="CN2" s="111"/>
      <c r="CO2" s="111">
        <v>44483</v>
      </c>
      <c r="CP2" s="111"/>
      <c r="CQ2" s="111"/>
      <c r="CR2" s="111">
        <v>44484</v>
      </c>
      <c r="CS2" s="111"/>
      <c r="CT2" s="111"/>
      <c r="CU2" s="111">
        <v>44485</v>
      </c>
      <c r="CV2" s="111"/>
      <c r="CW2" s="111"/>
      <c r="CX2" s="111">
        <v>44486</v>
      </c>
      <c r="CY2" s="111"/>
      <c r="CZ2" s="111"/>
      <c r="DA2" s="111">
        <v>44487</v>
      </c>
      <c r="DB2" s="111"/>
      <c r="DC2" s="111"/>
      <c r="DD2" s="111">
        <v>44488</v>
      </c>
      <c r="DE2" s="111"/>
      <c r="DF2" s="111"/>
      <c r="DG2" s="111">
        <v>44489</v>
      </c>
      <c r="DH2" s="111"/>
      <c r="DI2" s="111"/>
      <c r="DJ2" s="111">
        <v>44490</v>
      </c>
      <c r="DK2" s="111"/>
      <c r="DL2" s="111"/>
      <c r="DM2" s="111">
        <v>44491</v>
      </c>
      <c r="DN2" s="111"/>
      <c r="DO2" s="111"/>
      <c r="DP2" s="111">
        <v>44492</v>
      </c>
      <c r="DQ2" s="111"/>
      <c r="DR2" s="111"/>
      <c r="DS2" s="111">
        <v>44493</v>
      </c>
      <c r="DT2" s="111"/>
      <c r="DU2" s="111"/>
      <c r="DV2" s="111">
        <v>44494</v>
      </c>
      <c r="DW2" s="111"/>
      <c r="DX2" s="111"/>
      <c r="DY2" s="111">
        <v>44495</v>
      </c>
      <c r="DZ2" s="111"/>
      <c r="EA2" s="111"/>
      <c r="EB2" s="111">
        <v>44496</v>
      </c>
      <c r="EC2" s="111"/>
      <c r="ED2" s="111"/>
      <c r="EE2" s="111">
        <v>44497</v>
      </c>
      <c r="EF2" s="111"/>
      <c r="EG2" s="111"/>
      <c r="EH2" s="111">
        <v>44498</v>
      </c>
      <c r="EI2" s="111"/>
      <c r="EJ2" s="111"/>
    </row>
    <row r="3" spans="1:140" s="55" customFormat="1" ht="17" thickBot="1" x14ac:dyDescent="0.25">
      <c r="A3" s="60" t="s">
        <v>58</v>
      </c>
      <c r="B3" s="60" t="s">
        <v>0</v>
      </c>
      <c r="C3" s="61" t="s">
        <v>14</v>
      </c>
      <c r="D3" s="61" t="s">
        <v>15</v>
      </c>
      <c r="E3" s="62" t="s">
        <v>13</v>
      </c>
      <c r="F3" s="61" t="s">
        <v>14</v>
      </c>
      <c r="G3" s="61" t="s">
        <v>15</v>
      </c>
      <c r="H3" s="62" t="s">
        <v>13</v>
      </c>
      <c r="I3" s="61" t="s">
        <v>14</v>
      </c>
      <c r="J3" s="61" t="s">
        <v>15</v>
      </c>
      <c r="K3" s="62" t="s">
        <v>13</v>
      </c>
      <c r="L3" s="63" t="s">
        <v>14</v>
      </c>
      <c r="M3" s="61" t="s">
        <v>15</v>
      </c>
      <c r="N3" s="62" t="s">
        <v>13</v>
      </c>
      <c r="O3" s="61" t="s">
        <v>14</v>
      </c>
      <c r="P3" s="61" t="s">
        <v>15</v>
      </c>
      <c r="Q3" s="62" t="s">
        <v>13</v>
      </c>
      <c r="R3" s="61" t="s">
        <v>14</v>
      </c>
      <c r="S3" s="61" t="s">
        <v>15</v>
      </c>
      <c r="T3" s="62" t="s">
        <v>13</v>
      </c>
      <c r="U3" s="61" t="s">
        <v>14</v>
      </c>
      <c r="V3" s="61" t="s">
        <v>15</v>
      </c>
      <c r="W3" s="62" t="s">
        <v>13</v>
      </c>
      <c r="X3" s="61" t="s">
        <v>14</v>
      </c>
      <c r="Y3" s="61" t="s">
        <v>15</v>
      </c>
      <c r="Z3" s="62" t="s">
        <v>13</v>
      </c>
      <c r="AA3" s="61" t="s">
        <v>14</v>
      </c>
      <c r="AB3" s="61" t="s">
        <v>15</v>
      </c>
      <c r="AC3" s="62" t="s">
        <v>13</v>
      </c>
      <c r="AD3" s="61" t="s">
        <v>14</v>
      </c>
      <c r="AE3" s="61" t="s">
        <v>15</v>
      </c>
      <c r="AF3" s="62" t="s">
        <v>13</v>
      </c>
      <c r="AG3" s="61" t="s">
        <v>14</v>
      </c>
      <c r="AH3" s="61" t="s">
        <v>15</v>
      </c>
      <c r="AI3" s="62" t="s">
        <v>13</v>
      </c>
      <c r="AJ3" s="61" t="s">
        <v>14</v>
      </c>
      <c r="AK3" s="61" t="s">
        <v>15</v>
      </c>
      <c r="AL3" s="62" t="s">
        <v>13</v>
      </c>
      <c r="AM3" s="61" t="s">
        <v>14</v>
      </c>
      <c r="AN3" s="61" t="s">
        <v>15</v>
      </c>
      <c r="AO3" s="62" t="s">
        <v>13</v>
      </c>
      <c r="AP3" s="61" t="s">
        <v>14</v>
      </c>
      <c r="AQ3" s="61" t="s">
        <v>15</v>
      </c>
      <c r="AR3" s="62" t="s">
        <v>13</v>
      </c>
      <c r="AS3" s="61" t="s">
        <v>14</v>
      </c>
      <c r="AT3" s="61" t="s">
        <v>15</v>
      </c>
      <c r="AU3" s="62" t="s">
        <v>13</v>
      </c>
      <c r="AV3" s="61" t="s">
        <v>14</v>
      </c>
      <c r="AW3" s="64" t="s">
        <v>15</v>
      </c>
      <c r="AX3" s="62" t="s">
        <v>13</v>
      </c>
      <c r="AY3" s="61" t="s">
        <v>14</v>
      </c>
      <c r="AZ3" s="61" t="s">
        <v>15</v>
      </c>
      <c r="BA3" s="62" t="s">
        <v>13</v>
      </c>
      <c r="BB3" s="61" t="s">
        <v>14</v>
      </c>
      <c r="BC3" s="61" t="s">
        <v>15</v>
      </c>
      <c r="BD3" s="62" t="s">
        <v>13</v>
      </c>
      <c r="BE3" s="61" t="s">
        <v>14</v>
      </c>
      <c r="BF3" s="61" t="s">
        <v>15</v>
      </c>
      <c r="BG3" s="62" t="s">
        <v>13</v>
      </c>
      <c r="BH3" s="61" t="s">
        <v>14</v>
      </c>
      <c r="BI3" s="61" t="s">
        <v>15</v>
      </c>
      <c r="BJ3" s="62" t="s">
        <v>13</v>
      </c>
      <c r="BK3" s="61" t="s">
        <v>14</v>
      </c>
      <c r="BL3" s="61" t="s">
        <v>15</v>
      </c>
      <c r="BM3" s="62" t="s">
        <v>13</v>
      </c>
      <c r="BN3" s="61" t="s">
        <v>14</v>
      </c>
      <c r="BO3" s="61" t="s">
        <v>15</v>
      </c>
      <c r="BP3" s="62" t="s">
        <v>13</v>
      </c>
      <c r="BQ3" s="61" t="s">
        <v>14</v>
      </c>
      <c r="BR3" s="61" t="s">
        <v>15</v>
      </c>
      <c r="BS3" s="62" t="s">
        <v>13</v>
      </c>
      <c r="BT3" s="61" t="s">
        <v>14</v>
      </c>
      <c r="BU3" s="61" t="s">
        <v>15</v>
      </c>
      <c r="BV3" s="62" t="s">
        <v>13</v>
      </c>
      <c r="BW3" s="61" t="s">
        <v>14</v>
      </c>
      <c r="BX3" s="61" t="s">
        <v>15</v>
      </c>
      <c r="BY3" s="62" t="s">
        <v>13</v>
      </c>
      <c r="BZ3" s="61" t="s">
        <v>14</v>
      </c>
      <c r="CA3" s="61" t="s">
        <v>15</v>
      </c>
      <c r="CB3" s="62" t="s">
        <v>13</v>
      </c>
      <c r="CC3" s="61" t="s">
        <v>14</v>
      </c>
      <c r="CD3" s="64" t="s">
        <v>15</v>
      </c>
      <c r="CE3" s="62" t="s">
        <v>13</v>
      </c>
      <c r="CF3" s="61" t="s">
        <v>14</v>
      </c>
      <c r="CG3" s="61" t="s">
        <v>15</v>
      </c>
      <c r="CH3" s="62" t="s">
        <v>13</v>
      </c>
      <c r="CI3" s="61" t="s">
        <v>14</v>
      </c>
      <c r="CJ3" s="64" t="s">
        <v>15</v>
      </c>
      <c r="CK3" s="62" t="s">
        <v>13</v>
      </c>
      <c r="CL3" s="61" t="s">
        <v>14</v>
      </c>
      <c r="CM3" s="61" t="s">
        <v>15</v>
      </c>
      <c r="CN3" s="62" t="s">
        <v>13</v>
      </c>
      <c r="CO3" s="65" t="s">
        <v>14</v>
      </c>
      <c r="CP3" s="65" t="s">
        <v>15</v>
      </c>
      <c r="CQ3" s="62" t="s">
        <v>13</v>
      </c>
      <c r="CR3" s="61" t="s">
        <v>14</v>
      </c>
      <c r="CS3" s="66" t="s">
        <v>15</v>
      </c>
      <c r="CT3" s="62" t="s">
        <v>13</v>
      </c>
      <c r="CU3" s="61" t="s">
        <v>14</v>
      </c>
      <c r="CV3" s="65" t="s">
        <v>15</v>
      </c>
      <c r="CW3" s="62" t="s">
        <v>13</v>
      </c>
      <c r="CX3" s="65" t="s">
        <v>14</v>
      </c>
      <c r="CY3" s="65" t="s">
        <v>15</v>
      </c>
      <c r="CZ3" s="62" t="s">
        <v>13</v>
      </c>
      <c r="DA3" s="65" t="s">
        <v>14</v>
      </c>
      <c r="DB3" s="61" t="s">
        <v>15</v>
      </c>
      <c r="DC3" s="62" t="s">
        <v>13</v>
      </c>
      <c r="DD3" s="61" t="s">
        <v>14</v>
      </c>
      <c r="DE3" s="65" t="s">
        <v>15</v>
      </c>
      <c r="DF3" s="62" t="s">
        <v>13</v>
      </c>
      <c r="DG3" s="61" t="s">
        <v>14</v>
      </c>
      <c r="DH3" s="61" t="s">
        <v>15</v>
      </c>
      <c r="DI3" s="62" t="s">
        <v>13</v>
      </c>
      <c r="DJ3" s="61" t="s">
        <v>14</v>
      </c>
      <c r="DK3" s="61" t="s">
        <v>15</v>
      </c>
      <c r="DL3" s="62" t="s">
        <v>13</v>
      </c>
      <c r="DM3" s="61" t="s">
        <v>14</v>
      </c>
      <c r="DN3" s="61" t="s">
        <v>15</v>
      </c>
      <c r="DO3" s="62" t="s">
        <v>13</v>
      </c>
      <c r="DP3" s="61" t="s">
        <v>14</v>
      </c>
      <c r="DQ3" s="61" t="s">
        <v>15</v>
      </c>
      <c r="DR3" s="62" t="s">
        <v>13</v>
      </c>
      <c r="DS3" s="61" t="s">
        <v>14</v>
      </c>
      <c r="DT3" s="61" t="s">
        <v>15</v>
      </c>
      <c r="DU3" s="62" t="s">
        <v>13</v>
      </c>
      <c r="DV3" s="61" t="s">
        <v>14</v>
      </c>
      <c r="DW3" s="61" t="s">
        <v>15</v>
      </c>
      <c r="DX3" s="62" t="s">
        <v>13</v>
      </c>
      <c r="DY3" s="61" t="s">
        <v>14</v>
      </c>
      <c r="DZ3" s="61" t="s">
        <v>15</v>
      </c>
      <c r="EA3" s="62" t="s">
        <v>13</v>
      </c>
      <c r="EB3" s="61" t="s">
        <v>14</v>
      </c>
      <c r="EC3" s="61" t="s">
        <v>15</v>
      </c>
      <c r="ED3" s="62" t="s">
        <v>13</v>
      </c>
      <c r="EE3" s="61" t="s">
        <v>14</v>
      </c>
      <c r="EF3" s="61" t="s">
        <v>15</v>
      </c>
      <c r="EG3" s="62" t="s">
        <v>13</v>
      </c>
      <c r="EH3" s="61" t="s">
        <v>14</v>
      </c>
      <c r="EI3" s="61" t="s">
        <v>15</v>
      </c>
      <c r="EJ3" s="62" t="s">
        <v>13</v>
      </c>
    </row>
    <row r="4" spans="1:140" ht="19" x14ac:dyDescent="0.25">
      <c r="A4" s="41" t="s">
        <v>16</v>
      </c>
      <c r="B4" s="38">
        <v>3558</v>
      </c>
      <c r="C4" s="36">
        <v>0</v>
      </c>
      <c r="D4" s="36">
        <v>0</v>
      </c>
      <c r="E4" s="46">
        <f t="shared" ref="E4:E35" si="0">C4-D4</f>
        <v>0</v>
      </c>
      <c r="F4" s="36">
        <v>0</v>
      </c>
      <c r="G4" s="36">
        <v>0</v>
      </c>
      <c r="H4" s="46">
        <f t="shared" ref="H4:H35" si="1">F4-G4</f>
        <v>0</v>
      </c>
      <c r="I4" s="36">
        <v>4.4999999999999998E-2</v>
      </c>
      <c r="J4" s="36">
        <v>1.0999999999999999E-2</v>
      </c>
      <c r="K4" s="46">
        <f t="shared" ref="K4:K35" si="2">I4-J4</f>
        <v>3.4000000000000002E-2</v>
      </c>
      <c r="L4" s="44">
        <v>4.4999999999999998E-2</v>
      </c>
      <c r="M4" s="36">
        <v>4.4999999999999998E-2</v>
      </c>
      <c r="N4" s="46">
        <f t="shared" ref="N4:N35" si="3">L4-M4</f>
        <v>0</v>
      </c>
      <c r="O4" s="36">
        <v>4.4999999999999998E-2</v>
      </c>
      <c r="P4" s="36">
        <v>2.2499999999999999E-2</v>
      </c>
      <c r="Q4" s="46">
        <f t="shared" ref="Q4:Q35" si="4">O4-P4</f>
        <v>2.2499999999999999E-2</v>
      </c>
      <c r="R4" s="36">
        <v>4.4999999999999998E-2</v>
      </c>
      <c r="S4" s="36">
        <v>3.4000000000000002E-2</v>
      </c>
      <c r="T4" s="46">
        <f t="shared" ref="T4:T35" si="5">R4-S4</f>
        <v>1.0999999999999996E-2</v>
      </c>
      <c r="U4" s="36">
        <f>0.045+0.045</f>
        <v>0.09</v>
      </c>
      <c r="V4" s="36">
        <v>4.4999999999999998E-2</v>
      </c>
      <c r="W4" s="46">
        <f t="shared" ref="W4:W35" si="6">U4-V4</f>
        <v>4.4999999999999998E-2</v>
      </c>
      <c r="X4" s="36">
        <v>4.4999999999999998E-2</v>
      </c>
      <c r="Y4" s="36">
        <v>2.2499999999999999E-2</v>
      </c>
      <c r="Z4" s="46">
        <f t="shared" ref="Z4:Z35" si="7">X4-Y4</f>
        <v>2.2499999999999999E-2</v>
      </c>
      <c r="AA4" s="36">
        <f>0.045+0.045</f>
        <v>0.09</v>
      </c>
      <c r="AB4" s="36">
        <v>0</v>
      </c>
      <c r="AC4" s="46">
        <f t="shared" ref="AC4:AC35" si="8">AA4-AB4</f>
        <v>0.09</v>
      </c>
      <c r="AD4" s="36">
        <f>0.045+0.045</f>
        <v>0.09</v>
      </c>
      <c r="AE4" s="36">
        <v>0</v>
      </c>
      <c r="AF4" s="46">
        <f t="shared" ref="AF4:AF35" si="9">AD4-AE4</f>
        <v>0.09</v>
      </c>
      <c r="AG4" s="36">
        <v>0.11</v>
      </c>
      <c r="AH4" s="36">
        <v>0</v>
      </c>
      <c r="AI4" s="46">
        <f t="shared" ref="AI4:AI35" si="10">AG4-AH4</f>
        <v>0.11</v>
      </c>
      <c r="AJ4" s="36">
        <v>0.115</v>
      </c>
      <c r="AK4" s="36">
        <v>0</v>
      </c>
      <c r="AL4" s="46">
        <f t="shared" ref="AL4:AL49" si="11">AJ4-AK4</f>
        <v>0.115</v>
      </c>
      <c r="AM4" s="36">
        <f>0.11+0.12+0.114</f>
        <v>0.34399999999999997</v>
      </c>
      <c r="AN4" s="36">
        <v>0</v>
      </c>
      <c r="AO4" s="46">
        <f t="shared" ref="AO4:AO49" si="12">AM4-AN4</f>
        <v>0.34399999999999997</v>
      </c>
      <c r="AP4" s="36">
        <f>0.23+0.23</f>
        <v>0.46</v>
      </c>
      <c r="AQ4" s="36">
        <v>0</v>
      </c>
      <c r="AR4" s="46">
        <f t="shared" ref="AR4:AR47" si="13">AP4-AQ4</f>
        <v>0.46</v>
      </c>
      <c r="AS4" s="36">
        <v>0.23</v>
      </c>
      <c r="AT4" s="36">
        <v>0</v>
      </c>
      <c r="AU4" s="46">
        <f t="shared" ref="AU4:AU47" si="14">AS4-AT4</f>
        <v>0.23</v>
      </c>
      <c r="AV4" s="36">
        <f>0.239+0.229</f>
        <v>0.46799999999999997</v>
      </c>
      <c r="AW4" s="42">
        <v>0</v>
      </c>
      <c r="AX4" s="46">
        <f t="shared" ref="AX4:AX47" si="15">AV4-AW4</f>
        <v>0.46799999999999997</v>
      </c>
      <c r="AY4" s="36">
        <f>0.23+0.23</f>
        <v>0.46</v>
      </c>
      <c r="AZ4" s="36">
        <v>0</v>
      </c>
      <c r="BA4" s="46">
        <f t="shared" ref="BA4:BA46" si="16">AY4-AZ4</f>
        <v>0.46</v>
      </c>
      <c r="BB4" s="36">
        <f>0.24+0.23</f>
        <v>0.47</v>
      </c>
      <c r="BC4" s="36">
        <v>0</v>
      </c>
      <c r="BD4" s="46">
        <f t="shared" ref="BD4:BD46" si="17">BB4-BC4</f>
        <v>0.47</v>
      </c>
      <c r="BE4" s="36">
        <f>0.23+0.237</f>
        <v>0.46699999999999997</v>
      </c>
      <c r="BF4" s="36">
        <v>0</v>
      </c>
      <c r="BG4" s="46">
        <f t="shared" ref="BG4:BG46" si="18">BE4-BF4</f>
        <v>0.46699999999999997</v>
      </c>
      <c r="BH4" s="36">
        <f>0.241+0.238</f>
        <v>0.47899999999999998</v>
      </c>
      <c r="BI4" s="36">
        <v>0</v>
      </c>
      <c r="BJ4" s="46">
        <f t="shared" ref="BJ4:BJ46" si="19">BH4-BI4</f>
        <v>0.47899999999999998</v>
      </c>
      <c r="BK4" s="36">
        <f>0.23+0.232</f>
        <v>0.46200000000000002</v>
      </c>
      <c r="BL4" s="36">
        <v>0</v>
      </c>
      <c r="BM4" s="46">
        <f t="shared" ref="BM4:BM46" si="20">BK4-BL4</f>
        <v>0.46200000000000002</v>
      </c>
      <c r="BN4" s="36">
        <v>0.46400000000000002</v>
      </c>
      <c r="BO4" s="36">
        <v>0</v>
      </c>
      <c r="BP4" s="46">
        <f t="shared" ref="BP4:BP46" si="21">BN4-BO4</f>
        <v>0.46400000000000002</v>
      </c>
      <c r="BQ4" s="36">
        <f>0.3+0.234</f>
        <v>0.53400000000000003</v>
      </c>
      <c r="BR4" s="36">
        <v>0</v>
      </c>
      <c r="BS4" s="46">
        <f t="shared" ref="BS4:BS46" si="22">BQ4-BR4</f>
        <v>0.53400000000000003</v>
      </c>
      <c r="BT4" s="36">
        <f>0.308+0.301</f>
        <v>0.60899999999999999</v>
      </c>
      <c r="BU4" s="36">
        <v>0</v>
      </c>
      <c r="BV4" s="46">
        <f t="shared" ref="BV4:BV45" si="23">BT4-BU4</f>
        <v>0.60899999999999999</v>
      </c>
      <c r="BW4" s="36">
        <f>0.327+0.315</f>
        <v>0.64200000000000002</v>
      </c>
      <c r="BX4" s="36">
        <v>0</v>
      </c>
      <c r="BY4" s="46">
        <f t="shared" ref="BY4:BY46" si="24">BW4-BX4</f>
        <v>0.64200000000000002</v>
      </c>
      <c r="BZ4" s="36">
        <f>0.304+0.304</f>
        <v>0.60799999999999998</v>
      </c>
      <c r="CA4" s="36">
        <v>0</v>
      </c>
      <c r="CB4" s="46">
        <f t="shared" ref="CB4:CB46" si="25">BZ4-CA4</f>
        <v>0.60799999999999998</v>
      </c>
      <c r="CC4" s="36">
        <f>0.3+0.322</f>
        <v>0.622</v>
      </c>
      <c r="CD4" s="42">
        <v>0</v>
      </c>
      <c r="CE4" s="46">
        <f t="shared" ref="CE4:CE45" si="26">CC4-CD4</f>
        <v>0.622</v>
      </c>
      <c r="CF4" s="36">
        <f>0.3+0.235</f>
        <v>0.53499999999999992</v>
      </c>
      <c r="CG4" s="36">
        <v>0</v>
      </c>
      <c r="CH4" s="46">
        <f t="shared" ref="CH4:CH45" si="27">CF4-CG4</f>
        <v>0.53499999999999992</v>
      </c>
      <c r="CI4" s="36">
        <v>0.3</v>
      </c>
      <c r="CJ4" s="42">
        <v>0</v>
      </c>
      <c r="CK4" s="46">
        <f t="shared" ref="CK4:CK45" si="28">CI4-CJ4</f>
        <v>0.3</v>
      </c>
      <c r="CL4" s="36">
        <f>0.31+0.302</f>
        <v>0.61199999999999999</v>
      </c>
      <c r="CM4" s="36">
        <v>0</v>
      </c>
      <c r="CN4" s="46">
        <f t="shared" ref="CN4:CN45" si="29">CL4-CM4</f>
        <v>0.61199999999999999</v>
      </c>
      <c r="CO4" s="36">
        <v>0.45</v>
      </c>
      <c r="CP4" s="36">
        <v>0</v>
      </c>
      <c r="CQ4" s="46">
        <f t="shared" ref="CQ4:CQ45" si="30">CO4-CP4</f>
        <v>0.45</v>
      </c>
      <c r="CR4" s="36">
        <f>0.455+0.453</f>
        <v>0.90800000000000003</v>
      </c>
      <c r="CS4" s="36">
        <v>0</v>
      </c>
      <c r="CT4" s="46">
        <f t="shared" ref="CT4:CT45" si="31">CR4-CS4</f>
        <v>0.90800000000000003</v>
      </c>
      <c r="CU4" s="36">
        <f>0.57+0.57</f>
        <v>1.1399999999999999</v>
      </c>
      <c r="CV4" s="36">
        <v>0</v>
      </c>
      <c r="CW4" s="46">
        <f t="shared" ref="CW4:CW45" si="32">CU4-CV4</f>
        <v>1.1399999999999999</v>
      </c>
      <c r="CX4" s="36">
        <f>0.593+0.578</f>
        <v>1.1709999999999998</v>
      </c>
      <c r="CY4" s="36">
        <v>0</v>
      </c>
      <c r="CZ4" s="46">
        <f t="shared" ref="CZ4:CZ45" si="33">CX4-CY4</f>
        <v>1.1709999999999998</v>
      </c>
      <c r="DA4" s="36">
        <f>0.576+0.578</f>
        <v>1.1539999999999999</v>
      </c>
      <c r="DB4" s="36">
        <v>0</v>
      </c>
      <c r="DC4" s="46">
        <f t="shared" ref="DC4:DC45" si="34">DA4-DB4</f>
        <v>1.1539999999999999</v>
      </c>
      <c r="DD4" s="36">
        <f>0.57+0.573</f>
        <v>1.1429999999999998</v>
      </c>
      <c r="DE4" s="104">
        <v>0</v>
      </c>
      <c r="DF4" s="46">
        <f t="shared" ref="DF4:DF45" si="35">DD4-DE4</f>
        <v>1.1429999999999998</v>
      </c>
      <c r="DG4" s="36">
        <f>0.83+0.801</f>
        <v>1.631</v>
      </c>
      <c r="DH4" s="36"/>
      <c r="DI4" s="46">
        <f t="shared" ref="DI4:DI45" si="36">DG4-DH4</f>
        <v>1.631</v>
      </c>
      <c r="DJ4" s="36"/>
      <c r="DK4" s="36"/>
      <c r="DL4" s="46">
        <f t="shared" ref="DL4:DL45" si="37">DJ4-DK4</f>
        <v>0</v>
      </c>
      <c r="DM4" s="36"/>
      <c r="DN4" s="36"/>
      <c r="DO4" s="46">
        <f t="shared" ref="DO4:DO45" si="38">DM4-DN4</f>
        <v>0</v>
      </c>
      <c r="DP4" s="36"/>
      <c r="DQ4" s="36"/>
      <c r="DR4" s="46">
        <f t="shared" ref="DR4:DR45" si="39">DP4-DQ4</f>
        <v>0</v>
      </c>
      <c r="DS4" s="36"/>
      <c r="DT4" s="36"/>
      <c r="DU4" s="46">
        <f t="shared" ref="DU4:DU45" si="40">DS4-DT4</f>
        <v>0</v>
      </c>
      <c r="DV4" s="36"/>
      <c r="DW4" s="36"/>
      <c r="DX4" s="46">
        <f t="shared" ref="DX4:DX45" si="41">DV4-DW4</f>
        <v>0</v>
      </c>
      <c r="DY4" s="36"/>
      <c r="DZ4" s="36"/>
      <c r="EA4" s="46">
        <f t="shared" ref="EA4:EA45" si="42">DY4-DZ4</f>
        <v>0</v>
      </c>
      <c r="EB4" s="36"/>
      <c r="EC4" s="36"/>
      <c r="ED4" s="46">
        <f t="shared" ref="ED4:ED45" si="43">EB4-EC4</f>
        <v>0</v>
      </c>
      <c r="EE4" s="36"/>
      <c r="EF4" s="36"/>
      <c r="EG4" s="46">
        <f t="shared" ref="EG4:EG45" si="44">EE4-EF4</f>
        <v>0</v>
      </c>
      <c r="EH4" s="36"/>
      <c r="EI4" s="36"/>
      <c r="EJ4" s="46">
        <f t="shared" ref="EJ4:EJ45" si="45">EH4-EI4</f>
        <v>0</v>
      </c>
    </row>
    <row r="5" spans="1:140" ht="19" x14ac:dyDescent="0.25">
      <c r="A5" s="41" t="s">
        <v>30</v>
      </c>
      <c r="B5" s="38">
        <v>3770</v>
      </c>
      <c r="C5" s="36">
        <v>0</v>
      </c>
      <c r="D5" s="36">
        <v>0</v>
      </c>
      <c r="E5" s="46">
        <f t="shared" si="0"/>
        <v>0</v>
      </c>
      <c r="F5" s="36">
        <v>0</v>
      </c>
      <c r="G5" s="36">
        <v>0</v>
      </c>
      <c r="H5" s="46">
        <f t="shared" si="1"/>
        <v>0</v>
      </c>
      <c r="I5" s="36">
        <v>4.4999999999999998E-2</v>
      </c>
      <c r="J5" s="36">
        <v>4.4999999999999998E-2</v>
      </c>
      <c r="K5" s="46">
        <f t="shared" si="2"/>
        <v>0</v>
      </c>
      <c r="L5" s="44">
        <v>4.4999999999999998E-2</v>
      </c>
      <c r="M5" s="36">
        <v>4.4999999999999998E-2</v>
      </c>
      <c r="N5" s="46">
        <f t="shared" si="3"/>
        <v>0</v>
      </c>
      <c r="O5" s="36">
        <v>4.4999999999999998E-2</v>
      </c>
      <c r="P5" s="36">
        <v>4.4999999999999998E-2</v>
      </c>
      <c r="Q5" s="46">
        <f t="shared" si="4"/>
        <v>0</v>
      </c>
      <c r="R5" s="36">
        <v>4.4999999999999998E-2</v>
      </c>
      <c r="S5" s="36">
        <v>4.4999999999999998E-2</v>
      </c>
      <c r="T5" s="46">
        <f t="shared" si="5"/>
        <v>0</v>
      </c>
      <c r="U5" s="36">
        <v>4.4999999999999998E-2</v>
      </c>
      <c r="V5" s="36">
        <v>4.4999999999999998E-2</v>
      </c>
      <c r="W5" s="46">
        <f t="shared" si="6"/>
        <v>0</v>
      </c>
      <c r="X5" s="36">
        <v>4.4999999999999998E-2</v>
      </c>
      <c r="Y5" s="36">
        <v>3.4000000000000002E-2</v>
      </c>
      <c r="Z5" s="46">
        <f t="shared" si="7"/>
        <v>1.0999999999999996E-2</v>
      </c>
      <c r="AA5" s="36">
        <f>0.045+0.045</f>
        <v>0.09</v>
      </c>
      <c r="AB5" s="36">
        <v>0</v>
      </c>
      <c r="AC5" s="46">
        <f t="shared" si="8"/>
        <v>0.09</v>
      </c>
      <c r="AD5" s="36">
        <f>0.045+0.045</f>
        <v>0.09</v>
      </c>
      <c r="AE5" s="36">
        <v>1.0999999999999999E-2</v>
      </c>
      <c r="AF5" s="46">
        <f t="shared" si="9"/>
        <v>7.9000000000000001E-2</v>
      </c>
      <c r="AG5" s="36">
        <v>0.11</v>
      </c>
      <c r="AH5" s="36">
        <v>0.04</v>
      </c>
      <c r="AI5" s="46">
        <f t="shared" si="10"/>
        <v>7.0000000000000007E-2</v>
      </c>
      <c r="AJ5" s="36">
        <v>0.11</v>
      </c>
      <c r="AK5" s="36">
        <v>7.0000000000000007E-2</v>
      </c>
      <c r="AL5" s="46">
        <f t="shared" si="11"/>
        <v>3.9999999999999994E-2</v>
      </c>
      <c r="AM5" s="36">
        <v>0.12</v>
      </c>
      <c r="AN5" s="36">
        <v>0.03</v>
      </c>
      <c r="AO5" s="46">
        <f t="shared" si="12"/>
        <v>0.09</v>
      </c>
      <c r="AP5" s="36">
        <v>0.23</v>
      </c>
      <c r="AQ5" s="36">
        <v>6.5000000000000002E-2</v>
      </c>
      <c r="AR5" s="46">
        <f t="shared" si="13"/>
        <v>0.16500000000000001</v>
      </c>
      <c r="AS5" s="36">
        <v>0.23</v>
      </c>
      <c r="AT5" s="36">
        <v>0.11</v>
      </c>
      <c r="AU5" s="46">
        <f t="shared" si="14"/>
        <v>0.12000000000000001</v>
      </c>
      <c r="AV5" s="36">
        <v>0.23599999999999999</v>
      </c>
      <c r="AW5" s="42">
        <v>0.10199999999999999</v>
      </c>
      <c r="AX5" s="46">
        <f t="shared" si="15"/>
        <v>0.13400000000000001</v>
      </c>
      <c r="AY5" s="36">
        <v>0.23300000000000001</v>
      </c>
      <c r="AZ5" s="36">
        <v>0.15</v>
      </c>
      <c r="BA5" s="46">
        <f t="shared" si="16"/>
        <v>8.3000000000000018E-2</v>
      </c>
      <c r="BB5" s="36">
        <v>0.23</v>
      </c>
      <c r="BC5" s="36">
        <v>0.1</v>
      </c>
      <c r="BD5" s="46">
        <f t="shared" si="17"/>
        <v>0.13</v>
      </c>
      <c r="BE5" s="36">
        <v>0.23</v>
      </c>
      <c r="BF5" s="36">
        <v>0.11700000000000001</v>
      </c>
      <c r="BG5" s="46">
        <f t="shared" si="18"/>
        <v>0.113</v>
      </c>
      <c r="BH5" s="36">
        <v>0.24299999999999999</v>
      </c>
      <c r="BI5" s="36">
        <v>0.23400000000000001</v>
      </c>
      <c r="BJ5" s="46">
        <f t="shared" si="19"/>
        <v>8.9999999999999802E-3</v>
      </c>
      <c r="BK5" s="36">
        <v>0.23400000000000001</v>
      </c>
      <c r="BL5" s="36">
        <v>0.16</v>
      </c>
      <c r="BM5" s="46">
        <f t="shared" si="20"/>
        <v>7.400000000000001E-2</v>
      </c>
      <c r="BN5" s="36">
        <v>0.23799999999999999</v>
      </c>
      <c r="BO5" s="36">
        <v>0.22</v>
      </c>
      <c r="BP5" s="46">
        <f t="shared" si="21"/>
        <v>1.7999999999999988E-2</v>
      </c>
      <c r="BQ5" s="36">
        <v>0.31</v>
      </c>
      <c r="BR5" s="36">
        <v>0.24199999999999999</v>
      </c>
      <c r="BS5" s="46">
        <f t="shared" si="22"/>
        <v>6.8000000000000005E-2</v>
      </c>
      <c r="BT5" s="36">
        <v>0.307</v>
      </c>
      <c r="BU5" s="36">
        <v>0.22</v>
      </c>
      <c r="BV5" s="46">
        <f t="shared" si="23"/>
        <v>8.6999999999999994E-2</v>
      </c>
      <c r="BW5" s="36">
        <v>0.30099999999999999</v>
      </c>
      <c r="BX5" s="36">
        <v>6.5000000000000002E-2</v>
      </c>
      <c r="BY5" s="46">
        <f t="shared" si="24"/>
        <v>0.23599999999999999</v>
      </c>
      <c r="BZ5" s="36">
        <v>0.30599999999999999</v>
      </c>
      <c r="CA5" s="36">
        <v>0.13</v>
      </c>
      <c r="CB5" s="46">
        <f t="shared" si="25"/>
        <v>0.17599999999999999</v>
      </c>
      <c r="CC5" s="36">
        <v>0.33</v>
      </c>
      <c r="CD5" s="69" t="s">
        <v>59</v>
      </c>
      <c r="CE5" s="46" t="e">
        <f t="shared" si="26"/>
        <v>#VALUE!</v>
      </c>
      <c r="CF5" s="36">
        <f>0.3+0.233</f>
        <v>0.53300000000000003</v>
      </c>
      <c r="CG5" s="36">
        <v>0.16</v>
      </c>
      <c r="CH5" s="46">
        <f t="shared" si="27"/>
        <v>0.373</v>
      </c>
      <c r="CI5" s="36">
        <v>0.3</v>
      </c>
      <c r="CJ5" s="42">
        <v>0</v>
      </c>
      <c r="CK5" s="46">
        <f t="shared" si="28"/>
        <v>0.3</v>
      </c>
      <c r="CL5" s="36">
        <v>0.3</v>
      </c>
      <c r="CM5" s="36">
        <v>0</v>
      </c>
      <c r="CN5" s="46">
        <f t="shared" si="29"/>
        <v>0.3</v>
      </c>
      <c r="CO5" s="36">
        <v>0.45200000000000001</v>
      </c>
      <c r="CP5" s="36">
        <v>0</v>
      </c>
      <c r="CQ5" s="46">
        <f t="shared" si="30"/>
        <v>0.45200000000000001</v>
      </c>
      <c r="CR5" s="36">
        <v>0.45100000000000001</v>
      </c>
      <c r="CS5" s="36">
        <v>0</v>
      </c>
      <c r="CT5" s="46">
        <f t="shared" si="31"/>
        <v>0.45100000000000001</v>
      </c>
      <c r="CU5" s="36">
        <f>0.57+0.57</f>
        <v>1.1399999999999999</v>
      </c>
      <c r="CV5" s="36">
        <v>0.3</v>
      </c>
      <c r="CW5" s="46">
        <f t="shared" si="32"/>
        <v>0.83999999999999986</v>
      </c>
      <c r="CX5" s="36">
        <v>0.58499999999999996</v>
      </c>
      <c r="CY5" s="36">
        <v>0.33300000000000002</v>
      </c>
      <c r="CZ5" s="46">
        <f t="shared" si="33"/>
        <v>0.25199999999999995</v>
      </c>
      <c r="DA5" s="36">
        <v>0.56999999999999995</v>
      </c>
      <c r="DB5" s="36">
        <v>0.1</v>
      </c>
      <c r="DC5" s="46">
        <f t="shared" si="34"/>
        <v>0.47</v>
      </c>
      <c r="DD5" s="36">
        <v>0.56999999999999995</v>
      </c>
      <c r="DE5" s="104">
        <v>0</v>
      </c>
      <c r="DF5" s="46">
        <f t="shared" si="35"/>
        <v>0.56999999999999995</v>
      </c>
      <c r="DG5" s="36">
        <v>0.79</v>
      </c>
      <c r="DH5" s="36"/>
      <c r="DI5" s="46">
        <f t="shared" si="36"/>
        <v>0.79</v>
      </c>
      <c r="DJ5" s="36"/>
      <c r="DK5" s="36"/>
      <c r="DL5" s="46">
        <f t="shared" si="37"/>
        <v>0</v>
      </c>
      <c r="DM5" s="36"/>
      <c r="DN5" s="36"/>
      <c r="DO5" s="46">
        <f t="shared" si="38"/>
        <v>0</v>
      </c>
      <c r="DP5" s="36"/>
      <c r="DQ5" s="36"/>
      <c r="DR5" s="46">
        <f t="shared" si="39"/>
        <v>0</v>
      </c>
      <c r="DS5" s="36"/>
      <c r="DT5" s="36"/>
      <c r="DU5" s="46">
        <f t="shared" si="40"/>
        <v>0</v>
      </c>
      <c r="DV5" s="36"/>
      <c r="DW5" s="36"/>
      <c r="DX5" s="46">
        <f t="shared" si="41"/>
        <v>0</v>
      </c>
      <c r="DY5" s="36"/>
      <c r="DZ5" s="36"/>
      <c r="EA5" s="46">
        <f t="shared" si="42"/>
        <v>0</v>
      </c>
      <c r="EB5" s="36"/>
      <c r="EC5" s="36"/>
      <c r="ED5" s="46">
        <f t="shared" si="43"/>
        <v>0</v>
      </c>
      <c r="EE5" s="36"/>
      <c r="EF5" s="36"/>
      <c r="EG5" s="46">
        <f t="shared" si="44"/>
        <v>0</v>
      </c>
      <c r="EH5" s="36"/>
      <c r="EI5" s="36"/>
      <c r="EJ5" s="46">
        <f t="shared" si="45"/>
        <v>0</v>
      </c>
    </row>
    <row r="6" spans="1:140" ht="19" x14ac:dyDescent="0.25">
      <c r="A6" s="41" t="s">
        <v>43</v>
      </c>
      <c r="B6" s="38">
        <v>3811</v>
      </c>
      <c r="C6" s="36">
        <v>0</v>
      </c>
      <c r="D6" s="36">
        <v>0</v>
      </c>
      <c r="E6" s="46">
        <f t="shared" si="0"/>
        <v>0</v>
      </c>
      <c r="F6" s="36">
        <v>0</v>
      </c>
      <c r="G6" s="36">
        <v>0</v>
      </c>
      <c r="H6" s="46">
        <f t="shared" si="1"/>
        <v>0</v>
      </c>
      <c r="I6" s="36">
        <v>4.4999999999999998E-2</v>
      </c>
      <c r="J6" s="36">
        <v>4.4999999999999998E-2</v>
      </c>
      <c r="K6" s="46">
        <f t="shared" si="2"/>
        <v>0</v>
      </c>
      <c r="L6" s="44">
        <v>4.4999999999999998E-2</v>
      </c>
      <c r="M6" s="36">
        <v>4.4999999999999998E-2</v>
      </c>
      <c r="N6" s="46">
        <f t="shared" si="3"/>
        <v>0</v>
      </c>
      <c r="O6" s="36">
        <v>4.4999999999999998E-2</v>
      </c>
      <c r="P6" s="36">
        <v>4.4999999999999998E-2</v>
      </c>
      <c r="Q6" s="46">
        <f t="shared" si="4"/>
        <v>0</v>
      </c>
      <c r="R6" s="36">
        <v>4.4999999999999998E-2</v>
      </c>
      <c r="S6" s="36">
        <v>4.4999999999999998E-2</v>
      </c>
      <c r="T6" s="46">
        <f t="shared" si="5"/>
        <v>0</v>
      </c>
      <c r="U6" s="36">
        <v>4.4999999999999998E-2</v>
      </c>
      <c r="V6" s="36">
        <v>4.4999999999999998E-2</v>
      </c>
      <c r="W6" s="46">
        <f t="shared" si="6"/>
        <v>0</v>
      </c>
      <c r="X6" s="36">
        <v>4.4999999999999998E-2</v>
      </c>
      <c r="Y6" s="36">
        <v>4.4999999999999998E-2</v>
      </c>
      <c r="Z6" s="46">
        <f t="shared" si="7"/>
        <v>0</v>
      </c>
      <c r="AA6" s="36">
        <v>4.4999999999999998E-2</v>
      </c>
      <c r="AB6" s="36">
        <v>1.0999999999999999E-2</v>
      </c>
      <c r="AC6" s="46">
        <f t="shared" si="8"/>
        <v>3.4000000000000002E-2</v>
      </c>
      <c r="AD6" s="36">
        <v>4.4999999999999998E-2</v>
      </c>
      <c r="AE6" s="36">
        <v>1.0999999999999999E-2</v>
      </c>
      <c r="AF6" s="46">
        <f t="shared" si="9"/>
        <v>3.4000000000000002E-2</v>
      </c>
      <c r="AG6" s="36">
        <v>0.11</v>
      </c>
      <c r="AH6" s="36">
        <v>0.61</v>
      </c>
      <c r="AI6" s="46">
        <f t="shared" si="10"/>
        <v>-0.5</v>
      </c>
      <c r="AJ6" s="36">
        <v>0.115</v>
      </c>
      <c r="AK6" s="36">
        <v>0.06</v>
      </c>
      <c r="AL6" s="46">
        <f t="shared" si="11"/>
        <v>5.5000000000000007E-2</v>
      </c>
      <c r="AM6" s="36">
        <v>0.13</v>
      </c>
      <c r="AN6" s="36">
        <v>0.01</v>
      </c>
      <c r="AO6" s="46">
        <f t="shared" si="12"/>
        <v>0.12000000000000001</v>
      </c>
      <c r="AP6" s="36">
        <v>0.23</v>
      </c>
      <c r="AQ6" s="36">
        <v>0.16400000000000001</v>
      </c>
      <c r="AR6" s="46">
        <f t="shared" si="13"/>
        <v>6.6000000000000003E-2</v>
      </c>
      <c r="AS6" s="36">
        <v>0.23400000000000001</v>
      </c>
      <c r="AT6" s="36">
        <v>0.16</v>
      </c>
      <c r="AU6" s="46">
        <f t="shared" si="14"/>
        <v>7.400000000000001E-2</v>
      </c>
      <c r="AV6" s="36">
        <v>0.23300000000000001</v>
      </c>
      <c r="AW6" s="42">
        <v>0.126</v>
      </c>
      <c r="AX6" s="46">
        <f t="shared" si="15"/>
        <v>0.10700000000000001</v>
      </c>
      <c r="AY6" s="36">
        <v>0.23</v>
      </c>
      <c r="AZ6" s="36">
        <v>0.15</v>
      </c>
      <c r="BA6" s="46">
        <f t="shared" si="16"/>
        <v>8.0000000000000016E-2</v>
      </c>
      <c r="BB6" s="36">
        <v>0.23</v>
      </c>
      <c r="BC6" s="36">
        <v>0.04</v>
      </c>
      <c r="BD6" s="46">
        <f t="shared" si="17"/>
        <v>0.19</v>
      </c>
      <c r="BE6" s="36">
        <v>0.24</v>
      </c>
      <c r="BF6" s="36">
        <v>1.2999999999999999E-2</v>
      </c>
      <c r="BG6" s="46">
        <f t="shared" si="18"/>
        <v>0.22699999999999998</v>
      </c>
      <c r="BH6" s="36">
        <v>0.254</v>
      </c>
      <c r="BI6" s="36">
        <v>2.8000000000000001E-2</v>
      </c>
      <c r="BJ6" s="46">
        <f t="shared" si="19"/>
        <v>0.22600000000000001</v>
      </c>
      <c r="BK6" s="36">
        <v>0.23</v>
      </c>
      <c r="BL6" s="36">
        <v>0</v>
      </c>
      <c r="BM6" s="46">
        <f t="shared" si="20"/>
        <v>0.23</v>
      </c>
      <c r="BN6" s="36">
        <v>0.45700000000000002</v>
      </c>
      <c r="BO6" s="36">
        <v>0.05</v>
      </c>
      <c r="BP6" s="46">
        <f t="shared" si="21"/>
        <v>0.40700000000000003</v>
      </c>
      <c r="BQ6" s="36">
        <f>0.34+0.231</f>
        <v>0.57100000000000006</v>
      </c>
      <c r="BR6" s="36">
        <v>0.188</v>
      </c>
      <c r="BS6" s="46">
        <f t="shared" si="22"/>
        <v>0.38300000000000006</v>
      </c>
      <c r="BT6" s="36">
        <v>0.3</v>
      </c>
      <c r="BU6" s="36">
        <v>0</v>
      </c>
      <c r="BV6" s="46">
        <f t="shared" si="23"/>
        <v>0.3</v>
      </c>
      <c r="BW6" s="36">
        <f>0.326+0.315</f>
        <v>0.64100000000000001</v>
      </c>
      <c r="BX6" s="36">
        <v>0.14499999999999999</v>
      </c>
      <c r="BY6" s="46">
        <f t="shared" si="24"/>
        <v>0.496</v>
      </c>
      <c r="BZ6" s="36">
        <v>0.30399999999999999</v>
      </c>
      <c r="CA6" s="36">
        <v>0</v>
      </c>
      <c r="CB6" s="46">
        <f t="shared" si="25"/>
        <v>0.30399999999999999</v>
      </c>
      <c r="CC6" s="36">
        <f>0.35+0.325</f>
        <v>0.67500000000000004</v>
      </c>
      <c r="CD6" s="69" t="s">
        <v>59</v>
      </c>
      <c r="CE6" s="46" t="e">
        <f t="shared" si="26"/>
        <v>#VALUE!</v>
      </c>
      <c r="CF6" s="36">
        <f>0.3+0.233</f>
        <v>0.53300000000000003</v>
      </c>
      <c r="CG6" s="36">
        <v>0</v>
      </c>
      <c r="CH6" s="46">
        <f t="shared" si="27"/>
        <v>0.53300000000000003</v>
      </c>
      <c r="CI6" s="36">
        <v>0.3</v>
      </c>
      <c r="CJ6" s="42">
        <v>0</v>
      </c>
      <c r="CK6" s="46">
        <f t="shared" si="28"/>
        <v>0.3</v>
      </c>
      <c r="CL6" s="36">
        <f>0.32+0.307</f>
        <v>0.627</v>
      </c>
      <c r="CM6" s="36">
        <v>0</v>
      </c>
      <c r="CN6" s="46">
        <f t="shared" si="29"/>
        <v>0.627</v>
      </c>
      <c r="CO6" s="36">
        <v>0.45</v>
      </c>
      <c r="CP6" s="36">
        <v>0.252</v>
      </c>
      <c r="CQ6" s="46">
        <f t="shared" si="30"/>
        <v>0.19800000000000001</v>
      </c>
      <c r="CR6" s="36">
        <v>0.48799999999999999</v>
      </c>
      <c r="CS6" s="36">
        <v>0.05</v>
      </c>
      <c r="CT6" s="46">
        <f t="shared" si="31"/>
        <v>0.438</v>
      </c>
      <c r="CU6" s="36">
        <v>0.56999999999999995</v>
      </c>
      <c r="CV6" s="36">
        <v>0</v>
      </c>
      <c r="CW6" s="46">
        <f t="shared" si="32"/>
        <v>0.56999999999999995</v>
      </c>
      <c r="CX6" s="36">
        <f>0.572+0.572</f>
        <v>1.1439999999999999</v>
      </c>
      <c r="CY6" s="36">
        <v>0.221</v>
      </c>
      <c r="CZ6" s="46">
        <f t="shared" si="33"/>
        <v>0.92299999999999993</v>
      </c>
      <c r="DA6" s="36">
        <v>0.57499999999999996</v>
      </c>
      <c r="DB6" s="36">
        <v>0</v>
      </c>
      <c r="DC6" s="46">
        <f t="shared" si="34"/>
        <v>0.57499999999999996</v>
      </c>
      <c r="DD6" s="36">
        <f>0.575+0.575</f>
        <v>1.1499999999999999</v>
      </c>
      <c r="DE6" s="104">
        <v>0.06</v>
      </c>
      <c r="DF6" s="46">
        <f t="shared" si="35"/>
        <v>1.0899999999999999</v>
      </c>
      <c r="DG6" s="36">
        <v>0.76</v>
      </c>
      <c r="DH6" s="36"/>
      <c r="DI6" s="46">
        <f t="shared" si="36"/>
        <v>0.76</v>
      </c>
      <c r="DJ6" s="36"/>
      <c r="DK6" s="36"/>
      <c r="DL6" s="46">
        <f t="shared" si="37"/>
        <v>0</v>
      </c>
      <c r="DM6" s="36"/>
      <c r="DN6" s="36"/>
      <c r="DO6" s="46">
        <f t="shared" si="38"/>
        <v>0</v>
      </c>
      <c r="DP6" s="36"/>
      <c r="DQ6" s="36"/>
      <c r="DR6" s="46">
        <f t="shared" si="39"/>
        <v>0</v>
      </c>
      <c r="DS6" s="36"/>
      <c r="DT6" s="36"/>
      <c r="DU6" s="46">
        <f t="shared" si="40"/>
        <v>0</v>
      </c>
      <c r="DV6" s="36"/>
      <c r="DW6" s="36"/>
      <c r="DX6" s="46">
        <f t="shared" si="41"/>
        <v>0</v>
      </c>
      <c r="DY6" s="36"/>
      <c r="DZ6" s="36"/>
      <c r="EA6" s="46">
        <f t="shared" si="42"/>
        <v>0</v>
      </c>
      <c r="EB6" s="36"/>
      <c r="EC6" s="36"/>
      <c r="ED6" s="46">
        <f t="shared" si="43"/>
        <v>0</v>
      </c>
      <c r="EE6" s="36"/>
      <c r="EF6" s="36"/>
      <c r="EG6" s="46">
        <f t="shared" si="44"/>
        <v>0</v>
      </c>
      <c r="EH6" s="36"/>
      <c r="EI6" s="36"/>
      <c r="EJ6" s="46">
        <f t="shared" si="45"/>
        <v>0</v>
      </c>
    </row>
    <row r="7" spans="1:140" ht="19" x14ac:dyDescent="0.25">
      <c r="A7" s="41" t="s">
        <v>17</v>
      </c>
      <c r="B7" s="38">
        <v>3714</v>
      </c>
      <c r="C7" s="36">
        <v>0</v>
      </c>
      <c r="D7" s="36">
        <v>0</v>
      </c>
      <c r="E7" s="46">
        <f t="shared" si="0"/>
        <v>0</v>
      </c>
      <c r="F7" s="36">
        <v>0</v>
      </c>
      <c r="G7" s="36">
        <v>0</v>
      </c>
      <c r="H7" s="46">
        <f t="shared" si="1"/>
        <v>0</v>
      </c>
      <c r="I7" s="36">
        <v>4.4999999999999998E-2</v>
      </c>
      <c r="J7" s="36">
        <v>4.4999999999999998E-2</v>
      </c>
      <c r="K7" s="46">
        <f t="shared" si="2"/>
        <v>0</v>
      </c>
      <c r="L7" s="44">
        <v>4.4999999999999998E-2</v>
      </c>
      <c r="M7" s="36">
        <v>4.4999999999999998E-2</v>
      </c>
      <c r="N7" s="46">
        <f t="shared" si="3"/>
        <v>0</v>
      </c>
      <c r="O7" s="36">
        <v>4.4999999999999998E-2</v>
      </c>
      <c r="P7" s="36">
        <v>4.4999999999999998E-2</v>
      </c>
      <c r="Q7" s="46">
        <f t="shared" si="4"/>
        <v>0</v>
      </c>
      <c r="R7" s="36">
        <v>4.4999999999999998E-2</v>
      </c>
      <c r="S7" s="36">
        <v>4.4999999999999998E-2</v>
      </c>
      <c r="T7" s="46">
        <f t="shared" si="5"/>
        <v>0</v>
      </c>
      <c r="U7" s="36">
        <v>4.4999999999999998E-2</v>
      </c>
      <c r="V7" s="36">
        <v>4.4999999999999998E-2</v>
      </c>
      <c r="W7" s="46">
        <f t="shared" si="6"/>
        <v>0</v>
      </c>
      <c r="X7" s="36">
        <v>4.4999999999999998E-2</v>
      </c>
      <c r="Y7" s="36">
        <v>1.0999999999999999E-2</v>
      </c>
      <c r="Z7" s="46">
        <f t="shared" si="7"/>
        <v>3.4000000000000002E-2</v>
      </c>
      <c r="AA7" s="36">
        <v>4.4999999999999998E-2</v>
      </c>
      <c r="AB7" s="36">
        <v>4.4999999999999998E-2</v>
      </c>
      <c r="AC7" s="46">
        <f t="shared" si="8"/>
        <v>0</v>
      </c>
      <c r="AD7" s="36">
        <v>4.4999999999999998E-2</v>
      </c>
      <c r="AE7" s="36">
        <v>4.4999999999999998E-2</v>
      </c>
      <c r="AF7" s="46">
        <f t="shared" si="9"/>
        <v>0</v>
      </c>
      <c r="AG7" s="36">
        <v>0.11</v>
      </c>
      <c r="AH7" s="36">
        <v>0.10199999999999999</v>
      </c>
      <c r="AI7" s="46">
        <f t="shared" si="10"/>
        <v>8.0000000000000071E-3</v>
      </c>
      <c r="AJ7" s="36">
        <v>0.111</v>
      </c>
      <c r="AK7" s="36">
        <v>0.08</v>
      </c>
      <c r="AL7" s="46">
        <f t="shared" si="11"/>
        <v>3.1E-2</v>
      </c>
      <c r="AM7" s="36">
        <v>0.12</v>
      </c>
      <c r="AN7" s="36">
        <v>0.12</v>
      </c>
      <c r="AO7" s="46">
        <f t="shared" si="12"/>
        <v>0</v>
      </c>
      <c r="AP7" s="36">
        <v>0.23</v>
      </c>
      <c r="AQ7" s="36">
        <v>0.23400000000000001</v>
      </c>
      <c r="AR7" s="46">
        <f t="shared" si="13"/>
        <v>-4.0000000000000036E-3</v>
      </c>
      <c r="AS7" s="36">
        <v>0.23400000000000001</v>
      </c>
      <c r="AT7" s="36">
        <v>0.16</v>
      </c>
      <c r="AU7" s="46">
        <f t="shared" si="14"/>
        <v>7.400000000000001E-2</v>
      </c>
      <c r="AV7" s="36">
        <v>0.23699999999999999</v>
      </c>
      <c r="AW7" s="42">
        <v>0.18</v>
      </c>
      <c r="AX7" s="46">
        <f t="shared" si="15"/>
        <v>5.6999999999999995E-2</v>
      </c>
      <c r="AY7" s="36">
        <v>0.23</v>
      </c>
      <c r="AZ7" s="36">
        <v>0.09</v>
      </c>
      <c r="BA7" s="46">
        <f t="shared" si="16"/>
        <v>0.14000000000000001</v>
      </c>
      <c r="BB7" s="36">
        <v>0.23</v>
      </c>
      <c r="BC7" s="36">
        <v>0.18</v>
      </c>
      <c r="BD7" s="46">
        <f t="shared" si="17"/>
        <v>5.0000000000000017E-2</v>
      </c>
      <c r="BE7" s="36">
        <v>0.23</v>
      </c>
      <c r="BF7" s="36">
        <v>0.129</v>
      </c>
      <c r="BG7" s="46">
        <f t="shared" si="18"/>
        <v>0.10100000000000001</v>
      </c>
      <c r="BH7" s="36">
        <v>0.24099999999999999</v>
      </c>
      <c r="BI7" s="36">
        <v>0.19800000000000001</v>
      </c>
      <c r="BJ7" s="46">
        <f t="shared" si="19"/>
        <v>4.2999999999999983E-2</v>
      </c>
      <c r="BK7" s="36">
        <v>0.23599999999999999</v>
      </c>
      <c r="BL7" s="36">
        <v>0.19</v>
      </c>
      <c r="BM7" s="46">
        <f t="shared" si="20"/>
        <v>4.5999999999999985E-2</v>
      </c>
      <c r="BN7" s="36">
        <v>0.23</v>
      </c>
      <c r="BO7" s="36">
        <v>0.16</v>
      </c>
      <c r="BP7" s="46">
        <f t="shared" si="21"/>
        <v>7.0000000000000007E-2</v>
      </c>
      <c r="BQ7" s="36">
        <v>0.32</v>
      </c>
      <c r="BR7" s="36">
        <v>0.25700000000000001</v>
      </c>
      <c r="BS7" s="46">
        <f t="shared" si="22"/>
        <v>6.3E-2</v>
      </c>
      <c r="BT7" s="36">
        <v>0.3</v>
      </c>
      <c r="BU7" s="36">
        <v>0.221</v>
      </c>
      <c r="BV7" s="46">
        <f t="shared" si="23"/>
        <v>7.8999999999999987E-2</v>
      </c>
      <c r="BW7" s="36">
        <v>0.32100000000000001</v>
      </c>
      <c r="BX7" s="36">
        <v>0.2</v>
      </c>
      <c r="BY7" s="46">
        <f t="shared" si="24"/>
        <v>0.121</v>
      </c>
      <c r="BZ7" s="36">
        <v>0.30199999999999999</v>
      </c>
      <c r="CA7" s="36">
        <v>0.02</v>
      </c>
      <c r="CB7" s="46">
        <f t="shared" si="25"/>
        <v>0.28199999999999997</v>
      </c>
      <c r="CC7" s="36">
        <v>0.32</v>
      </c>
      <c r="CD7" s="69" t="s">
        <v>59</v>
      </c>
      <c r="CE7" s="46" t="e">
        <f t="shared" si="26"/>
        <v>#VALUE!</v>
      </c>
      <c r="CF7" s="36">
        <v>0.3</v>
      </c>
      <c r="CG7" s="36">
        <v>0.06</v>
      </c>
      <c r="CH7" s="46">
        <f t="shared" si="27"/>
        <v>0.24</v>
      </c>
      <c r="CI7" s="36">
        <v>0.3</v>
      </c>
      <c r="CJ7" s="42">
        <v>0</v>
      </c>
      <c r="CK7" s="46">
        <f t="shared" si="28"/>
        <v>0.3</v>
      </c>
      <c r="CL7" s="36">
        <v>0.32</v>
      </c>
      <c r="CM7" s="36">
        <v>0</v>
      </c>
      <c r="CN7" s="46">
        <f t="shared" si="29"/>
        <v>0.32</v>
      </c>
      <c r="CO7" s="36">
        <v>0.45100000000000001</v>
      </c>
      <c r="CP7" s="36">
        <v>0.01</v>
      </c>
      <c r="CQ7" s="46">
        <f t="shared" si="30"/>
        <v>0.441</v>
      </c>
      <c r="CR7" s="36">
        <v>0.46700000000000003</v>
      </c>
      <c r="CS7" s="36">
        <v>0.03</v>
      </c>
      <c r="CT7" s="46">
        <f t="shared" si="31"/>
        <v>0.43700000000000006</v>
      </c>
      <c r="CU7" s="36">
        <v>0.56999999999999995</v>
      </c>
      <c r="CV7" s="36">
        <v>0.45500000000000002</v>
      </c>
      <c r="CW7" s="46">
        <f t="shared" si="32"/>
        <v>0.11499999999999994</v>
      </c>
      <c r="CX7" s="36">
        <v>0.58899999999999997</v>
      </c>
      <c r="CY7" s="36">
        <v>0.32</v>
      </c>
      <c r="CZ7" s="46">
        <f t="shared" si="33"/>
        <v>0.26899999999999996</v>
      </c>
      <c r="DA7" s="36">
        <v>0.57799999999999996</v>
      </c>
      <c r="DB7" s="36">
        <v>5.6000000000000001E-2</v>
      </c>
      <c r="DC7" s="46">
        <f t="shared" si="34"/>
        <v>0.52199999999999991</v>
      </c>
      <c r="DD7" s="36">
        <v>0.57099999999999995</v>
      </c>
      <c r="DE7" s="104">
        <v>0.28000000000000003</v>
      </c>
      <c r="DF7" s="46">
        <f t="shared" si="35"/>
        <v>0.29099999999999993</v>
      </c>
      <c r="DG7" s="36">
        <v>0.92</v>
      </c>
      <c r="DH7" s="36"/>
      <c r="DI7" s="46">
        <f t="shared" si="36"/>
        <v>0.92</v>
      </c>
      <c r="DJ7" s="36"/>
      <c r="DK7" s="36"/>
      <c r="DL7" s="46">
        <f t="shared" si="37"/>
        <v>0</v>
      </c>
      <c r="DM7" s="36"/>
      <c r="DN7" s="36"/>
      <c r="DO7" s="46">
        <f t="shared" si="38"/>
        <v>0</v>
      </c>
      <c r="DP7" s="36"/>
      <c r="DQ7" s="36"/>
      <c r="DR7" s="46">
        <f t="shared" si="39"/>
        <v>0</v>
      </c>
      <c r="DS7" s="36"/>
      <c r="DT7" s="36"/>
      <c r="DU7" s="46">
        <f t="shared" si="40"/>
        <v>0</v>
      </c>
      <c r="DV7" s="36"/>
      <c r="DW7" s="36"/>
      <c r="DX7" s="46">
        <f t="shared" si="41"/>
        <v>0</v>
      </c>
      <c r="DY7" s="36"/>
      <c r="DZ7" s="36"/>
      <c r="EA7" s="46">
        <f t="shared" si="42"/>
        <v>0</v>
      </c>
      <c r="EB7" s="36"/>
      <c r="EC7" s="36"/>
      <c r="ED7" s="46">
        <f t="shared" si="43"/>
        <v>0</v>
      </c>
      <c r="EE7" s="36"/>
      <c r="EF7" s="36"/>
      <c r="EG7" s="46">
        <f t="shared" si="44"/>
        <v>0</v>
      </c>
      <c r="EH7" s="36"/>
      <c r="EI7" s="36"/>
      <c r="EJ7" s="46">
        <f t="shared" si="45"/>
        <v>0</v>
      </c>
    </row>
    <row r="8" spans="1:140" ht="19" x14ac:dyDescent="0.25">
      <c r="A8" s="41" t="s">
        <v>46</v>
      </c>
      <c r="B8" s="38">
        <v>3816</v>
      </c>
      <c r="C8" s="36">
        <v>0</v>
      </c>
      <c r="D8" s="36">
        <v>0</v>
      </c>
      <c r="E8" s="46">
        <f t="shared" si="0"/>
        <v>0</v>
      </c>
      <c r="F8" s="36">
        <v>0</v>
      </c>
      <c r="G8" s="36">
        <v>0</v>
      </c>
      <c r="H8" s="46">
        <f t="shared" si="1"/>
        <v>0</v>
      </c>
      <c r="I8" s="36">
        <v>4.4999999999999998E-2</v>
      </c>
      <c r="J8" s="36">
        <v>3.4000000000000002E-2</v>
      </c>
      <c r="K8" s="46">
        <f t="shared" si="2"/>
        <v>1.0999999999999996E-2</v>
      </c>
      <c r="L8" s="44">
        <v>4.4999999999999998E-2</v>
      </c>
      <c r="M8" s="36">
        <v>3.4000000000000002E-2</v>
      </c>
      <c r="N8" s="46">
        <f t="shared" si="3"/>
        <v>1.0999999999999996E-2</v>
      </c>
      <c r="O8" s="36">
        <v>4.4999999999999998E-2</v>
      </c>
      <c r="P8" s="36">
        <v>0</v>
      </c>
      <c r="Q8" s="46">
        <f t="shared" si="4"/>
        <v>4.4999999999999998E-2</v>
      </c>
      <c r="R8" s="36">
        <v>4.4999999999999998E-2</v>
      </c>
      <c r="S8" s="36">
        <v>0</v>
      </c>
      <c r="T8" s="46">
        <f t="shared" si="5"/>
        <v>4.4999999999999998E-2</v>
      </c>
      <c r="U8" s="36">
        <v>4.4999999999999998E-2</v>
      </c>
      <c r="V8" s="36">
        <v>0</v>
      </c>
      <c r="W8" s="46">
        <f t="shared" si="6"/>
        <v>4.4999999999999998E-2</v>
      </c>
      <c r="X8" s="36">
        <v>4.4999999999999998E-2</v>
      </c>
      <c r="Y8" s="36">
        <v>4.4999999999999998E-2</v>
      </c>
      <c r="Z8" s="46">
        <f t="shared" si="7"/>
        <v>0</v>
      </c>
      <c r="AA8" s="36">
        <v>4.4999999999999998E-2</v>
      </c>
      <c r="AB8" s="36">
        <v>0</v>
      </c>
      <c r="AC8" s="46">
        <f t="shared" si="8"/>
        <v>4.4999999999999998E-2</v>
      </c>
      <c r="AD8" s="36">
        <f>0.045+0.045</f>
        <v>0.09</v>
      </c>
      <c r="AE8" s="36">
        <v>0</v>
      </c>
      <c r="AF8" s="46">
        <f t="shared" si="9"/>
        <v>0.09</v>
      </c>
      <c r="AG8" s="36">
        <v>0.11</v>
      </c>
      <c r="AH8" s="36">
        <v>6.0000000000000001E-3</v>
      </c>
      <c r="AI8" s="46">
        <f t="shared" si="10"/>
        <v>0.104</v>
      </c>
      <c r="AJ8" s="36">
        <v>0.114</v>
      </c>
      <c r="AK8" s="36">
        <v>0</v>
      </c>
      <c r="AL8" s="46">
        <f t="shared" si="11"/>
        <v>0.114</v>
      </c>
      <c r="AM8" s="36">
        <f>0.11+0.114</f>
        <v>0.224</v>
      </c>
      <c r="AN8" s="36">
        <v>0.01</v>
      </c>
      <c r="AO8" s="46">
        <f t="shared" si="12"/>
        <v>0.214</v>
      </c>
      <c r="AP8" s="36">
        <v>0.23</v>
      </c>
      <c r="AQ8" s="36">
        <v>0.04</v>
      </c>
      <c r="AR8" s="46">
        <f t="shared" si="13"/>
        <v>0.19</v>
      </c>
      <c r="AS8" s="36">
        <v>0.23499999999999999</v>
      </c>
      <c r="AT8" s="36">
        <v>0.02</v>
      </c>
      <c r="AU8" s="46">
        <f t="shared" si="14"/>
        <v>0.215</v>
      </c>
      <c r="AV8" s="36">
        <v>0.23599999999999999</v>
      </c>
      <c r="AW8" s="42">
        <v>0.36799999999999999</v>
      </c>
      <c r="AX8" s="46">
        <f t="shared" si="15"/>
        <v>-0.13200000000000001</v>
      </c>
      <c r="AY8" s="36">
        <v>0.23200000000000001</v>
      </c>
      <c r="AZ8" s="36">
        <v>0.17</v>
      </c>
      <c r="BA8" s="46">
        <f t="shared" si="16"/>
        <v>6.2E-2</v>
      </c>
      <c r="BB8" s="36">
        <v>0.23</v>
      </c>
      <c r="BC8" s="36">
        <v>0.09</v>
      </c>
      <c r="BD8" s="46">
        <f t="shared" si="17"/>
        <v>0.14000000000000001</v>
      </c>
      <c r="BE8" s="36">
        <v>0.23</v>
      </c>
      <c r="BF8" s="36">
        <v>0.20100000000000001</v>
      </c>
      <c r="BG8" s="46">
        <f t="shared" si="18"/>
        <v>2.8999999999999998E-2</v>
      </c>
      <c r="BH8" s="36">
        <v>0.23499999999999999</v>
      </c>
      <c r="BI8" s="36">
        <v>0.16</v>
      </c>
      <c r="BJ8" s="46">
        <f t="shared" si="19"/>
        <v>7.4999999999999983E-2</v>
      </c>
      <c r="BK8" s="36">
        <v>0.23400000000000001</v>
      </c>
      <c r="BL8" s="36">
        <v>0.13</v>
      </c>
      <c r="BM8" s="46">
        <f t="shared" si="20"/>
        <v>0.10400000000000001</v>
      </c>
      <c r="BN8" s="36">
        <v>0.23599999999999999</v>
      </c>
      <c r="BO8" s="36">
        <v>0.09</v>
      </c>
      <c r="BP8" s="46">
        <f t="shared" si="21"/>
        <v>0.14599999999999999</v>
      </c>
      <c r="BQ8" s="36">
        <v>0.31</v>
      </c>
      <c r="BR8" s="36">
        <v>0.23200000000000001</v>
      </c>
      <c r="BS8" s="46">
        <f t="shared" si="22"/>
        <v>7.7999999999999986E-2</v>
      </c>
      <c r="BT8" s="36">
        <v>0.307</v>
      </c>
      <c r="BU8" s="36">
        <v>3.5000000000000003E-2</v>
      </c>
      <c r="BV8" s="46">
        <f t="shared" si="23"/>
        <v>0.27200000000000002</v>
      </c>
      <c r="BW8" s="36">
        <v>0.307</v>
      </c>
      <c r="BX8" s="36">
        <v>0.04</v>
      </c>
      <c r="BY8" s="46">
        <f t="shared" si="24"/>
        <v>0.26700000000000002</v>
      </c>
      <c r="BZ8" s="36">
        <v>0.30499999999999999</v>
      </c>
      <c r="CA8" s="36">
        <v>0</v>
      </c>
      <c r="CB8" s="46">
        <f t="shared" si="25"/>
        <v>0.30499999999999999</v>
      </c>
      <c r="CC8" s="36">
        <v>0.31</v>
      </c>
      <c r="CD8" s="42">
        <v>0</v>
      </c>
      <c r="CE8" s="46">
        <f t="shared" si="26"/>
        <v>0.31</v>
      </c>
      <c r="CF8" s="36">
        <f>0.3+0.23</f>
        <v>0.53</v>
      </c>
      <c r="CG8" s="36">
        <v>0</v>
      </c>
      <c r="CH8" s="46">
        <f t="shared" si="27"/>
        <v>0.53</v>
      </c>
      <c r="CI8" s="36">
        <v>0.3</v>
      </c>
      <c r="CJ8" s="42">
        <v>0</v>
      </c>
      <c r="CK8" s="46">
        <f t="shared" si="28"/>
        <v>0.3</v>
      </c>
      <c r="CL8" s="36">
        <f>0.3+0.303</f>
        <v>0.60299999999999998</v>
      </c>
      <c r="CM8" s="36">
        <v>0</v>
      </c>
      <c r="CN8" s="46">
        <f t="shared" si="29"/>
        <v>0.60299999999999998</v>
      </c>
      <c r="CO8" s="36">
        <v>0.45</v>
      </c>
      <c r="CP8" s="36">
        <v>0.127</v>
      </c>
      <c r="CQ8" s="46">
        <f t="shared" si="30"/>
        <v>0.32300000000000001</v>
      </c>
      <c r="CR8" s="36">
        <f>0.453+0.45</f>
        <v>0.90300000000000002</v>
      </c>
      <c r="CS8" s="36">
        <v>0.17</v>
      </c>
      <c r="CT8" s="46">
        <f t="shared" si="31"/>
        <v>0.73299999999999998</v>
      </c>
      <c r="CU8" s="36">
        <f>0.57+0.57</f>
        <v>1.1399999999999999</v>
      </c>
      <c r="CV8" s="36">
        <v>0.27700000000000002</v>
      </c>
      <c r="CW8" s="46">
        <f t="shared" si="32"/>
        <v>0.86299999999999988</v>
      </c>
      <c r="CX8" s="36">
        <v>0.58299999999999996</v>
      </c>
      <c r="CY8" s="36">
        <v>0</v>
      </c>
      <c r="CZ8" s="46">
        <f t="shared" si="33"/>
        <v>0.58299999999999996</v>
      </c>
      <c r="DA8" s="36">
        <f>0.574+0.578</f>
        <v>1.1519999999999999</v>
      </c>
      <c r="DB8" s="36">
        <v>0.01</v>
      </c>
      <c r="DC8" s="46">
        <f t="shared" si="34"/>
        <v>1.1419999999999999</v>
      </c>
      <c r="DD8" s="36">
        <v>0.57799999999999996</v>
      </c>
      <c r="DE8" s="104">
        <v>0</v>
      </c>
      <c r="DF8" s="46">
        <f t="shared" si="35"/>
        <v>0.57799999999999996</v>
      </c>
      <c r="DG8" s="36">
        <f>0.81+0.808</f>
        <v>1.6180000000000001</v>
      </c>
      <c r="DH8" s="36"/>
      <c r="DI8" s="46">
        <f t="shared" si="36"/>
        <v>1.6180000000000001</v>
      </c>
      <c r="DJ8" s="36"/>
      <c r="DK8" s="36"/>
      <c r="DL8" s="46">
        <f t="shared" si="37"/>
        <v>0</v>
      </c>
      <c r="DM8" s="36"/>
      <c r="DN8" s="36"/>
      <c r="DO8" s="46">
        <f t="shared" si="38"/>
        <v>0</v>
      </c>
      <c r="DP8" s="36"/>
      <c r="DQ8" s="36"/>
      <c r="DR8" s="46">
        <f t="shared" si="39"/>
        <v>0</v>
      </c>
      <c r="DS8" s="36"/>
      <c r="DT8" s="36"/>
      <c r="DU8" s="46">
        <f t="shared" si="40"/>
        <v>0</v>
      </c>
      <c r="DV8" s="36"/>
      <c r="DW8" s="36"/>
      <c r="DX8" s="46">
        <f t="shared" si="41"/>
        <v>0</v>
      </c>
      <c r="DY8" s="36"/>
      <c r="DZ8" s="36"/>
      <c r="EA8" s="46">
        <f t="shared" si="42"/>
        <v>0</v>
      </c>
      <c r="EB8" s="36"/>
      <c r="EC8" s="36"/>
      <c r="ED8" s="46">
        <f t="shared" si="43"/>
        <v>0</v>
      </c>
      <c r="EE8" s="36"/>
      <c r="EF8" s="36"/>
      <c r="EG8" s="46">
        <f t="shared" si="44"/>
        <v>0</v>
      </c>
      <c r="EH8" s="36"/>
      <c r="EI8" s="36"/>
      <c r="EJ8" s="46">
        <f t="shared" si="45"/>
        <v>0</v>
      </c>
    </row>
    <row r="9" spans="1:140" ht="19" x14ac:dyDescent="0.25">
      <c r="A9" s="41" t="s">
        <v>34</v>
      </c>
      <c r="B9" s="38">
        <v>3775</v>
      </c>
      <c r="C9" s="36">
        <v>0</v>
      </c>
      <c r="D9" s="36">
        <v>0</v>
      </c>
      <c r="E9" s="46">
        <f t="shared" si="0"/>
        <v>0</v>
      </c>
      <c r="F9" s="36">
        <v>0</v>
      </c>
      <c r="G9" s="36">
        <v>0</v>
      </c>
      <c r="H9" s="46">
        <f t="shared" si="1"/>
        <v>0</v>
      </c>
      <c r="I9" s="36">
        <v>4.4999999999999998E-2</v>
      </c>
      <c r="J9" s="36">
        <v>4.4999999999999998E-2</v>
      </c>
      <c r="K9" s="46">
        <f t="shared" si="2"/>
        <v>0</v>
      </c>
      <c r="L9" s="44">
        <v>4.4999999999999998E-2</v>
      </c>
      <c r="M9" s="36">
        <v>4.4999999999999998E-2</v>
      </c>
      <c r="N9" s="46">
        <f t="shared" si="3"/>
        <v>0</v>
      </c>
      <c r="O9" s="36">
        <v>4.4999999999999998E-2</v>
      </c>
      <c r="P9" s="36">
        <v>3.4000000000000002E-2</v>
      </c>
      <c r="Q9" s="46">
        <f t="shared" si="4"/>
        <v>1.0999999999999996E-2</v>
      </c>
      <c r="R9" s="36">
        <v>4.4999999999999998E-2</v>
      </c>
      <c r="S9" s="36">
        <v>0</v>
      </c>
      <c r="T9" s="46">
        <f t="shared" si="5"/>
        <v>4.4999999999999998E-2</v>
      </c>
      <c r="U9" s="36">
        <v>4.4999999999999998E-2</v>
      </c>
      <c r="V9" s="36">
        <v>2.2499999999999999E-2</v>
      </c>
      <c r="W9" s="46">
        <f t="shared" si="6"/>
        <v>2.2499999999999999E-2</v>
      </c>
      <c r="X9" s="36">
        <v>4.4999999999999998E-2</v>
      </c>
      <c r="Y9" s="36">
        <v>2.2499999999999999E-2</v>
      </c>
      <c r="Z9" s="46">
        <f t="shared" si="7"/>
        <v>2.2499999999999999E-2</v>
      </c>
      <c r="AA9" s="36">
        <v>4.4999999999999998E-2</v>
      </c>
      <c r="AB9" s="36">
        <v>1.0999999999999999E-2</v>
      </c>
      <c r="AC9" s="46">
        <f t="shared" si="8"/>
        <v>3.4000000000000002E-2</v>
      </c>
      <c r="AD9" s="36">
        <v>4.4999999999999998E-2</v>
      </c>
      <c r="AE9" s="36">
        <v>1.0999999999999999E-2</v>
      </c>
      <c r="AF9" s="46">
        <f t="shared" si="9"/>
        <v>3.4000000000000002E-2</v>
      </c>
      <c r="AG9" s="36">
        <v>0.11</v>
      </c>
      <c r="AH9" s="36">
        <v>3.6999999999999998E-2</v>
      </c>
      <c r="AI9" s="46">
        <f t="shared" si="10"/>
        <v>7.3000000000000009E-2</v>
      </c>
      <c r="AJ9" s="36">
        <v>0.11600000000000001</v>
      </c>
      <c r="AK9" s="36">
        <v>0</v>
      </c>
      <c r="AL9" s="46">
        <f t="shared" si="11"/>
        <v>0.11600000000000001</v>
      </c>
      <c r="AM9" s="36">
        <v>0.11</v>
      </c>
      <c r="AN9" s="36">
        <v>0</v>
      </c>
      <c r="AO9" s="46">
        <f t="shared" si="12"/>
        <v>0.11</v>
      </c>
      <c r="AP9" s="36">
        <v>0.23</v>
      </c>
      <c r="AQ9" s="36">
        <v>8.5000000000000006E-2</v>
      </c>
      <c r="AR9" s="46">
        <f t="shared" si="13"/>
        <v>0.14500000000000002</v>
      </c>
      <c r="AS9" s="36">
        <v>0.23799999999999999</v>
      </c>
      <c r="AT9" s="36">
        <v>0.14000000000000001</v>
      </c>
      <c r="AU9" s="46">
        <f t="shared" si="14"/>
        <v>9.7999999999999976E-2</v>
      </c>
      <c r="AV9" s="36">
        <v>0.23400000000000001</v>
      </c>
      <c r="AW9" s="42">
        <v>7.6999999999999999E-2</v>
      </c>
      <c r="AX9" s="46">
        <f t="shared" si="15"/>
        <v>0.15700000000000003</v>
      </c>
      <c r="AY9" s="36">
        <v>0.23</v>
      </c>
      <c r="AZ9" s="36">
        <v>0.09</v>
      </c>
      <c r="BA9" s="46">
        <f t="shared" si="16"/>
        <v>0.14000000000000001</v>
      </c>
      <c r="BB9" s="36">
        <v>0.25</v>
      </c>
      <c r="BC9" s="36">
        <v>0.13</v>
      </c>
      <c r="BD9" s="46">
        <f t="shared" si="17"/>
        <v>0.12</v>
      </c>
      <c r="BE9" s="36">
        <v>0.23499999999999999</v>
      </c>
      <c r="BF9" s="36">
        <v>0.20699999999999999</v>
      </c>
      <c r="BG9" s="46">
        <f t="shared" si="18"/>
        <v>2.7999999999999997E-2</v>
      </c>
      <c r="BH9" s="36">
        <v>0.23200000000000001</v>
      </c>
      <c r="BI9" s="36">
        <v>0.14299999999999999</v>
      </c>
      <c r="BJ9" s="46">
        <f t="shared" si="19"/>
        <v>8.9000000000000024E-2</v>
      </c>
      <c r="BK9" s="36">
        <v>0.23</v>
      </c>
      <c r="BL9" s="36">
        <v>0.12</v>
      </c>
      <c r="BM9" s="46">
        <f t="shared" si="20"/>
        <v>0.11000000000000001</v>
      </c>
      <c r="BN9" s="36">
        <v>0.23100000000000001</v>
      </c>
      <c r="BO9" s="36">
        <v>0.05</v>
      </c>
      <c r="BP9" s="46">
        <f t="shared" si="21"/>
        <v>0.18099999999999999</v>
      </c>
      <c r="BQ9" s="36">
        <v>0.28999999999999998</v>
      </c>
      <c r="BR9" s="36">
        <v>8.7999999999999995E-2</v>
      </c>
      <c r="BS9" s="46">
        <f t="shared" si="22"/>
        <v>0.20199999999999999</v>
      </c>
      <c r="BT9" s="36">
        <v>0.3</v>
      </c>
      <c r="BU9" s="36">
        <v>0.11700000000000001</v>
      </c>
      <c r="BV9" s="46">
        <f t="shared" si="23"/>
        <v>0.183</v>
      </c>
      <c r="BW9" s="36">
        <v>0.30599999999999999</v>
      </c>
      <c r="BX9" s="36">
        <v>3.5000000000000003E-2</v>
      </c>
      <c r="BY9" s="46">
        <f t="shared" si="24"/>
        <v>0.27100000000000002</v>
      </c>
      <c r="BZ9" s="36">
        <v>0.307</v>
      </c>
      <c r="CA9" s="36">
        <v>0</v>
      </c>
      <c r="CB9" s="46">
        <f t="shared" si="25"/>
        <v>0.307</v>
      </c>
      <c r="CC9" s="36">
        <v>0.32</v>
      </c>
      <c r="CD9" s="42">
        <v>0</v>
      </c>
      <c r="CE9" s="46">
        <f t="shared" si="26"/>
        <v>0.32</v>
      </c>
      <c r="CF9" s="36">
        <f>0.3+0.23</f>
        <v>0.53</v>
      </c>
      <c r="CG9" s="36">
        <v>0.01</v>
      </c>
      <c r="CH9" s="46">
        <f t="shared" si="27"/>
        <v>0.52</v>
      </c>
      <c r="CI9" s="36">
        <v>0.3</v>
      </c>
      <c r="CJ9" s="42">
        <v>0</v>
      </c>
      <c r="CK9" s="46">
        <f t="shared" si="28"/>
        <v>0.3</v>
      </c>
      <c r="CL9" s="36">
        <v>0.32</v>
      </c>
      <c r="CM9" s="36">
        <v>0</v>
      </c>
      <c r="CN9" s="46">
        <f t="shared" si="29"/>
        <v>0.32</v>
      </c>
      <c r="CO9" s="36">
        <v>0.45200000000000001</v>
      </c>
      <c r="CP9" s="36">
        <v>5.5E-2</v>
      </c>
      <c r="CQ9" s="46">
        <f t="shared" si="30"/>
        <v>0.39700000000000002</v>
      </c>
      <c r="CR9" s="36">
        <v>0.45600000000000002</v>
      </c>
      <c r="CS9" s="36">
        <v>0.25</v>
      </c>
      <c r="CT9" s="46">
        <f t="shared" si="31"/>
        <v>0.20600000000000002</v>
      </c>
      <c r="CU9" s="36">
        <v>0.56999999999999995</v>
      </c>
      <c r="CV9" s="36">
        <v>0.23899999999999999</v>
      </c>
      <c r="CW9" s="46">
        <f t="shared" si="32"/>
        <v>0.33099999999999996</v>
      </c>
      <c r="CX9" s="36">
        <v>0.57499999999999996</v>
      </c>
      <c r="CY9" s="36">
        <v>0.42599999999999999</v>
      </c>
      <c r="CZ9" s="46">
        <f t="shared" si="33"/>
        <v>0.14899999999999997</v>
      </c>
      <c r="DA9" s="36">
        <v>0.56999999999999995</v>
      </c>
      <c r="DB9" s="36">
        <v>0.02</v>
      </c>
      <c r="DC9" s="46">
        <f t="shared" si="34"/>
        <v>0.54999999999999993</v>
      </c>
      <c r="DD9" s="36">
        <v>0.57599999999999996</v>
      </c>
      <c r="DE9" s="104">
        <v>0.03</v>
      </c>
      <c r="DF9" s="46">
        <f t="shared" si="35"/>
        <v>0.54599999999999993</v>
      </c>
      <c r="DG9" s="36">
        <v>0.72</v>
      </c>
      <c r="DH9" s="36"/>
      <c r="DI9" s="46">
        <f t="shared" si="36"/>
        <v>0.72</v>
      </c>
      <c r="DJ9" s="36"/>
      <c r="DK9" s="36"/>
      <c r="DL9" s="46">
        <f t="shared" si="37"/>
        <v>0</v>
      </c>
      <c r="DM9" s="36"/>
      <c r="DN9" s="36"/>
      <c r="DO9" s="46">
        <f t="shared" si="38"/>
        <v>0</v>
      </c>
      <c r="DP9" s="36"/>
      <c r="DQ9" s="36"/>
      <c r="DR9" s="46">
        <f t="shared" si="39"/>
        <v>0</v>
      </c>
      <c r="DS9" s="36"/>
      <c r="DT9" s="36"/>
      <c r="DU9" s="46">
        <f t="shared" si="40"/>
        <v>0</v>
      </c>
      <c r="DV9" s="36"/>
      <c r="DW9" s="36"/>
      <c r="DX9" s="46">
        <f t="shared" si="41"/>
        <v>0</v>
      </c>
      <c r="DY9" s="36"/>
      <c r="DZ9" s="36"/>
      <c r="EA9" s="46">
        <f t="shared" si="42"/>
        <v>0</v>
      </c>
      <c r="EB9" s="36"/>
      <c r="EC9" s="36"/>
      <c r="ED9" s="46">
        <f t="shared" si="43"/>
        <v>0</v>
      </c>
      <c r="EE9" s="36"/>
      <c r="EF9" s="36"/>
      <c r="EG9" s="46">
        <f t="shared" si="44"/>
        <v>0</v>
      </c>
      <c r="EH9" s="36"/>
      <c r="EI9" s="36"/>
      <c r="EJ9" s="46">
        <f t="shared" si="45"/>
        <v>0</v>
      </c>
    </row>
    <row r="10" spans="1:140" ht="19" x14ac:dyDescent="0.25">
      <c r="A10" s="41" t="s">
        <v>39</v>
      </c>
      <c r="B10" s="38">
        <v>3795</v>
      </c>
      <c r="C10" s="36">
        <v>0</v>
      </c>
      <c r="D10" s="36">
        <v>0</v>
      </c>
      <c r="E10" s="46">
        <f t="shared" si="0"/>
        <v>0</v>
      </c>
      <c r="F10" s="36">
        <v>0</v>
      </c>
      <c r="G10" s="36">
        <v>0</v>
      </c>
      <c r="H10" s="46">
        <f t="shared" si="1"/>
        <v>0</v>
      </c>
      <c r="I10" s="36">
        <v>4.4999999999999998E-2</v>
      </c>
      <c r="J10" s="36">
        <v>4.4999999999999998E-2</v>
      </c>
      <c r="K10" s="46">
        <f t="shared" si="2"/>
        <v>0</v>
      </c>
      <c r="L10" s="44">
        <v>4.4999999999999998E-2</v>
      </c>
      <c r="M10" s="36">
        <v>4.4999999999999998E-2</v>
      </c>
      <c r="N10" s="46">
        <f t="shared" si="3"/>
        <v>0</v>
      </c>
      <c r="O10" s="36">
        <v>4.4999999999999998E-2</v>
      </c>
      <c r="P10" s="36">
        <v>4.4999999999999998E-2</v>
      </c>
      <c r="Q10" s="46">
        <f t="shared" si="4"/>
        <v>0</v>
      </c>
      <c r="R10" s="36">
        <v>4.4999999999999998E-2</v>
      </c>
      <c r="S10" s="36">
        <v>4.4999999999999998E-2</v>
      </c>
      <c r="T10" s="46">
        <f t="shared" si="5"/>
        <v>0</v>
      </c>
      <c r="U10" s="36">
        <v>4.4999999999999998E-2</v>
      </c>
      <c r="V10" s="36">
        <v>4.4999999999999998E-2</v>
      </c>
      <c r="W10" s="46">
        <f t="shared" si="6"/>
        <v>0</v>
      </c>
      <c r="X10" s="36">
        <v>4.4999999999999998E-2</v>
      </c>
      <c r="Y10" s="36">
        <v>1.0999999999999999E-2</v>
      </c>
      <c r="Z10" s="46">
        <f t="shared" si="7"/>
        <v>3.4000000000000002E-2</v>
      </c>
      <c r="AA10" s="36">
        <v>4.4999999999999998E-2</v>
      </c>
      <c r="AB10" s="36">
        <v>4.4999999999999998E-2</v>
      </c>
      <c r="AC10" s="46">
        <f t="shared" si="8"/>
        <v>0</v>
      </c>
      <c r="AD10" s="36">
        <v>4.4999999999999998E-2</v>
      </c>
      <c r="AE10" s="36">
        <v>4.4999999999999998E-2</v>
      </c>
      <c r="AF10" s="46">
        <f t="shared" si="9"/>
        <v>0</v>
      </c>
      <c r="AG10" s="36">
        <v>0.11</v>
      </c>
      <c r="AH10" s="36">
        <v>0</v>
      </c>
      <c r="AI10" s="46">
        <f t="shared" si="10"/>
        <v>0.11</v>
      </c>
      <c r="AJ10" s="36">
        <v>0.114</v>
      </c>
      <c r="AK10" s="36">
        <v>0.12</v>
      </c>
      <c r="AL10" s="46">
        <f t="shared" si="11"/>
        <v>-5.9999999999999915E-3</v>
      </c>
      <c r="AM10" s="36">
        <v>0.12</v>
      </c>
      <c r="AN10" s="36">
        <v>0.12</v>
      </c>
      <c r="AO10" s="46">
        <f t="shared" si="12"/>
        <v>0</v>
      </c>
      <c r="AP10" s="36">
        <v>0.23</v>
      </c>
      <c r="AQ10" s="36">
        <v>0.23</v>
      </c>
      <c r="AR10" s="46">
        <f t="shared" si="13"/>
        <v>0</v>
      </c>
      <c r="AS10" s="36">
        <v>0.23599999999999999</v>
      </c>
      <c r="AT10" s="36">
        <v>0.2</v>
      </c>
      <c r="AU10" s="46">
        <f t="shared" si="14"/>
        <v>3.5999999999999976E-2</v>
      </c>
      <c r="AV10" s="36">
        <v>0.23599999999999999</v>
      </c>
      <c r="AW10" s="42">
        <v>0.5</v>
      </c>
      <c r="AX10" s="46">
        <f t="shared" si="15"/>
        <v>-0.26400000000000001</v>
      </c>
      <c r="AY10" s="36">
        <v>0.23</v>
      </c>
      <c r="AZ10" s="36">
        <v>0.21</v>
      </c>
      <c r="BA10" s="46">
        <f t="shared" si="16"/>
        <v>2.0000000000000018E-2</v>
      </c>
      <c r="BB10" s="36">
        <v>0.24</v>
      </c>
      <c r="BC10" s="36">
        <v>0.25600000000000001</v>
      </c>
      <c r="BD10" s="46">
        <f t="shared" si="17"/>
        <v>-1.6000000000000014E-2</v>
      </c>
      <c r="BE10" s="36">
        <v>0.23499999999999999</v>
      </c>
      <c r="BF10" s="36">
        <v>0.247</v>
      </c>
      <c r="BG10" s="46">
        <f t="shared" si="18"/>
        <v>-1.2000000000000011E-2</v>
      </c>
      <c r="BH10" s="36">
        <v>0.247</v>
      </c>
      <c r="BI10" s="36">
        <v>0.23300000000000001</v>
      </c>
      <c r="BJ10" s="46">
        <f t="shared" si="19"/>
        <v>1.3999999999999985E-2</v>
      </c>
      <c r="BK10" s="36">
        <v>0.23300000000000001</v>
      </c>
      <c r="BL10" s="36">
        <v>0.22</v>
      </c>
      <c r="BM10" s="46">
        <f t="shared" si="20"/>
        <v>1.3000000000000012E-2</v>
      </c>
      <c r="BN10" s="36">
        <v>0.23300000000000001</v>
      </c>
      <c r="BO10" s="36">
        <v>0.24</v>
      </c>
      <c r="BP10" s="46">
        <f t="shared" si="21"/>
        <v>-6.9999999999999785E-3</v>
      </c>
      <c r="BQ10" s="36">
        <v>0.32</v>
      </c>
      <c r="BR10" s="36">
        <v>0.35699999999999998</v>
      </c>
      <c r="BS10" s="46">
        <f t="shared" si="22"/>
        <v>-3.6999999999999977E-2</v>
      </c>
      <c r="BT10" s="36">
        <v>0.30199999999999999</v>
      </c>
      <c r="BU10" s="36">
        <v>0.3</v>
      </c>
      <c r="BV10" s="46">
        <f t="shared" si="23"/>
        <v>2.0000000000000018E-3</v>
      </c>
      <c r="BW10" s="36">
        <v>0.3</v>
      </c>
      <c r="BX10" s="36">
        <v>0.29499999999999998</v>
      </c>
      <c r="BY10" s="46">
        <f t="shared" si="24"/>
        <v>5.0000000000000044E-3</v>
      </c>
      <c r="BZ10" s="36">
        <v>0.30199999999999999</v>
      </c>
      <c r="CA10" s="36">
        <v>0.19</v>
      </c>
      <c r="CB10" s="46">
        <f t="shared" si="25"/>
        <v>0.11199999999999999</v>
      </c>
      <c r="CC10" s="36">
        <v>0.3</v>
      </c>
      <c r="CD10" s="69" t="s">
        <v>59</v>
      </c>
      <c r="CE10" s="46" t="e">
        <f t="shared" si="26"/>
        <v>#VALUE!</v>
      </c>
      <c r="CF10" s="36">
        <v>0.3</v>
      </c>
      <c r="CG10" s="36">
        <v>0.28999999999999998</v>
      </c>
      <c r="CH10" s="46">
        <f t="shared" si="27"/>
        <v>1.0000000000000009E-2</v>
      </c>
      <c r="CI10" s="36">
        <v>0.3</v>
      </c>
      <c r="CJ10" s="69" t="s">
        <v>59</v>
      </c>
      <c r="CK10" s="46" t="e">
        <f t="shared" si="28"/>
        <v>#VALUE!</v>
      </c>
      <c r="CL10" s="36">
        <v>0.3</v>
      </c>
      <c r="CM10" s="36">
        <v>0.252</v>
      </c>
      <c r="CN10" s="46">
        <f t="shared" si="29"/>
        <v>4.7999999999999987E-2</v>
      </c>
      <c r="CO10" s="36">
        <v>0.45200000000000001</v>
      </c>
      <c r="CP10" s="36">
        <v>0.432</v>
      </c>
      <c r="CQ10" s="46">
        <f t="shared" si="30"/>
        <v>2.0000000000000018E-2</v>
      </c>
      <c r="CR10" s="36">
        <v>0.45100000000000001</v>
      </c>
      <c r="CS10" s="36">
        <v>0.45</v>
      </c>
      <c r="CT10" s="46">
        <f t="shared" si="31"/>
        <v>1.0000000000000009E-3</v>
      </c>
      <c r="CU10" s="36">
        <v>0.56999999999999995</v>
      </c>
      <c r="CV10" s="36">
        <v>0.45200000000000001</v>
      </c>
      <c r="CW10" s="46">
        <f t="shared" si="32"/>
        <v>0.11799999999999994</v>
      </c>
      <c r="CX10" s="36">
        <v>0.57899999999999996</v>
      </c>
      <c r="CY10" s="36">
        <v>0.53800000000000003</v>
      </c>
      <c r="CZ10" s="46">
        <f t="shared" si="33"/>
        <v>4.0999999999999925E-2</v>
      </c>
      <c r="DA10" s="36">
        <v>0.57299999999999995</v>
      </c>
      <c r="DB10" s="36">
        <v>0.5</v>
      </c>
      <c r="DC10" s="46">
        <f t="shared" si="34"/>
        <v>7.2999999999999954E-2</v>
      </c>
      <c r="DD10" s="36">
        <v>0.57799999999999996</v>
      </c>
      <c r="DE10" s="104">
        <v>0.5</v>
      </c>
      <c r="DF10" s="46">
        <f t="shared" si="35"/>
        <v>7.7999999999999958E-2</v>
      </c>
      <c r="DG10" s="36">
        <v>0.84</v>
      </c>
      <c r="DH10" s="36"/>
      <c r="DI10" s="46">
        <f t="shared" si="36"/>
        <v>0.84</v>
      </c>
      <c r="DJ10" s="36"/>
      <c r="DK10" s="36"/>
      <c r="DL10" s="46">
        <f t="shared" si="37"/>
        <v>0</v>
      </c>
      <c r="DM10" s="36"/>
      <c r="DN10" s="36"/>
      <c r="DO10" s="46">
        <f t="shared" si="38"/>
        <v>0</v>
      </c>
      <c r="DP10" s="36"/>
      <c r="DQ10" s="36"/>
      <c r="DR10" s="46">
        <f t="shared" si="39"/>
        <v>0</v>
      </c>
      <c r="DS10" s="36"/>
      <c r="DT10" s="36"/>
      <c r="DU10" s="46">
        <f t="shared" si="40"/>
        <v>0</v>
      </c>
      <c r="DV10" s="36"/>
      <c r="DW10" s="36"/>
      <c r="DX10" s="46">
        <f t="shared" si="41"/>
        <v>0</v>
      </c>
      <c r="DY10" s="36"/>
      <c r="DZ10" s="36"/>
      <c r="EA10" s="46">
        <f t="shared" si="42"/>
        <v>0</v>
      </c>
      <c r="EB10" s="36"/>
      <c r="EC10" s="36"/>
      <c r="ED10" s="46">
        <f t="shared" si="43"/>
        <v>0</v>
      </c>
      <c r="EE10" s="36"/>
      <c r="EF10" s="36"/>
      <c r="EG10" s="46">
        <f t="shared" si="44"/>
        <v>0</v>
      </c>
      <c r="EH10" s="36"/>
      <c r="EI10" s="36"/>
      <c r="EJ10" s="46">
        <f t="shared" si="45"/>
        <v>0</v>
      </c>
    </row>
    <row r="11" spans="1:140" ht="19" x14ac:dyDescent="0.25">
      <c r="A11" s="41" t="s">
        <v>19</v>
      </c>
      <c r="B11" s="38">
        <v>3728</v>
      </c>
      <c r="C11" s="36">
        <v>0</v>
      </c>
      <c r="D11" s="36">
        <v>0</v>
      </c>
      <c r="E11" s="46">
        <f t="shared" si="0"/>
        <v>0</v>
      </c>
      <c r="F11" s="36">
        <v>0</v>
      </c>
      <c r="G11" s="36">
        <v>0</v>
      </c>
      <c r="H11" s="46">
        <f t="shared" si="1"/>
        <v>0</v>
      </c>
      <c r="I11" s="36">
        <v>4.4999999999999998E-2</v>
      </c>
      <c r="J11" s="36">
        <v>4.4999999999999998E-2</v>
      </c>
      <c r="K11" s="46">
        <f t="shared" si="2"/>
        <v>0</v>
      </c>
      <c r="L11" s="44">
        <v>4.4999999999999998E-2</v>
      </c>
      <c r="M11" s="36">
        <v>4.4999999999999998E-2</v>
      </c>
      <c r="N11" s="46">
        <f t="shared" si="3"/>
        <v>0</v>
      </c>
      <c r="O11" s="36">
        <v>4.4999999999999998E-2</v>
      </c>
      <c r="P11" s="36">
        <v>4.4999999999999998E-2</v>
      </c>
      <c r="Q11" s="46">
        <f t="shared" si="4"/>
        <v>0</v>
      </c>
      <c r="R11" s="36">
        <v>4.4999999999999998E-2</v>
      </c>
      <c r="S11" s="36">
        <v>4.4999999999999998E-2</v>
      </c>
      <c r="T11" s="46">
        <f t="shared" si="5"/>
        <v>0</v>
      </c>
      <c r="U11" s="36">
        <v>4.4999999999999998E-2</v>
      </c>
      <c r="V11" s="36">
        <v>0</v>
      </c>
      <c r="W11" s="46">
        <f t="shared" si="6"/>
        <v>4.4999999999999998E-2</v>
      </c>
      <c r="X11" s="36">
        <v>4.4999999999999998E-2</v>
      </c>
      <c r="Y11" s="36">
        <v>0</v>
      </c>
      <c r="Z11" s="46">
        <f t="shared" si="7"/>
        <v>4.4999999999999998E-2</v>
      </c>
      <c r="AA11" s="36">
        <f>0.045+0.045</f>
        <v>0.09</v>
      </c>
      <c r="AB11" s="36">
        <v>45</v>
      </c>
      <c r="AC11" s="46">
        <f t="shared" si="8"/>
        <v>-44.91</v>
      </c>
      <c r="AD11" s="36">
        <v>4.4999999999999998E-2</v>
      </c>
      <c r="AE11" s="36">
        <v>0</v>
      </c>
      <c r="AF11" s="46">
        <f t="shared" si="9"/>
        <v>4.4999999999999998E-2</v>
      </c>
      <c r="AG11" s="36">
        <v>0.11</v>
      </c>
      <c r="AH11" s="36">
        <v>0</v>
      </c>
      <c r="AI11" s="46">
        <f t="shared" si="10"/>
        <v>0.11</v>
      </c>
      <c r="AJ11" s="36">
        <v>0.111</v>
      </c>
      <c r="AK11" s="36">
        <v>7.0000000000000007E-2</v>
      </c>
      <c r="AL11" s="46">
        <f t="shared" si="11"/>
        <v>4.0999999999999995E-2</v>
      </c>
      <c r="AM11" s="36">
        <v>0.11</v>
      </c>
      <c r="AN11" s="36">
        <v>0</v>
      </c>
      <c r="AO11" s="46">
        <f t="shared" si="12"/>
        <v>0.11</v>
      </c>
      <c r="AP11" s="36">
        <v>0.23</v>
      </c>
      <c r="AQ11" s="36">
        <v>0.01</v>
      </c>
      <c r="AR11" s="46">
        <f t="shared" si="13"/>
        <v>0.22</v>
      </c>
      <c r="AS11" s="36">
        <v>0.23799999999999999</v>
      </c>
      <c r="AT11" s="36">
        <v>0.1</v>
      </c>
      <c r="AU11" s="46">
        <f t="shared" si="14"/>
        <v>0.13799999999999998</v>
      </c>
      <c r="AV11" s="36">
        <v>0.23100000000000001</v>
      </c>
      <c r="AW11" s="42">
        <v>0.436</v>
      </c>
      <c r="AX11" s="46">
        <f t="shared" si="15"/>
        <v>-0.20499999999999999</v>
      </c>
      <c r="AY11" s="36">
        <v>0.23200000000000001</v>
      </c>
      <c r="AZ11" s="36">
        <v>0.01</v>
      </c>
      <c r="BA11" s="46">
        <f t="shared" si="16"/>
        <v>0.222</v>
      </c>
      <c r="BB11" s="36">
        <v>0.25</v>
      </c>
      <c r="BC11" s="36">
        <v>0</v>
      </c>
      <c r="BD11" s="46">
        <f t="shared" si="17"/>
        <v>0.25</v>
      </c>
      <c r="BE11" s="36">
        <f>0.238+0.238</f>
        <v>0.47599999999999998</v>
      </c>
      <c r="BF11" s="36">
        <v>6.4000000000000001E-2</v>
      </c>
      <c r="BG11" s="46">
        <f t="shared" si="18"/>
        <v>0.41199999999999998</v>
      </c>
      <c r="BH11" s="36">
        <v>0.23400000000000001</v>
      </c>
      <c r="BI11" s="36">
        <v>0</v>
      </c>
      <c r="BJ11" s="46">
        <f t="shared" si="19"/>
        <v>0.23400000000000001</v>
      </c>
      <c r="BK11" s="36">
        <f>0.237+0.236</f>
        <v>0.47299999999999998</v>
      </c>
      <c r="BL11" s="36">
        <v>0</v>
      </c>
      <c r="BM11" s="46">
        <f t="shared" si="20"/>
        <v>0.47299999999999998</v>
      </c>
      <c r="BN11" s="36">
        <v>0.45400000000000001</v>
      </c>
      <c r="BO11" s="36">
        <v>0</v>
      </c>
      <c r="BP11" s="46">
        <f t="shared" si="21"/>
        <v>0.45400000000000001</v>
      </c>
      <c r="BQ11" s="36">
        <f>0.32+0.23</f>
        <v>0.55000000000000004</v>
      </c>
      <c r="BR11" s="36">
        <v>0</v>
      </c>
      <c r="BS11" s="46">
        <f t="shared" si="22"/>
        <v>0.55000000000000004</v>
      </c>
      <c r="BT11" s="36">
        <f>0.306+0.303</f>
        <v>0.60899999999999999</v>
      </c>
      <c r="BU11" s="36">
        <v>0</v>
      </c>
      <c r="BV11" s="46">
        <f t="shared" si="23"/>
        <v>0.60899999999999999</v>
      </c>
      <c r="BW11" s="36">
        <v>0.311</v>
      </c>
      <c r="BX11" s="36">
        <v>0</v>
      </c>
      <c r="BY11" s="46">
        <f t="shared" si="24"/>
        <v>0.311</v>
      </c>
      <c r="BZ11" s="36">
        <f>0.306+0.302</f>
        <v>0.60799999999999998</v>
      </c>
      <c r="CA11" s="36">
        <v>0</v>
      </c>
      <c r="CB11" s="46">
        <f t="shared" si="25"/>
        <v>0.60799999999999998</v>
      </c>
      <c r="CC11" s="36">
        <f>0.33+0.312</f>
        <v>0.64200000000000002</v>
      </c>
      <c r="CD11" s="69" t="s">
        <v>59</v>
      </c>
      <c r="CE11" s="46" t="e">
        <f t="shared" si="26"/>
        <v>#VALUE!</v>
      </c>
      <c r="CF11" s="36">
        <f>0.3+0.233</f>
        <v>0.53300000000000003</v>
      </c>
      <c r="CG11" s="36">
        <v>0</v>
      </c>
      <c r="CH11" s="46">
        <f t="shared" si="27"/>
        <v>0.53300000000000003</v>
      </c>
      <c r="CI11" s="36">
        <v>0.3</v>
      </c>
      <c r="CJ11" s="42">
        <v>0</v>
      </c>
      <c r="CK11" s="46">
        <f t="shared" si="28"/>
        <v>0.3</v>
      </c>
      <c r="CL11" s="36">
        <f>0.32+0.308</f>
        <v>0.628</v>
      </c>
      <c r="CM11" s="36">
        <v>0</v>
      </c>
      <c r="CN11" s="46">
        <f t="shared" si="29"/>
        <v>0.628</v>
      </c>
      <c r="CO11" s="36">
        <v>0.45</v>
      </c>
      <c r="CP11" s="36">
        <v>0</v>
      </c>
      <c r="CQ11" s="46">
        <f t="shared" si="30"/>
        <v>0.45</v>
      </c>
      <c r="CR11" s="36">
        <f>0.465+0.455</f>
        <v>0.92</v>
      </c>
      <c r="CS11" s="36">
        <v>0</v>
      </c>
      <c r="CT11" s="46">
        <f t="shared" si="31"/>
        <v>0.92</v>
      </c>
      <c r="CU11" s="36">
        <f>0.57+0.57</f>
        <v>1.1399999999999999</v>
      </c>
      <c r="CV11" s="36">
        <v>0</v>
      </c>
      <c r="CW11" s="46">
        <f t="shared" si="32"/>
        <v>1.1399999999999999</v>
      </c>
      <c r="CX11" s="36">
        <v>0.57299999999999995</v>
      </c>
      <c r="CY11" s="36">
        <v>0</v>
      </c>
      <c r="CZ11" s="46">
        <f t="shared" si="33"/>
        <v>0.57299999999999995</v>
      </c>
      <c r="DA11" s="36">
        <f>0.572+0.574</f>
        <v>1.1459999999999999</v>
      </c>
      <c r="DB11" s="36">
        <v>0</v>
      </c>
      <c r="DC11" s="46">
        <f t="shared" si="34"/>
        <v>1.1459999999999999</v>
      </c>
      <c r="DD11" s="36">
        <f>0.578+0.574</f>
        <v>1.1519999999999999</v>
      </c>
      <c r="DE11" s="104">
        <v>0.04</v>
      </c>
      <c r="DF11" s="46">
        <f t="shared" si="35"/>
        <v>1.1119999999999999</v>
      </c>
      <c r="DG11" s="36">
        <v>0.8</v>
      </c>
      <c r="DH11" s="36"/>
      <c r="DI11" s="46">
        <f t="shared" si="36"/>
        <v>0.8</v>
      </c>
      <c r="DJ11" s="36"/>
      <c r="DK11" s="36"/>
      <c r="DL11" s="46">
        <f t="shared" si="37"/>
        <v>0</v>
      </c>
      <c r="DM11" s="36"/>
      <c r="DN11" s="36"/>
      <c r="DO11" s="46">
        <f t="shared" si="38"/>
        <v>0</v>
      </c>
      <c r="DP11" s="36"/>
      <c r="DQ11" s="36"/>
      <c r="DR11" s="46">
        <f t="shared" si="39"/>
        <v>0</v>
      </c>
      <c r="DS11" s="36"/>
      <c r="DT11" s="36"/>
      <c r="DU11" s="46">
        <f t="shared" si="40"/>
        <v>0</v>
      </c>
      <c r="DV11" s="36"/>
      <c r="DW11" s="36"/>
      <c r="DX11" s="46">
        <f t="shared" si="41"/>
        <v>0</v>
      </c>
      <c r="DY11" s="36"/>
      <c r="DZ11" s="36"/>
      <c r="EA11" s="46">
        <f t="shared" si="42"/>
        <v>0</v>
      </c>
      <c r="EB11" s="36"/>
      <c r="EC11" s="36"/>
      <c r="ED11" s="46">
        <f t="shared" si="43"/>
        <v>0</v>
      </c>
      <c r="EE11" s="36"/>
      <c r="EF11" s="36"/>
      <c r="EG11" s="46">
        <f t="shared" si="44"/>
        <v>0</v>
      </c>
      <c r="EH11" s="36"/>
      <c r="EI11" s="36"/>
      <c r="EJ11" s="46">
        <f t="shared" si="45"/>
        <v>0</v>
      </c>
    </row>
    <row r="12" spans="1:140" ht="19" x14ac:dyDescent="0.25">
      <c r="A12" s="41" t="s">
        <v>36</v>
      </c>
      <c r="B12" s="38">
        <v>3778</v>
      </c>
      <c r="C12" s="36">
        <v>0</v>
      </c>
      <c r="D12" s="36">
        <v>0</v>
      </c>
      <c r="E12" s="46">
        <f t="shared" si="0"/>
        <v>0</v>
      </c>
      <c r="F12" s="36">
        <v>0</v>
      </c>
      <c r="G12" s="36">
        <v>0</v>
      </c>
      <c r="H12" s="46">
        <f t="shared" si="1"/>
        <v>0</v>
      </c>
      <c r="I12" s="36">
        <v>4.4999999999999998E-2</v>
      </c>
      <c r="J12" s="36">
        <v>4.4999999999999998E-2</v>
      </c>
      <c r="K12" s="46">
        <f t="shared" si="2"/>
        <v>0</v>
      </c>
      <c r="L12" s="44">
        <v>4.4999999999999998E-2</v>
      </c>
      <c r="M12" s="36">
        <v>4.4999999999999998E-2</v>
      </c>
      <c r="N12" s="46">
        <f t="shared" si="3"/>
        <v>0</v>
      </c>
      <c r="O12" s="36">
        <v>4.4999999999999998E-2</v>
      </c>
      <c r="P12" s="36">
        <v>4.4999999999999998E-2</v>
      </c>
      <c r="Q12" s="46">
        <f t="shared" si="4"/>
        <v>0</v>
      </c>
      <c r="R12" s="36">
        <v>4.4999999999999998E-2</v>
      </c>
      <c r="S12" s="36">
        <v>4.4999999999999998E-2</v>
      </c>
      <c r="T12" s="46">
        <f t="shared" si="5"/>
        <v>0</v>
      </c>
      <c r="U12" s="36">
        <v>4.4999999999999998E-2</v>
      </c>
      <c r="V12" s="36">
        <v>4.4999999999999998E-2</v>
      </c>
      <c r="W12" s="46">
        <f t="shared" si="6"/>
        <v>0</v>
      </c>
      <c r="X12" s="36">
        <v>4.4999999999999998E-2</v>
      </c>
      <c r="Y12" s="36">
        <v>4.4999999999999998E-2</v>
      </c>
      <c r="Z12" s="46">
        <f t="shared" si="7"/>
        <v>0</v>
      </c>
      <c r="AA12" s="36">
        <v>4.4999999999999998E-2</v>
      </c>
      <c r="AB12" s="36">
        <v>4.4999999999999998E-2</v>
      </c>
      <c r="AC12" s="46">
        <f t="shared" si="8"/>
        <v>0</v>
      </c>
      <c r="AD12" s="36">
        <f>0.045+0.045</f>
        <v>0.09</v>
      </c>
      <c r="AE12" s="36">
        <v>0</v>
      </c>
      <c r="AF12" s="46">
        <f t="shared" si="9"/>
        <v>0.09</v>
      </c>
      <c r="AG12" s="36">
        <v>0.11</v>
      </c>
      <c r="AH12" s="36">
        <v>1.0999999999999999E-2</v>
      </c>
      <c r="AI12" s="46">
        <f t="shared" si="10"/>
        <v>9.9000000000000005E-2</v>
      </c>
      <c r="AJ12" s="36">
        <v>0.112</v>
      </c>
      <c r="AK12" s="36">
        <v>0.03</v>
      </c>
      <c r="AL12" s="46">
        <f t="shared" si="11"/>
        <v>8.2000000000000003E-2</v>
      </c>
      <c r="AM12" s="36">
        <v>0.12</v>
      </c>
      <c r="AN12" s="36">
        <v>0</v>
      </c>
      <c r="AO12" s="46">
        <f t="shared" si="12"/>
        <v>0.12</v>
      </c>
      <c r="AP12" s="36">
        <v>0.23</v>
      </c>
      <c r="AQ12" s="36">
        <v>0.126</v>
      </c>
      <c r="AR12" s="46">
        <f t="shared" si="13"/>
        <v>0.10400000000000001</v>
      </c>
      <c r="AS12" s="36">
        <v>0.23599999999999999</v>
      </c>
      <c r="AT12" s="36">
        <v>0.08</v>
      </c>
      <c r="AU12" s="46">
        <f t="shared" si="14"/>
        <v>0.15599999999999997</v>
      </c>
      <c r="AV12" s="36">
        <v>0.23499999999999999</v>
      </c>
      <c r="AW12" s="42">
        <v>0.26300000000000001</v>
      </c>
      <c r="AX12" s="46">
        <f t="shared" si="15"/>
        <v>-2.8000000000000025E-2</v>
      </c>
      <c r="AY12" s="36">
        <v>0.23</v>
      </c>
      <c r="AZ12" s="36">
        <v>0.17</v>
      </c>
      <c r="BA12" s="46">
        <f t="shared" si="16"/>
        <v>0.06</v>
      </c>
      <c r="BB12" s="36">
        <v>0.24</v>
      </c>
      <c r="BC12" s="36">
        <v>0.14499999999999999</v>
      </c>
      <c r="BD12" s="46">
        <f t="shared" si="17"/>
        <v>9.5000000000000001E-2</v>
      </c>
      <c r="BE12" s="36">
        <v>0.23499999999999999</v>
      </c>
      <c r="BF12" s="36">
        <v>0.16300000000000001</v>
      </c>
      <c r="BG12" s="46">
        <f t="shared" si="18"/>
        <v>7.1999999999999981E-2</v>
      </c>
      <c r="BH12" s="36">
        <v>0.24</v>
      </c>
      <c r="BI12" s="36">
        <v>6.3E-2</v>
      </c>
      <c r="BJ12" s="46">
        <f t="shared" si="19"/>
        <v>0.17699999999999999</v>
      </c>
      <c r="BK12" s="36">
        <v>0.23699999999999999</v>
      </c>
      <c r="BL12" s="36">
        <v>0</v>
      </c>
      <c r="BM12" s="46">
        <f t="shared" si="20"/>
        <v>0.23699999999999999</v>
      </c>
      <c r="BN12" s="36">
        <v>0.23899999999999999</v>
      </c>
      <c r="BO12" s="36">
        <v>0</v>
      </c>
      <c r="BP12" s="46">
        <f t="shared" si="21"/>
        <v>0.23899999999999999</v>
      </c>
      <c r="BQ12" s="36">
        <v>0.32</v>
      </c>
      <c r="BR12" s="36">
        <v>0</v>
      </c>
      <c r="BS12" s="46">
        <f t="shared" si="22"/>
        <v>0.32</v>
      </c>
      <c r="BT12" s="36">
        <v>0.30199999999999999</v>
      </c>
      <c r="BU12" s="36">
        <v>0</v>
      </c>
      <c r="BV12" s="46">
        <f t="shared" si="23"/>
        <v>0.30199999999999999</v>
      </c>
      <c r="BW12" s="36">
        <v>0.316</v>
      </c>
      <c r="BX12" s="36">
        <v>0</v>
      </c>
      <c r="BY12" s="46">
        <f t="shared" si="24"/>
        <v>0.316</v>
      </c>
      <c r="BZ12" s="36">
        <v>0.30299999999999999</v>
      </c>
      <c r="CA12" s="36">
        <v>0</v>
      </c>
      <c r="CB12" s="46">
        <f t="shared" si="25"/>
        <v>0.30299999999999999</v>
      </c>
      <c r="CC12" s="36">
        <v>0.35</v>
      </c>
      <c r="CD12" s="42">
        <v>0</v>
      </c>
      <c r="CE12" s="46">
        <f t="shared" si="26"/>
        <v>0.35</v>
      </c>
      <c r="CF12" s="36">
        <f>0.3+0.234</f>
        <v>0.53400000000000003</v>
      </c>
      <c r="CG12" s="36">
        <v>0</v>
      </c>
      <c r="CH12" s="46">
        <f t="shared" si="27"/>
        <v>0.53400000000000003</v>
      </c>
      <c r="CI12" s="36">
        <v>0.3</v>
      </c>
      <c r="CJ12" s="42">
        <v>0</v>
      </c>
      <c r="CK12" s="46">
        <f t="shared" si="28"/>
        <v>0.3</v>
      </c>
      <c r="CL12" s="36">
        <f>0.29+0.304</f>
        <v>0.59399999999999997</v>
      </c>
      <c r="CM12" s="36">
        <v>0</v>
      </c>
      <c r="CN12" s="46">
        <f t="shared" si="29"/>
        <v>0.59399999999999997</v>
      </c>
      <c r="CO12" s="36">
        <v>0.45</v>
      </c>
      <c r="CP12" s="36">
        <v>5.6000000000000001E-2</v>
      </c>
      <c r="CQ12" s="46">
        <f t="shared" si="30"/>
        <v>0.39400000000000002</v>
      </c>
      <c r="CR12" s="36">
        <f>0.452+0.45</f>
        <v>0.90200000000000002</v>
      </c>
      <c r="CS12" s="36">
        <v>0.09</v>
      </c>
      <c r="CT12" s="46">
        <f t="shared" si="31"/>
        <v>0.81200000000000006</v>
      </c>
      <c r="CU12" s="36">
        <v>0.56999999999999995</v>
      </c>
      <c r="CV12" s="36">
        <v>0</v>
      </c>
      <c r="CW12" s="46">
        <f t="shared" si="32"/>
        <v>0.56999999999999995</v>
      </c>
      <c r="CX12" s="36">
        <v>0.59499999999999997</v>
      </c>
      <c r="CY12" s="36">
        <v>0</v>
      </c>
      <c r="CZ12" s="46">
        <f t="shared" si="33"/>
        <v>0.59499999999999997</v>
      </c>
      <c r="DA12" s="36">
        <f>0.573+0.576</f>
        <v>1.149</v>
      </c>
      <c r="DB12" s="36">
        <v>0.1</v>
      </c>
      <c r="DC12" s="46">
        <f t="shared" si="34"/>
        <v>1.0489999999999999</v>
      </c>
      <c r="DD12" s="36">
        <v>0.57599999999999996</v>
      </c>
      <c r="DE12" s="104">
        <v>0.27</v>
      </c>
      <c r="DF12" s="46">
        <f t="shared" si="35"/>
        <v>0.30599999999999994</v>
      </c>
      <c r="DG12" s="36">
        <v>0.81</v>
      </c>
      <c r="DH12" s="36"/>
      <c r="DI12" s="46">
        <f t="shared" si="36"/>
        <v>0.81</v>
      </c>
      <c r="DJ12" s="36"/>
      <c r="DK12" s="36"/>
      <c r="DL12" s="46">
        <f t="shared" si="37"/>
        <v>0</v>
      </c>
      <c r="DM12" s="36"/>
      <c r="DN12" s="36"/>
      <c r="DO12" s="46">
        <f t="shared" si="38"/>
        <v>0</v>
      </c>
      <c r="DP12" s="36"/>
      <c r="DQ12" s="36"/>
      <c r="DR12" s="46">
        <f t="shared" si="39"/>
        <v>0</v>
      </c>
      <c r="DS12" s="36"/>
      <c r="DT12" s="36"/>
      <c r="DU12" s="46">
        <f t="shared" si="40"/>
        <v>0</v>
      </c>
      <c r="DV12" s="36"/>
      <c r="DW12" s="36"/>
      <c r="DX12" s="46">
        <f t="shared" si="41"/>
        <v>0</v>
      </c>
      <c r="DY12" s="36"/>
      <c r="DZ12" s="36"/>
      <c r="EA12" s="46">
        <f t="shared" si="42"/>
        <v>0</v>
      </c>
      <c r="EB12" s="36"/>
      <c r="EC12" s="36"/>
      <c r="ED12" s="46">
        <f t="shared" si="43"/>
        <v>0</v>
      </c>
      <c r="EE12" s="36"/>
      <c r="EF12" s="36"/>
      <c r="EG12" s="46">
        <f t="shared" si="44"/>
        <v>0</v>
      </c>
      <c r="EH12" s="36"/>
      <c r="EI12" s="36"/>
      <c r="EJ12" s="46">
        <f t="shared" si="45"/>
        <v>0</v>
      </c>
    </row>
    <row r="13" spans="1:140" ht="19" x14ac:dyDescent="0.25">
      <c r="A13" s="41" t="s">
        <v>32</v>
      </c>
      <c r="B13" s="38">
        <v>3772</v>
      </c>
      <c r="C13" s="36">
        <v>0</v>
      </c>
      <c r="D13" s="36">
        <v>0</v>
      </c>
      <c r="E13" s="46">
        <f t="shared" si="0"/>
        <v>0</v>
      </c>
      <c r="F13" s="36">
        <v>0</v>
      </c>
      <c r="G13" s="36">
        <v>0</v>
      </c>
      <c r="H13" s="46">
        <f t="shared" si="1"/>
        <v>0</v>
      </c>
      <c r="I13" s="36">
        <v>4.4999999999999998E-2</v>
      </c>
      <c r="J13" s="36">
        <v>4.4999999999999998E-2</v>
      </c>
      <c r="K13" s="46">
        <f t="shared" si="2"/>
        <v>0</v>
      </c>
      <c r="L13" s="44">
        <v>4.4999999999999998E-2</v>
      </c>
      <c r="M13" s="36">
        <v>4.4999999999999998E-2</v>
      </c>
      <c r="N13" s="46">
        <f t="shared" si="3"/>
        <v>0</v>
      </c>
      <c r="O13" s="36">
        <v>4.4999999999999998E-2</v>
      </c>
      <c r="P13" s="36">
        <v>4.4999999999999998E-2</v>
      </c>
      <c r="Q13" s="46">
        <f t="shared" si="4"/>
        <v>0</v>
      </c>
      <c r="R13" s="36">
        <v>4.4999999999999998E-2</v>
      </c>
      <c r="S13" s="36">
        <v>4.4999999999999998E-2</v>
      </c>
      <c r="T13" s="46">
        <f t="shared" si="5"/>
        <v>0</v>
      </c>
      <c r="U13" s="36">
        <v>4.4999999999999998E-2</v>
      </c>
      <c r="V13" s="36">
        <v>4.4999999999999998E-2</v>
      </c>
      <c r="W13" s="46">
        <f t="shared" si="6"/>
        <v>0</v>
      </c>
      <c r="X13" s="36">
        <v>4.4999999999999998E-2</v>
      </c>
      <c r="Y13" s="36">
        <v>4.4999999999999998E-2</v>
      </c>
      <c r="Z13" s="46">
        <f t="shared" si="7"/>
        <v>0</v>
      </c>
      <c r="AA13" s="36">
        <v>4.4999999999999998E-2</v>
      </c>
      <c r="AB13" s="36">
        <v>4.4999999999999998E-2</v>
      </c>
      <c r="AC13" s="46">
        <f t="shared" si="8"/>
        <v>0</v>
      </c>
      <c r="AD13" s="36">
        <f>0.045+0.045</f>
        <v>0.09</v>
      </c>
      <c r="AE13" s="36">
        <v>1.0999999999999999E-2</v>
      </c>
      <c r="AF13" s="46">
        <f t="shared" si="9"/>
        <v>7.9000000000000001E-2</v>
      </c>
      <c r="AG13" s="36">
        <v>0.11</v>
      </c>
      <c r="AH13" s="36">
        <v>6.4000000000000001E-2</v>
      </c>
      <c r="AI13" s="46">
        <f t="shared" si="10"/>
        <v>4.5999999999999999E-2</v>
      </c>
      <c r="AJ13" s="36">
        <v>0.11</v>
      </c>
      <c r="AK13" s="36">
        <v>0.12</v>
      </c>
      <c r="AL13" s="46">
        <f t="shared" si="11"/>
        <v>-9.999999999999995E-3</v>
      </c>
      <c r="AM13" s="36">
        <v>0.11</v>
      </c>
      <c r="AN13" s="36">
        <v>0.03</v>
      </c>
      <c r="AO13" s="46">
        <f t="shared" si="12"/>
        <v>0.08</v>
      </c>
      <c r="AP13" s="36">
        <v>0.23</v>
      </c>
      <c r="AQ13" s="36">
        <v>0.20699999999999999</v>
      </c>
      <c r="AR13" s="46">
        <f t="shared" si="13"/>
        <v>2.300000000000002E-2</v>
      </c>
      <c r="AS13" s="36">
        <v>0.23599999999999999</v>
      </c>
      <c r="AT13" s="36">
        <v>0.16</v>
      </c>
      <c r="AU13" s="46">
        <f t="shared" si="14"/>
        <v>7.5999999999999984E-2</v>
      </c>
      <c r="AV13" s="36">
        <v>0.23899999999999999</v>
      </c>
      <c r="AW13" s="42">
        <v>0.36299999999999999</v>
      </c>
      <c r="AX13" s="46">
        <f t="shared" si="15"/>
        <v>-0.124</v>
      </c>
      <c r="AY13" s="36">
        <v>0.23</v>
      </c>
      <c r="AZ13" s="36">
        <v>0.16</v>
      </c>
      <c r="BA13" s="46">
        <f t="shared" si="16"/>
        <v>7.0000000000000007E-2</v>
      </c>
      <c r="BB13" s="36">
        <v>0.23</v>
      </c>
      <c r="BC13" s="36">
        <v>0.1</v>
      </c>
      <c r="BD13" s="46">
        <f t="shared" si="17"/>
        <v>0.13</v>
      </c>
      <c r="BE13" s="36">
        <v>0.23200000000000001</v>
      </c>
      <c r="BF13" s="36">
        <v>0.18099999999999999</v>
      </c>
      <c r="BG13" s="46">
        <f t="shared" si="18"/>
        <v>5.1000000000000018E-2</v>
      </c>
      <c r="BH13" s="36">
        <v>0.24299999999999999</v>
      </c>
      <c r="BI13" s="36">
        <v>0.127</v>
      </c>
      <c r="BJ13" s="46">
        <f t="shared" si="19"/>
        <v>0.11599999999999999</v>
      </c>
      <c r="BK13" s="36">
        <v>0.23899999999999999</v>
      </c>
      <c r="BL13" s="36">
        <v>0.11600000000000001</v>
      </c>
      <c r="BM13" s="46">
        <f t="shared" si="20"/>
        <v>0.12299999999999998</v>
      </c>
      <c r="BN13" s="36">
        <v>0.23</v>
      </c>
      <c r="BO13" s="36">
        <v>0.15</v>
      </c>
      <c r="BP13" s="46">
        <f t="shared" si="21"/>
        <v>8.0000000000000016E-2</v>
      </c>
      <c r="BQ13" s="36">
        <v>0.3</v>
      </c>
      <c r="BR13" s="36">
        <v>0.20799999999999999</v>
      </c>
      <c r="BS13" s="46">
        <f t="shared" si="22"/>
        <v>9.1999999999999998E-2</v>
      </c>
      <c r="BT13" s="36">
        <v>0.30299999999999999</v>
      </c>
      <c r="BU13" s="36">
        <v>0.2</v>
      </c>
      <c r="BV13" s="46">
        <f t="shared" si="23"/>
        <v>0.10299999999999998</v>
      </c>
      <c r="BW13" s="36">
        <v>0.30399999999999999</v>
      </c>
      <c r="BX13" s="36">
        <v>0.06</v>
      </c>
      <c r="BY13" s="46">
        <f t="shared" si="24"/>
        <v>0.24399999999999999</v>
      </c>
      <c r="BZ13" s="36">
        <v>0.30599999999999999</v>
      </c>
      <c r="CA13" s="36">
        <v>0.05</v>
      </c>
      <c r="CB13" s="46">
        <f t="shared" si="25"/>
        <v>0.25600000000000001</v>
      </c>
      <c r="CC13" s="36">
        <v>0.34</v>
      </c>
      <c r="CD13" s="69" t="s">
        <v>59</v>
      </c>
      <c r="CE13" s="46" t="e">
        <f t="shared" si="26"/>
        <v>#VALUE!</v>
      </c>
      <c r="CF13" s="36">
        <f>0.3+0.234</f>
        <v>0.53400000000000003</v>
      </c>
      <c r="CG13" s="36">
        <v>0</v>
      </c>
      <c r="CH13" s="46">
        <f t="shared" si="27"/>
        <v>0.53400000000000003</v>
      </c>
      <c r="CI13" s="36">
        <v>0.3</v>
      </c>
      <c r="CJ13" s="42">
        <v>0</v>
      </c>
      <c r="CK13" s="46">
        <f t="shared" si="28"/>
        <v>0.3</v>
      </c>
      <c r="CL13" s="36">
        <v>0.28999999999999998</v>
      </c>
      <c r="CM13" s="36">
        <v>0.15</v>
      </c>
      <c r="CN13" s="46">
        <f t="shared" si="29"/>
        <v>0.13999999999999999</v>
      </c>
      <c r="CO13" s="36">
        <v>0.45100000000000001</v>
      </c>
      <c r="CP13" s="36">
        <v>0.39200000000000002</v>
      </c>
      <c r="CQ13" s="46">
        <f t="shared" si="30"/>
        <v>5.8999999999999997E-2</v>
      </c>
      <c r="CR13" s="36">
        <v>0.46400000000000002</v>
      </c>
      <c r="CS13" s="36">
        <v>0.11</v>
      </c>
      <c r="CT13" s="46">
        <f t="shared" si="31"/>
        <v>0.35400000000000004</v>
      </c>
      <c r="CU13" s="36">
        <v>0.56999999999999995</v>
      </c>
      <c r="CV13" s="36">
        <v>0.20699999999999999</v>
      </c>
      <c r="CW13" s="46">
        <f t="shared" si="32"/>
        <v>0.36299999999999999</v>
      </c>
      <c r="CX13" s="36">
        <v>0.58499999999999996</v>
      </c>
      <c r="CY13" s="36">
        <v>0.29699999999999999</v>
      </c>
      <c r="CZ13" s="46">
        <f t="shared" si="33"/>
        <v>0.28799999999999998</v>
      </c>
      <c r="DA13" s="36">
        <v>0.57099999999999995</v>
      </c>
      <c r="DB13" s="36">
        <v>0.224</v>
      </c>
      <c r="DC13" s="46">
        <f t="shared" si="34"/>
        <v>0.34699999999999998</v>
      </c>
      <c r="DD13" s="36">
        <v>0.57299999999999995</v>
      </c>
      <c r="DE13" s="104">
        <v>0.05</v>
      </c>
      <c r="DF13" s="46">
        <f t="shared" si="35"/>
        <v>0.52299999999999991</v>
      </c>
      <c r="DG13" s="36">
        <v>0.84</v>
      </c>
      <c r="DH13" s="36"/>
      <c r="DI13" s="46">
        <f t="shared" si="36"/>
        <v>0.84</v>
      </c>
      <c r="DJ13" s="36"/>
      <c r="DK13" s="36"/>
      <c r="DL13" s="46">
        <f t="shared" si="37"/>
        <v>0</v>
      </c>
      <c r="DM13" s="36"/>
      <c r="DN13" s="36"/>
      <c r="DO13" s="46">
        <f t="shared" si="38"/>
        <v>0</v>
      </c>
      <c r="DP13" s="36"/>
      <c r="DQ13" s="36"/>
      <c r="DR13" s="46">
        <f t="shared" si="39"/>
        <v>0</v>
      </c>
      <c r="DS13" s="36"/>
      <c r="DT13" s="36"/>
      <c r="DU13" s="46">
        <f t="shared" si="40"/>
        <v>0</v>
      </c>
      <c r="DV13" s="36"/>
      <c r="DW13" s="36"/>
      <c r="DX13" s="46">
        <f t="shared" si="41"/>
        <v>0</v>
      </c>
      <c r="DY13" s="36"/>
      <c r="DZ13" s="36"/>
      <c r="EA13" s="46">
        <f t="shared" si="42"/>
        <v>0</v>
      </c>
      <c r="EB13" s="36"/>
      <c r="EC13" s="36"/>
      <c r="ED13" s="46">
        <f t="shared" si="43"/>
        <v>0</v>
      </c>
      <c r="EE13" s="36"/>
      <c r="EF13" s="36"/>
      <c r="EG13" s="46">
        <f t="shared" si="44"/>
        <v>0</v>
      </c>
      <c r="EH13" s="36"/>
      <c r="EI13" s="36"/>
      <c r="EJ13" s="46">
        <f t="shared" si="45"/>
        <v>0</v>
      </c>
    </row>
    <row r="14" spans="1:140" ht="19" x14ac:dyDescent="0.25">
      <c r="A14" s="41" t="s">
        <v>33</v>
      </c>
      <c r="B14" s="38">
        <v>3773</v>
      </c>
      <c r="C14" s="36">
        <v>0</v>
      </c>
      <c r="D14" s="36">
        <v>0</v>
      </c>
      <c r="E14" s="46">
        <f t="shared" si="0"/>
        <v>0</v>
      </c>
      <c r="F14" s="36">
        <v>0</v>
      </c>
      <c r="G14" s="36">
        <v>0</v>
      </c>
      <c r="H14" s="46">
        <f t="shared" si="1"/>
        <v>0</v>
      </c>
      <c r="I14" s="36">
        <v>4.4999999999999998E-2</v>
      </c>
      <c r="J14" s="36">
        <v>3.4000000000000002E-2</v>
      </c>
      <c r="K14" s="46">
        <f t="shared" si="2"/>
        <v>1.0999999999999996E-2</v>
      </c>
      <c r="L14" s="44">
        <v>4.4999999999999998E-2</v>
      </c>
      <c r="M14" s="36">
        <v>4.4999999999999998E-2</v>
      </c>
      <c r="N14" s="46">
        <f t="shared" si="3"/>
        <v>0</v>
      </c>
      <c r="O14" s="36">
        <v>4.4999999999999998E-2</v>
      </c>
      <c r="P14" s="36">
        <v>4.4999999999999998E-2</v>
      </c>
      <c r="Q14" s="46">
        <f t="shared" si="4"/>
        <v>0</v>
      </c>
      <c r="R14" s="36">
        <v>4.4999999999999998E-2</v>
      </c>
      <c r="S14" s="36">
        <v>4.4999999999999998E-2</v>
      </c>
      <c r="T14" s="46">
        <f t="shared" si="5"/>
        <v>0</v>
      </c>
      <c r="U14" s="36">
        <v>4.4999999999999998E-2</v>
      </c>
      <c r="V14" s="36">
        <v>0</v>
      </c>
      <c r="W14" s="46">
        <f t="shared" si="6"/>
        <v>4.4999999999999998E-2</v>
      </c>
      <c r="X14" s="36">
        <f>0.045+0.045</f>
        <v>0.09</v>
      </c>
      <c r="Y14" s="36">
        <v>0</v>
      </c>
      <c r="Z14" s="46">
        <f t="shared" si="7"/>
        <v>0.09</v>
      </c>
      <c r="AA14" s="36">
        <f>0.045+0.045</f>
        <v>0.09</v>
      </c>
      <c r="AB14" s="36">
        <v>4.4999999999999998E-2</v>
      </c>
      <c r="AC14" s="46">
        <f t="shared" si="8"/>
        <v>4.4999999999999998E-2</v>
      </c>
      <c r="AD14" s="36">
        <v>4.4999999999999998E-2</v>
      </c>
      <c r="AE14" s="36">
        <v>0</v>
      </c>
      <c r="AF14" s="46">
        <f t="shared" si="9"/>
        <v>4.4999999999999998E-2</v>
      </c>
      <c r="AG14" s="36">
        <v>0.11</v>
      </c>
      <c r="AH14" s="36">
        <v>0.03</v>
      </c>
      <c r="AI14" s="46">
        <f t="shared" si="10"/>
        <v>0.08</v>
      </c>
      <c r="AJ14" s="36">
        <f>0.117+0.045</f>
        <v>0.16200000000000001</v>
      </c>
      <c r="AK14" s="36">
        <v>0</v>
      </c>
      <c r="AL14" s="46">
        <f t="shared" si="11"/>
        <v>0.16200000000000001</v>
      </c>
      <c r="AM14" s="36">
        <v>0.11</v>
      </c>
      <c r="AN14" s="36">
        <v>0</v>
      </c>
      <c r="AO14" s="46">
        <f t="shared" si="12"/>
        <v>0.11</v>
      </c>
      <c r="AP14" s="36">
        <v>0.23</v>
      </c>
      <c r="AQ14" s="36">
        <v>1.4E-2</v>
      </c>
      <c r="AR14" s="46">
        <f t="shared" si="13"/>
        <v>0.216</v>
      </c>
      <c r="AS14" s="36">
        <v>0.23599999999999999</v>
      </c>
      <c r="AT14" s="36">
        <v>0.23</v>
      </c>
      <c r="AU14" s="46">
        <f t="shared" si="14"/>
        <v>5.9999999999999776E-3</v>
      </c>
      <c r="AV14" s="36">
        <v>0.23400000000000001</v>
      </c>
      <c r="AW14" s="42">
        <v>0.32100000000000001</v>
      </c>
      <c r="AX14" s="46">
        <f t="shared" si="15"/>
        <v>-8.6999999999999994E-2</v>
      </c>
      <c r="AY14" s="36">
        <v>0.23100000000000001</v>
      </c>
      <c r="AZ14" s="36">
        <v>0.17</v>
      </c>
      <c r="BA14" s="46">
        <f t="shared" si="16"/>
        <v>6.0999999999999999E-2</v>
      </c>
      <c r="BB14" s="36">
        <v>0.24</v>
      </c>
      <c r="BC14" s="36">
        <v>9.8000000000000004E-2</v>
      </c>
      <c r="BD14" s="46">
        <f t="shared" si="17"/>
        <v>0.14199999999999999</v>
      </c>
      <c r="BE14" s="36">
        <v>0.23599999999999999</v>
      </c>
      <c r="BF14" s="36">
        <v>0.217</v>
      </c>
      <c r="BG14" s="46">
        <f t="shared" si="18"/>
        <v>1.8999999999999989E-2</v>
      </c>
      <c r="BH14" s="36">
        <v>0.23300000000000001</v>
      </c>
      <c r="BI14" s="36">
        <v>0.156</v>
      </c>
      <c r="BJ14" s="46">
        <f t="shared" si="19"/>
        <v>7.7000000000000013E-2</v>
      </c>
      <c r="BK14" s="36">
        <v>0.23699999999999999</v>
      </c>
      <c r="BL14" s="49" t="s">
        <v>59</v>
      </c>
      <c r="BM14" s="46" t="e">
        <f t="shared" si="20"/>
        <v>#VALUE!</v>
      </c>
      <c r="BN14" s="36">
        <v>0.23499999999999999</v>
      </c>
      <c r="BO14" s="36">
        <v>0.09</v>
      </c>
      <c r="BP14" s="46">
        <f t="shared" si="21"/>
        <v>0.14499999999999999</v>
      </c>
      <c r="BQ14" s="36">
        <v>0.3</v>
      </c>
      <c r="BR14" s="36">
        <v>8.5999999999999993E-2</v>
      </c>
      <c r="BS14" s="46">
        <f t="shared" si="22"/>
        <v>0.214</v>
      </c>
      <c r="BT14" s="36">
        <v>0.30499999999999999</v>
      </c>
      <c r="BU14" s="36">
        <v>0</v>
      </c>
      <c r="BV14" s="46">
        <f t="shared" si="23"/>
        <v>0.30499999999999999</v>
      </c>
      <c r="BW14" s="36">
        <f>0.306+0.319</f>
        <v>0.625</v>
      </c>
      <c r="BX14" s="36">
        <v>0.14799999999999999</v>
      </c>
      <c r="BY14" s="46">
        <f t="shared" si="24"/>
        <v>0.47699999999999998</v>
      </c>
      <c r="BZ14" s="36">
        <v>0.3</v>
      </c>
      <c r="CA14" s="36">
        <v>0</v>
      </c>
      <c r="CB14" s="46">
        <f t="shared" si="25"/>
        <v>0.3</v>
      </c>
      <c r="CC14" s="36">
        <f>0.33+0.306</f>
        <v>0.63600000000000001</v>
      </c>
      <c r="CD14" s="69" t="s">
        <v>59</v>
      </c>
      <c r="CE14" s="46" t="e">
        <f t="shared" si="26"/>
        <v>#VALUE!</v>
      </c>
      <c r="CF14" s="36">
        <f>0.3+0.233</f>
        <v>0.53300000000000003</v>
      </c>
      <c r="CG14" s="36">
        <v>0.11</v>
      </c>
      <c r="CH14" s="46">
        <f t="shared" si="27"/>
        <v>0.42300000000000004</v>
      </c>
      <c r="CI14" s="36">
        <v>0.3</v>
      </c>
      <c r="CJ14" s="42">
        <v>0</v>
      </c>
      <c r="CK14" s="46">
        <f t="shared" si="28"/>
        <v>0.3</v>
      </c>
      <c r="CL14" s="36">
        <f>0.31+0.309</f>
        <v>0.61899999999999999</v>
      </c>
      <c r="CM14" s="36">
        <v>0</v>
      </c>
      <c r="CN14" s="46">
        <f t="shared" si="29"/>
        <v>0.61899999999999999</v>
      </c>
      <c r="CO14" s="36">
        <v>0.45200000000000001</v>
      </c>
      <c r="CP14" s="36">
        <v>0.17299999999999999</v>
      </c>
      <c r="CQ14" s="46">
        <f t="shared" si="30"/>
        <v>0.27900000000000003</v>
      </c>
      <c r="CR14" s="36">
        <v>0.46100000000000002</v>
      </c>
      <c r="CS14" s="36">
        <v>0</v>
      </c>
      <c r="CT14" s="46">
        <f t="shared" si="31"/>
        <v>0.46100000000000002</v>
      </c>
      <c r="CU14" s="36">
        <f>0.57+0.57</f>
        <v>1.1399999999999999</v>
      </c>
      <c r="CV14" s="36">
        <v>0</v>
      </c>
      <c r="CW14" s="46">
        <f t="shared" si="32"/>
        <v>1.1399999999999999</v>
      </c>
      <c r="CX14" s="36">
        <v>0.57699999999999996</v>
      </c>
      <c r="CY14" s="36">
        <v>0</v>
      </c>
      <c r="CZ14" s="46">
        <f t="shared" si="33"/>
        <v>0.57699999999999996</v>
      </c>
      <c r="DA14" s="36">
        <v>0.57899999999999996</v>
      </c>
      <c r="DB14" s="36">
        <v>0.24299999999999999</v>
      </c>
      <c r="DC14" s="46">
        <f t="shared" si="34"/>
        <v>0.33599999999999997</v>
      </c>
      <c r="DD14" s="36">
        <v>0.57499999999999996</v>
      </c>
      <c r="DE14" s="104">
        <v>5.0999999999999997E-2</v>
      </c>
      <c r="DF14" s="46">
        <f t="shared" si="35"/>
        <v>0.52399999999999991</v>
      </c>
      <c r="DG14" s="36">
        <v>0.81200000000000006</v>
      </c>
      <c r="DH14" s="36"/>
      <c r="DI14" s="46">
        <f t="shared" si="36"/>
        <v>0.81200000000000006</v>
      </c>
      <c r="DJ14" s="36"/>
      <c r="DK14" s="36"/>
      <c r="DL14" s="46">
        <f t="shared" si="37"/>
        <v>0</v>
      </c>
      <c r="DM14" s="36"/>
      <c r="DN14" s="36"/>
      <c r="DO14" s="46">
        <f t="shared" si="38"/>
        <v>0</v>
      </c>
      <c r="DP14" s="36"/>
      <c r="DQ14" s="36"/>
      <c r="DR14" s="46">
        <f t="shared" si="39"/>
        <v>0</v>
      </c>
      <c r="DS14" s="36"/>
      <c r="DT14" s="36"/>
      <c r="DU14" s="46">
        <f t="shared" si="40"/>
        <v>0</v>
      </c>
      <c r="DV14" s="36"/>
      <c r="DW14" s="36"/>
      <c r="DX14" s="46">
        <f t="shared" si="41"/>
        <v>0</v>
      </c>
      <c r="DY14" s="36"/>
      <c r="DZ14" s="36"/>
      <c r="EA14" s="46">
        <f t="shared" si="42"/>
        <v>0</v>
      </c>
      <c r="EB14" s="36"/>
      <c r="EC14" s="36"/>
      <c r="ED14" s="46">
        <f t="shared" si="43"/>
        <v>0</v>
      </c>
      <c r="EE14" s="36"/>
      <c r="EF14" s="36"/>
      <c r="EG14" s="46">
        <f t="shared" si="44"/>
        <v>0</v>
      </c>
      <c r="EH14" s="36"/>
      <c r="EI14" s="36"/>
      <c r="EJ14" s="46">
        <f t="shared" si="45"/>
        <v>0</v>
      </c>
    </row>
    <row r="15" spans="1:140" ht="19" x14ac:dyDescent="0.25">
      <c r="A15" s="41" t="s">
        <v>29</v>
      </c>
      <c r="B15" s="38">
        <v>3767</v>
      </c>
      <c r="C15" s="36">
        <v>0</v>
      </c>
      <c r="D15" s="36">
        <v>0</v>
      </c>
      <c r="E15" s="46">
        <f t="shared" si="0"/>
        <v>0</v>
      </c>
      <c r="F15" s="36">
        <v>0</v>
      </c>
      <c r="G15" s="36">
        <v>0</v>
      </c>
      <c r="H15" s="46">
        <f t="shared" si="1"/>
        <v>0</v>
      </c>
      <c r="I15" s="36">
        <v>4.4999999999999998E-2</v>
      </c>
      <c r="J15" s="36">
        <v>3.4000000000000002E-2</v>
      </c>
      <c r="K15" s="46">
        <f t="shared" si="2"/>
        <v>1.0999999999999996E-2</v>
      </c>
      <c r="L15" s="44">
        <v>4.4999999999999998E-2</v>
      </c>
      <c r="M15" s="36">
        <v>4.4999999999999998E-2</v>
      </c>
      <c r="N15" s="46">
        <f t="shared" si="3"/>
        <v>0</v>
      </c>
      <c r="O15" s="36">
        <v>4.4999999999999998E-2</v>
      </c>
      <c r="P15" s="36">
        <v>4.4999999999999998E-2</v>
      </c>
      <c r="Q15" s="46">
        <f t="shared" si="4"/>
        <v>0</v>
      </c>
      <c r="R15" s="36">
        <v>4.4999999999999998E-2</v>
      </c>
      <c r="S15" s="36">
        <v>4.4999999999999998E-2</v>
      </c>
      <c r="T15" s="46">
        <f t="shared" si="5"/>
        <v>0</v>
      </c>
      <c r="U15" s="36">
        <v>4.4999999999999998E-2</v>
      </c>
      <c r="V15" s="36">
        <v>4.4999999999999998E-2</v>
      </c>
      <c r="W15" s="46">
        <f t="shared" si="6"/>
        <v>0</v>
      </c>
      <c r="X15" s="36">
        <f>0.045+0.045</f>
        <v>0.09</v>
      </c>
      <c r="Y15" s="36">
        <v>4.4999999999999998E-2</v>
      </c>
      <c r="Z15" s="46">
        <f t="shared" si="7"/>
        <v>4.4999999999999998E-2</v>
      </c>
      <c r="AA15" s="36">
        <v>4.4999999999999998E-2</v>
      </c>
      <c r="AB15" s="36">
        <v>0</v>
      </c>
      <c r="AC15" s="46">
        <f t="shared" si="8"/>
        <v>4.4999999999999998E-2</v>
      </c>
      <c r="AD15" s="36">
        <v>4.4999999999999998E-2</v>
      </c>
      <c r="AE15" s="36">
        <v>0</v>
      </c>
      <c r="AF15" s="46">
        <f t="shared" si="9"/>
        <v>4.4999999999999998E-2</v>
      </c>
      <c r="AG15" s="36">
        <v>0.11</v>
      </c>
      <c r="AH15" s="36">
        <v>0.04</v>
      </c>
      <c r="AI15" s="46">
        <f t="shared" si="10"/>
        <v>7.0000000000000007E-2</v>
      </c>
      <c r="AJ15" s="36">
        <v>0.115</v>
      </c>
      <c r="AK15" s="36">
        <v>0.06</v>
      </c>
      <c r="AL15" s="46">
        <f t="shared" si="11"/>
        <v>5.5000000000000007E-2</v>
      </c>
      <c r="AM15" s="36">
        <v>0.11</v>
      </c>
      <c r="AN15" s="36">
        <v>0.1</v>
      </c>
      <c r="AO15" s="46">
        <f t="shared" si="12"/>
        <v>9.999999999999995E-3</v>
      </c>
      <c r="AP15" s="36">
        <v>0.23</v>
      </c>
      <c r="AQ15" s="36">
        <v>0.26400000000000001</v>
      </c>
      <c r="AR15" s="46">
        <f t="shared" si="13"/>
        <v>-3.4000000000000002E-2</v>
      </c>
      <c r="AS15" s="36">
        <v>0.23100000000000001</v>
      </c>
      <c r="AT15" s="36">
        <v>0.16</v>
      </c>
      <c r="AU15" s="46">
        <f t="shared" si="14"/>
        <v>7.1000000000000008E-2</v>
      </c>
      <c r="AV15" s="36">
        <v>0.23300000000000001</v>
      </c>
      <c r="AW15" s="42">
        <v>0.42099999999999999</v>
      </c>
      <c r="AX15" s="46">
        <f t="shared" si="15"/>
        <v>-0.18799999999999997</v>
      </c>
      <c r="AY15" s="36">
        <v>0.23</v>
      </c>
      <c r="AZ15" s="36">
        <v>0.23</v>
      </c>
      <c r="BA15" s="46">
        <f t="shared" si="16"/>
        <v>0</v>
      </c>
      <c r="BB15" s="36">
        <v>0.25</v>
      </c>
      <c r="BC15" s="36">
        <v>0.255</v>
      </c>
      <c r="BD15" s="46">
        <f t="shared" si="17"/>
        <v>-5.0000000000000044E-3</v>
      </c>
      <c r="BE15" s="36">
        <v>0.23200000000000001</v>
      </c>
      <c r="BF15" s="36">
        <v>0.23599999999999999</v>
      </c>
      <c r="BG15" s="46">
        <f t="shared" si="18"/>
        <v>-3.9999999999999758E-3</v>
      </c>
      <c r="BH15" s="36">
        <v>0.23599999999999999</v>
      </c>
      <c r="BI15" s="36">
        <v>0.23699999999999999</v>
      </c>
      <c r="BJ15" s="46">
        <f t="shared" si="19"/>
        <v>-1.0000000000000009E-3</v>
      </c>
      <c r="BK15" s="36">
        <v>0.23699999999999999</v>
      </c>
      <c r="BL15" s="36">
        <v>0.2</v>
      </c>
      <c r="BM15" s="46">
        <f t="shared" si="20"/>
        <v>3.6999999999999977E-2</v>
      </c>
      <c r="BN15" s="36">
        <v>0.23300000000000001</v>
      </c>
      <c r="BO15" s="36">
        <v>0.1</v>
      </c>
      <c r="BP15" s="46">
        <f t="shared" si="21"/>
        <v>0.13300000000000001</v>
      </c>
      <c r="BQ15" s="36">
        <v>0.3</v>
      </c>
      <c r="BR15" s="36">
        <v>0.36299999999999999</v>
      </c>
      <c r="BS15" s="46">
        <f t="shared" si="22"/>
        <v>-6.3E-2</v>
      </c>
      <c r="BT15" s="36">
        <v>0.30499999999999999</v>
      </c>
      <c r="BU15" s="36">
        <v>0.23799999999999999</v>
      </c>
      <c r="BV15" s="46">
        <f t="shared" si="23"/>
        <v>6.7000000000000004E-2</v>
      </c>
      <c r="BW15" s="36">
        <v>0.311</v>
      </c>
      <c r="BX15" s="36">
        <v>0.20100000000000001</v>
      </c>
      <c r="BY15" s="46">
        <f t="shared" si="24"/>
        <v>0.10999999999999999</v>
      </c>
      <c r="BZ15" s="36">
        <v>0.3</v>
      </c>
      <c r="CA15" s="36">
        <v>0.23</v>
      </c>
      <c r="CB15" s="46">
        <f t="shared" si="25"/>
        <v>6.9999999999999979E-2</v>
      </c>
      <c r="CC15" s="36">
        <v>0.25</v>
      </c>
      <c r="CD15" s="69" t="s">
        <v>59</v>
      </c>
      <c r="CE15" s="46" t="e">
        <f t="shared" si="26"/>
        <v>#VALUE!</v>
      </c>
      <c r="CF15" s="36">
        <v>0.3</v>
      </c>
      <c r="CG15" s="36">
        <v>0.18</v>
      </c>
      <c r="CH15" s="46">
        <f t="shared" si="27"/>
        <v>0.12</v>
      </c>
      <c r="CI15" s="36">
        <v>0.3</v>
      </c>
      <c r="CJ15" s="69" t="s">
        <v>59</v>
      </c>
      <c r="CK15" s="46" t="e">
        <f t="shared" si="28"/>
        <v>#VALUE!</v>
      </c>
      <c r="CL15" s="36">
        <v>0.32</v>
      </c>
      <c r="CM15" s="36">
        <v>0.35</v>
      </c>
      <c r="CN15" s="46">
        <f t="shared" si="29"/>
        <v>-2.9999999999999971E-2</v>
      </c>
      <c r="CO15" s="36">
        <v>0.45100000000000001</v>
      </c>
      <c r="CP15" s="36">
        <v>0.157</v>
      </c>
      <c r="CQ15" s="46">
        <f t="shared" si="30"/>
        <v>0.29400000000000004</v>
      </c>
      <c r="CR15" s="36">
        <v>0.47199999999999998</v>
      </c>
      <c r="CS15" s="36">
        <v>0.26</v>
      </c>
      <c r="CT15" s="46">
        <f t="shared" si="31"/>
        <v>0.21199999999999997</v>
      </c>
      <c r="CU15" s="36">
        <v>0.56999999999999995</v>
      </c>
      <c r="CV15" s="36">
        <v>0.30399999999999999</v>
      </c>
      <c r="CW15" s="46">
        <f t="shared" si="32"/>
        <v>0.26599999999999996</v>
      </c>
      <c r="CX15" s="36">
        <v>0.57299999999999995</v>
      </c>
      <c r="CY15" s="36">
        <v>0.35199999999999998</v>
      </c>
      <c r="CZ15" s="46">
        <f t="shared" si="33"/>
        <v>0.22099999999999997</v>
      </c>
      <c r="DA15" s="36">
        <v>0.57299999999999995</v>
      </c>
      <c r="DB15" s="36">
        <v>0.36</v>
      </c>
      <c r="DC15" s="46">
        <f t="shared" si="34"/>
        <v>0.21299999999999997</v>
      </c>
      <c r="DD15" s="36">
        <v>0.57599999999999996</v>
      </c>
      <c r="DE15" s="104">
        <v>0.19800000000000001</v>
      </c>
      <c r="DF15" s="46">
        <f t="shared" si="35"/>
        <v>0.37799999999999995</v>
      </c>
      <c r="DG15" s="36">
        <v>0.88200000000000001</v>
      </c>
      <c r="DH15" s="36"/>
      <c r="DI15" s="46">
        <f t="shared" si="36"/>
        <v>0.88200000000000001</v>
      </c>
      <c r="DJ15" s="36"/>
      <c r="DK15" s="36"/>
      <c r="DL15" s="46">
        <f t="shared" si="37"/>
        <v>0</v>
      </c>
      <c r="DM15" s="36"/>
      <c r="DN15" s="36"/>
      <c r="DO15" s="46">
        <f t="shared" si="38"/>
        <v>0</v>
      </c>
      <c r="DP15" s="36"/>
      <c r="DQ15" s="36"/>
      <c r="DR15" s="46">
        <f t="shared" si="39"/>
        <v>0</v>
      </c>
      <c r="DS15" s="36"/>
      <c r="DT15" s="36"/>
      <c r="DU15" s="46">
        <f t="shared" si="40"/>
        <v>0</v>
      </c>
      <c r="DV15" s="36"/>
      <c r="DW15" s="36"/>
      <c r="DX15" s="46">
        <f t="shared" si="41"/>
        <v>0</v>
      </c>
      <c r="DY15" s="36"/>
      <c r="DZ15" s="36"/>
      <c r="EA15" s="46">
        <f t="shared" si="42"/>
        <v>0</v>
      </c>
      <c r="EB15" s="36"/>
      <c r="EC15" s="36"/>
      <c r="ED15" s="46">
        <f t="shared" si="43"/>
        <v>0</v>
      </c>
      <c r="EE15" s="36"/>
      <c r="EF15" s="36"/>
      <c r="EG15" s="46">
        <f t="shared" si="44"/>
        <v>0</v>
      </c>
      <c r="EH15" s="36"/>
      <c r="EI15" s="36"/>
      <c r="EJ15" s="46">
        <f t="shared" si="45"/>
        <v>0</v>
      </c>
    </row>
    <row r="16" spans="1:140" ht="19" x14ac:dyDescent="0.25">
      <c r="A16" s="41" t="s">
        <v>38</v>
      </c>
      <c r="B16" s="38">
        <v>3787</v>
      </c>
      <c r="C16" s="36">
        <v>0</v>
      </c>
      <c r="D16" s="36">
        <v>0</v>
      </c>
      <c r="E16" s="46">
        <f t="shared" si="0"/>
        <v>0</v>
      </c>
      <c r="F16" s="36">
        <v>0</v>
      </c>
      <c r="G16" s="36">
        <v>0</v>
      </c>
      <c r="H16" s="46">
        <f t="shared" si="1"/>
        <v>0</v>
      </c>
      <c r="I16" s="36">
        <v>4.4999999999999998E-2</v>
      </c>
      <c r="J16" s="36">
        <v>4.4999999999999998E-2</v>
      </c>
      <c r="K16" s="46">
        <f t="shared" si="2"/>
        <v>0</v>
      </c>
      <c r="L16" s="44">
        <v>4.4999999999999998E-2</v>
      </c>
      <c r="M16" s="36">
        <v>4.4999999999999998E-2</v>
      </c>
      <c r="N16" s="46">
        <f t="shared" si="3"/>
        <v>0</v>
      </c>
      <c r="O16" s="36">
        <v>4.4999999999999998E-2</v>
      </c>
      <c r="P16" s="36">
        <v>3.4000000000000002E-2</v>
      </c>
      <c r="Q16" s="46">
        <f t="shared" si="4"/>
        <v>1.0999999999999996E-2</v>
      </c>
      <c r="R16" s="36">
        <v>4.4999999999999998E-2</v>
      </c>
      <c r="S16" s="36">
        <v>4.4999999999999998E-2</v>
      </c>
      <c r="T16" s="46">
        <f t="shared" si="5"/>
        <v>0</v>
      </c>
      <c r="U16" s="36">
        <v>4.4999999999999998E-2</v>
      </c>
      <c r="V16" s="36">
        <v>0</v>
      </c>
      <c r="W16" s="46">
        <f t="shared" si="6"/>
        <v>4.4999999999999998E-2</v>
      </c>
      <c r="X16" s="36">
        <v>4.4999999999999998E-2</v>
      </c>
      <c r="Y16" s="36">
        <v>0</v>
      </c>
      <c r="Z16" s="46">
        <f t="shared" si="7"/>
        <v>4.4999999999999998E-2</v>
      </c>
      <c r="AA16" s="36">
        <v>4.4999999999999998E-2</v>
      </c>
      <c r="AB16" s="36">
        <v>1.0999999999999999E-2</v>
      </c>
      <c r="AC16" s="46">
        <f t="shared" si="8"/>
        <v>3.4000000000000002E-2</v>
      </c>
      <c r="AD16" s="36">
        <v>4.4999999999999998E-2</v>
      </c>
      <c r="AE16" s="36">
        <v>0</v>
      </c>
      <c r="AF16" s="46">
        <f t="shared" si="9"/>
        <v>4.4999999999999998E-2</v>
      </c>
      <c r="AG16" s="36">
        <v>0.11</v>
      </c>
      <c r="AH16" s="36">
        <v>2.8000000000000001E-2</v>
      </c>
      <c r="AI16" s="46">
        <f t="shared" si="10"/>
        <v>8.2000000000000003E-2</v>
      </c>
      <c r="AJ16" s="36">
        <v>0.114</v>
      </c>
      <c r="AK16" s="36">
        <v>0.03</v>
      </c>
      <c r="AL16" s="46">
        <f t="shared" si="11"/>
        <v>8.4000000000000005E-2</v>
      </c>
      <c r="AM16" s="36">
        <v>0.11</v>
      </c>
      <c r="AN16" s="36">
        <v>0.04</v>
      </c>
      <c r="AO16" s="46">
        <f t="shared" si="12"/>
        <v>7.0000000000000007E-2</v>
      </c>
      <c r="AP16" s="36">
        <v>0.23</v>
      </c>
      <c r="AQ16" s="36">
        <v>6.7000000000000004E-2</v>
      </c>
      <c r="AR16" s="46">
        <f t="shared" si="13"/>
        <v>0.16300000000000001</v>
      </c>
      <c r="AS16" s="36">
        <v>0.23</v>
      </c>
      <c r="AT16" s="36">
        <v>0.06</v>
      </c>
      <c r="AU16" s="46">
        <f t="shared" si="14"/>
        <v>0.17</v>
      </c>
      <c r="AV16" s="36">
        <v>0.23499999999999999</v>
      </c>
      <c r="AW16" s="42">
        <v>0.185</v>
      </c>
      <c r="AX16" s="46">
        <f t="shared" si="15"/>
        <v>4.9999999999999989E-2</v>
      </c>
      <c r="AY16" s="36">
        <v>0.23100000000000001</v>
      </c>
      <c r="AZ16" s="36">
        <v>0.21</v>
      </c>
      <c r="BA16" s="46">
        <f t="shared" si="16"/>
        <v>2.1000000000000019E-2</v>
      </c>
      <c r="BB16" s="36">
        <v>0.24</v>
      </c>
      <c r="BC16" s="36">
        <v>0.222</v>
      </c>
      <c r="BD16" s="46">
        <f t="shared" si="17"/>
        <v>1.7999999999999988E-2</v>
      </c>
      <c r="BE16" s="36">
        <v>0.23499999999999999</v>
      </c>
      <c r="BF16" s="36">
        <v>0.19800000000000001</v>
      </c>
      <c r="BG16" s="46">
        <f t="shared" si="18"/>
        <v>3.6999999999999977E-2</v>
      </c>
      <c r="BH16" s="36">
        <v>0.23499999999999999</v>
      </c>
      <c r="BI16" s="36">
        <v>0.23699999999999999</v>
      </c>
      <c r="BJ16" s="46">
        <f t="shared" si="19"/>
        <v>-2.0000000000000018E-3</v>
      </c>
      <c r="BK16" s="36">
        <v>0.23699999999999999</v>
      </c>
      <c r="BL16" s="36">
        <v>0.2</v>
      </c>
      <c r="BM16" s="46">
        <f t="shared" si="20"/>
        <v>3.6999999999999977E-2</v>
      </c>
      <c r="BN16" s="36">
        <v>0.23799999999999999</v>
      </c>
      <c r="BO16" s="36">
        <v>0.23</v>
      </c>
      <c r="BP16" s="46">
        <f t="shared" si="21"/>
        <v>7.9999999999999793E-3</v>
      </c>
      <c r="BQ16" s="36">
        <v>0.3</v>
      </c>
      <c r="BR16" s="36">
        <v>0.29299999999999998</v>
      </c>
      <c r="BS16" s="46">
        <f t="shared" si="22"/>
        <v>7.0000000000000062E-3</v>
      </c>
      <c r="BT16" s="36">
        <v>0.30399999999999999</v>
      </c>
      <c r="BU16" s="36">
        <v>0.20699999999999999</v>
      </c>
      <c r="BV16" s="46">
        <f t="shared" si="23"/>
        <v>9.7000000000000003E-2</v>
      </c>
      <c r="BW16" s="36">
        <v>0.317</v>
      </c>
      <c r="BX16" s="36">
        <v>9.8000000000000004E-2</v>
      </c>
      <c r="BY16" s="46">
        <f t="shared" si="24"/>
        <v>0.219</v>
      </c>
      <c r="BZ16" s="36">
        <v>0.308</v>
      </c>
      <c r="CA16" s="36">
        <v>0.08</v>
      </c>
      <c r="CB16" s="46">
        <f t="shared" si="25"/>
        <v>0.22799999999999998</v>
      </c>
      <c r="CC16" s="36">
        <v>0.32</v>
      </c>
      <c r="CD16" s="69" t="s">
        <v>59</v>
      </c>
      <c r="CE16" s="46" t="e">
        <f t="shared" si="26"/>
        <v>#VALUE!</v>
      </c>
      <c r="CF16" s="36">
        <v>0.3</v>
      </c>
      <c r="CG16" s="36">
        <v>0</v>
      </c>
      <c r="CH16" s="46">
        <f t="shared" si="27"/>
        <v>0.3</v>
      </c>
      <c r="CI16" s="36">
        <v>0.3</v>
      </c>
      <c r="CJ16" s="42">
        <v>0</v>
      </c>
      <c r="CK16" s="46">
        <f t="shared" si="28"/>
        <v>0.3</v>
      </c>
      <c r="CL16" s="36">
        <v>0.3</v>
      </c>
      <c r="CM16" s="36">
        <v>0</v>
      </c>
      <c r="CN16" s="46">
        <f t="shared" si="29"/>
        <v>0.3</v>
      </c>
      <c r="CO16" s="36">
        <v>0.45100000000000001</v>
      </c>
      <c r="CP16" s="36">
        <v>0</v>
      </c>
      <c r="CQ16" s="46">
        <f t="shared" si="30"/>
        <v>0.45100000000000001</v>
      </c>
      <c r="CR16" s="36">
        <v>0.45400000000000001</v>
      </c>
      <c r="CS16" s="36">
        <v>0</v>
      </c>
      <c r="CT16" s="46">
        <f t="shared" si="31"/>
        <v>0.45400000000000001</v>
      </c>
      <c r="CU16" s="36">
        <v>0.56999999999999995</v>
      </c>
      <c r="CV16" s="36">
        <v>1.4999999999999999E-2</v>
      </c>
      <c r="CW16" s="46">
        <f t="shared" si="32"/>
        <v>0.55499999999999994</v>
      </c>
      <c r="CX16" s="36">
        <v>0.57399999999999995</v>
      </c>
      <c r="CY16" s="36">
        <v>0.23899999999999999</v>
      </c>
      <c r="CZ16" s="46">
        <f t="shared" si="33"/>
        <v>0.33499999999999996</v>
      </c>
      <c r="DA16" s="36">
        <v>0.57799999999999996</v>
      </c>
      <c r="DB16" s="36">
        <v>0.28499999999999998</v>
      </c>
      <c r="DC16" s="46">
        <f t="shared" si="34"/>
        <v>0.29299999999999998</v>
      </c>
      <c r="DD16" s="36">
        <v>0.57399999999999995</v>
      </c>
      <c r="DE16" s="104">
        <v>4.4999999999999998E-2</v>
      </c>
      <c r="DF16" s="46">
        <f t="shared" si="35"/>
        <v>0.52899999999999991</v>
      </c>
      <c r="DG16" s="36">
        <v>0.8</v>
      </c>
      <c r="DH16" s="36"/>
      <c r="DI16" s="46">
        <f t="shared" si="36"/>
        <v>0.8</v>
      </c>
      <c r="DJ16" s="36"/>
      <c r="DK16" s="36"/>
      <c r="DL16" s="46">
        <f t="shared" si="37"/>
        <v>0</v>
      </c>
      <c r="DM16" s="36"/>
      <c r="DN16" s="36"/>
      <c r="DO16" s="46">
        <f t="shared" si="38"/>
        <v>0</v>
      </c>
      <c r="DP16" s="36"/>
      <c r="DQ16" s="36"/>
      <c r="DR16" s="46">
        <f t="shared" si="39"/>
        <v>0</v>
      </c>
      <c r="DS16" s="36"/>
      <c r="DT16" s="36"/>
      <c r="DU16" s="46">
        <f t="shared" si="40"/>
        <v>0</v>
      </c>
      <c r="DV16" s="36"/>
      <c r="DW16" s="36"/>
      <c r="DX16" s="46">
        <f t="shared" si="41"/>
        <v>0</v>
      </c>
      <c r="DY16" s="36"/>
      <c r="DZ16" s="36"/>
      <c r="EA16" s="46">
        <f t="shared" si="42"/>
        <v>0</v>
      </c>
      <c r="EB16" s="36"/>
      <c r="EC16" s="36"/>
      <c r="ED16" s="46">
        <f t="shared" si="43"/>
        <v>0</v>
      </c>
      <c r="EE16" s="36"/>
      <c r="EF16" s="36"/>
      <c r="EG16" s="46">
        <f t="shared" si="44"/>
        <v>0</v>
      </c>
      <c r="EH16" s="36"/>
      <c r="EI16" s="36"/>
      <c r="EJ16" s="46">
        <f t="shared" si="45"/>
        <v>0</v>
      </c>
    </row>
    <row r="17" spans="1:140" ht="19" x14ac:dyDescent="0.25">
      <c r="A17" s="41" t="s">
        <v>26</v>
      </c>
      <c r="B17" s="38">
        <v>3760</v>
      </c>
      <c r="C17" s="36">
        <v>0</v>
      </c>
      <c r="D17" s="36">
        <v>0</v>
      </c>
      <c r="E17" s="46">
        <f t="shared" si="0"/>
        <v>0</v>
      </c>
      <c r="F17" s="36">
        <v>0</v>
      </c>
      <c r="G17" s="36">
        <v>0</v>
      </c>
      <c r="H17" s="46">
        <f t="shared" si="1"/>
        <v>0</v>
      </c>
      <c r="I17" s="36">
        <v>4.4999999999999998E-2</v>
      </c>
      <c r="J17" s="36">
        <v>4.4999999999999998E-2</v>
      </c>
      <c r="K17" s="46">
        <f t="shared" si="2"/>
        <v>0</v>
      </c>
      <c r="L17" s="44">
        <v>4.4999999999999998E-2</v>
      </c>
      <c r="M17" s="36">
        <v>0</v>
      </c>
      <c r="N17" s="46">
        <f t="shared" si="3"/>
        <v>4.4999999999999998E-2</v>
      </c>
      <c r="O17" s="36">
        <v>4.4999999999999998E-2</v>
      </c>
      <c r="P17" s="36">
        <v>4.4999999999999998E-2</v>
      </c>
      <c r="Q17" s="46">
        <f t="shared" si="4"/>
        <v>0</v>
      </c>
      <c r="R17" s="36">
        <v>4.4999999999999998E-2</v>
      </c>
      <c r="S17" s="36">
        <v>4.4999999999999998E-2</v>
      </c>
      <c r="T17" s="46">
        <f t="shared" si="5"/>
        <v>0</v>
      </c>
      <c r="U17" s="36">
        <v>4.4999999999999998E-2</v>
      </c>
      <c r="V17" s="36">
        <v>4.4999999999999998E-2</v>
      </c>
      <c r="W17" s="46">
        <f t="shared" si="6"/>
        <v>0</v>
      </c>
      <c r="X17" s="36">
        <v>4.4999999999999998E-2</v>
      </c>
      <c r="Y17" s="36">
        <v>4.4999999999999998E-2</v>
      </c>
      <c r="Z17" s="46">
        <f t="shared" si="7"/>
        <v>0</v>
      </c>
      <c r="AA17" s="36">
        <v>4.4999999999999998E-2</v>
      </c>
      <c r="AB17" s="36">
        <v>4.4999999999999998E-2</v>
      </c>
      <c r="AC17" s="46">
        <f t="shared" si="8"/>
        <v>0</v>
      </c>
      <c r="AD17" s="36">
        <v>4.4999999999999998E-2</v>
      </c>
      <c r="AE17" s="36">
        <v>3.4000000000000002E-2</v>
      </c>
      <c r="AF17" s="46">
        <f t="shared" si="9"/>
        <v>1.0999999999999996E-2</v>
      </c>
      <c r="AG17" s="36">
        <v>0.11</v>
      </c>
      <c r="AH17" s="36">
        <v>5.8000000000000003E-2</v>
      </c>
      <c r="AI17" s="46">
        <f t="shared" si="10"/>
        <v>5.1999999999999998E-2</v>
      </c>
      <c r="AJ17" s="36">
        <v>0.11600000000000001</v>
      </c>
      <c r="AK17" s="36">
        <v>0.01</v>
      </c>
      <c r="AL17" s="46">
        <f t="shared" si="11"/>
        <v>0.10600000000000001</v>
      </c>
      <c r="AM17" s="36">
        <v>0.12</v>
      </c>
      <c r="AN17" s="36">
        <v>0.06</v>
      </c>
      <c r="AO17" s="46">
        <f t="shared" si="12"/>
        <v>0.06</v>
      </c>
      <c r="AP17" s="36">
        <v>0.23</v>
      </c>
      <c r="AQ17" s="36">
        <v>0.14699999999999999</v>
      </c>
      <c r="AR17" s="46">
        <f t="shared" si="13"/>
        <v>8.3000000000000018E-2</v>
      </c>
      <c r="AS17" s="36">
        <v>0.23400000000000001</v>
      </c>
      <c r="AT17" s="36">
        <v>0.14000000000000001</v>
      </c>
      <c r="AU17" s="46">
        <f t="shared" si="14"/>
        <v>9.4E-2</v>
      </c>
      <c r="AV17" s="36">
        <v>0.23699999999999999</v>
      </c>
      <c r="AW17" s="42">
        <v>0.27400000000000002</v>
      </c>
      <c r="AX17" s="46">
        <f t="shared" si="15"/>
        <v>-3.7000000000000033E-2</v>
      </c>
      <c r="AY17" s="36">
        <v>0.23200000000000001</v>
      </c>
      <c r="AZ17" s="36">
        <v>0.17</v>
      </c>
      <c r="BA17" s="46">
        <f t="shared" si="16"/>
        <v>6.2E-2</v>
      </c>
      <c r="BB17" s="36">
        <v>0.24</v>
      </c>
      <c r="BC17" s="36">
        <v>0.13700000000000001</v>
      </c>
      <c r="BD17" s="46">
        <f t="shared" si="17"/>
        <v>0.10299999999999998</v>
      </c>
      <c r="BE17" s="36">
        <v>0.23</v>
      </c>
      <c r="BF17" s="36">
        <v>0.24199999999999999</v>
      </c>
      <c r="BG17" s="46">
        <f t="shared" si="18"/>
        <v>-1.1999999999999983E-2</v>
      </c>
      <c r="BH17" s="36">
        <v>0.24199999999999999</v>
      </c>
      <c r="BI17" s="36">
        <v>0.23400000000000001</v>
      </c>
      <c r="BJ17" s="46">
        <f t="shared" si="19"/>
        <v>7.9999999999999793E-3</v>
      </c>
      <c r="BK17" s="36">
        <v>0.23400000000000001</v>
      </c>
      <c r="BL17" s="36">
        <v>0.18</v>
      </c>
      <c r="BM17" s="46">
        <f t="shared" si="20"/>
        <v>5.400000000000002E-2</v>
      </c>
      <c r="BN17" s="36">
        <v>0.23200000000000001</v>
      </c>
      <c r="BO17" s="36">
        <v>0.18</v>
      </c>
      <c r="BP17" s="46">
        <f t="shared" si="21"/>
        <v>5.2000000000000018E-2</v>
      </c>
      <c r="BQ17" s="36">
        <v>0.32</v>
      </c>
      <c r="BR17" s="36">
        <v>0.312</v>
      </c>
      <c r="BS17" s="46">
        <f t="shared" si="22"/>
        <v>8.0000000000000071E-3</v>
      </c>
      <c r="BT17" s="36">
        <v>0.312</v>
      </c>
      <c r="BU17" s="36">
        <v>0.214</v>
      </c>
      <c r="BV17" s="46">
        <f t="shared" si="23"/>
        <v>9.8000000000000004E-2</v>
      </c>
      <c r="BW17" s="36">
        <v>0.30599999999999999</v>
      </c>
      <c r="BX17" s="36">
        <v>0.182</v>
      </c>
      <c r="BY17" s="46">
        <f t="shared" si="24"/>
        <v>0.124</v>
      </c>
      <c r="BZ17" s="36">
        <v>0.30499999999999999</v>
      </c>
      <c r="CA17" s="36">
        <v>0.14000000000000001</v>
      </c>
      <c r="CB17" s="46">
        <f t="shared" si="25"/>
        <v>0.16499999999999998</v>
      </c>
      <c r="CC17" s="36">
        <v>0.33</v>
      </c>
      <c r="CD17" s="69" t="s">
        <v>59</v>
      </c>
      <c r="CE17" s="46" t="e">
        <f t="shared" si="26"/>
        <v>#VALUE!</v>
      </c>
      <c r="CF17" s="36">
        <v>0.3</v>
      </c>
      <c r="CG17" s="36">
        <v>0.12</v>
      </c>
      <c r="CH17" s="46">
        <f t="shared" si="27"/>
        <v>0.18</v>
      </c>
      <c r="CI17" s="36">
        <v>0.3</v>
      </c>
      <c r="CJ17" s="69" t="s">
        <v>59</v>
      </c>
      <c r="CK17" s="46" t="e">
        <f t="shared" si="28"/>
        <v>#VALUE!</v>
      </c>
      <c r="CL17" s="36">
        <v>0.32</v>
      </c>
      <c r="CM17" s="36">
        <v>0</v>
      </c>
      <c r="CN17" s="46">
        <f t="shared" si="29"/>
        <v>0.32</v>
      </c>
      <c r="CO17" s="36">
        <v>0.45</v>
      </c>
      <c r="CP17" s="36">
        <v>0.09</v>
      </c>
      <c r="CQ17" s="46">
        <f t="shared" si="30"/>
        <v>0.36</v>
      </c>
      <c r="CR17" s="36">
        <v>0.46600000000000003</v>
      </c>
      <c r="CS17" s="36">
        <v>0.11</v>
      </c>
      <c r="CT17" s="46">
        <f t="shared" si="31"/>
        <v>0.35600000000000004</v>
      </c>
      <c r="CU17" s="36">
        <v>0.56999999999999995</v>
      </c>
      <c r="CV17" s="36">
        <v>0.25</v>
      </c>
      <c r="CW17" s="46">
        <f t="shared" si="32"/>
        <v>0.31999999999999995</v>
      </c>
      <c r="CX17" s="36">
        <v>0.57699999999999996</v>
      </c>
      <c r="CY17" s="36">
        <v>0.45200000000000001</v>
      </c>
      <c r="CZ17" s="46">
        <f t="shared" si="33"/>
        <v>0.12499999999999994</v>
      </c>
      <c r="DA17" s="36">
        <v>0.57499999999999996</v>
      </c>
      <c r="DB17" s="36">
        <v>0.17100000000000001</v>
      </c>
      <c r="DC17" s="46">
        <f t="shared" si="34"/>
        <v>0.40399999999999991</v>
      </c>
      <c r="DD17" s="36">
        <v>0.57599999999999996</v>
      </c>
      <c r="DE17" s="104">
        <v>0.214</v>
      </c>
      <c r="DF17" s="46">
        <f t="shared" si="35"/>
        <v>0.36199999999999999</v>
      </c>
      <c r="DG17" s="36">
        <v>0.85199999999999998</v>
      </c>
      <c r="DH17" s="36"/>
      <c r="DI17" s="46">
        <f t="shared" si="36"/>
        <v>0.85199999999999998</v>
      </c>
      <c r="DJ17" s="36"/>
      <c r="DK17" s="36"/>
      <c r="DL17" s="46">
        <f t="shared" si="37"/>
        <v>0</v>
      </c>
      <c r="DM17" s="36"/>
      <c r="DN17" s="36"/>
      <c r="DO17" s="46">
        <f t="shared" si="38"/>
        <v>0</v>
      </c>
      <c r="DP17" s="36"/>
      <c r="DQ17" s="36"/>
      <c r="DR17" s="46">
        <f t="shared" si="39"/>
        <v>0</v>
      </c>
      <c r="DS17" s="36"/>
      <c r="DT17" s="36"/>
      <c r="DU17" s="46">
        <f t="shared" si="40"/>
        <v>0</v>
      </c>
      <c r="DV17" s="36"/>
      <c r="DW17" s="36"/>
      <c r="DX17" s="46">
        <f t="shared" si="41"/>
        <v>0</v>
      </c>
      <c r="DY17" s="36"/>
      <c r="DZ17" s="36"/>
      <c r="EA17" s="46">
        <f t="shared" si="42"/>
        <v>0</v>
      </c>
      <c r="EB17" s="36"/>
      <c r="EC17" s="36"/>
      <c r="ED17" s="46">
        <f t="shared" si="43"/>
        <v>0</v>
      </c>
      <c r="EE17" s="36"/>
      <c r="EF17" s="36"/>
      <c r="EG17" s="46">
        <f t="shared" si="44"/>
        <v>0</v>
      </c>
      <c r="EH17" s="36"/>
      <c r="EI17" s="36"/>
      <c r="EJ17" s="46">
        <f t="shared" si="45"/>
        <v>0</v>
      </c>
    </row>
    <row r="18" spans="1:140" ht="19" x14ac:dyDescent="0.25">
      <c r="A18" s="41" t="s">
        <v>56</v>
      </c>
      <c r="B18" s="38">
        <v>3848</v>
      </c>
      <c r="C18" s="36">
        <v>0</v>
      </c>
      <c r="D18" s="36">
        <v>0</v>
      </c>
      <c r="E18" s="46">
        <f t="shared" si="0"/>
        <v>0</v>
      </c>
      <c r="F18" s="36">
        <v>0</v>
      </c>
      <c r="G18" s="36">
        <v>0</v>
      </c>
      <c r="H18" s="46">
        <f t="shared" si="1"/>
        <v>0</v>
      </c>
      <c r="I18" s="36">
        <v>4.4999999999999998E-2</v>
      </c>
      <c r="J18" s="36">
        <v>4.4999999999999998E-2</v>
      </c>
      <c r="K18" s="46">
        <f t="shared" si="2"/>
        <v>0</v>
      </c>
      <c r="L18" s="44">
        <v>4.4999999999999998E-2</v>
      </c>
      <c r="M18" s="36">
        <v>4.4999999999999998E-2</v>
      </c>
      <c r="N18" s="46">
        <f t="shared" si="3"/>
        <v>0</v>
      </c>
      <c r="O18" s="36">
        <v>4.4999999999999998E-2</v>
      </c>
      <c r="P18" s="36">
        <v>4.4999999999999998E-2</v>
      </c>
      <c r="Q18" s="46">
        <f t="shared" si="4"/>
        <v>0</v>
      </c>
      <c r="R18" s="36">
        <v>4.4999999999999998E-2</v>
      </c>
      <c r="S18" s="36">
        <v>4.4999999999999998E-2</v>
      </c>
      <c r="T18" s="46">
        <f t="shared" si="5"/>
        <v>0</v>
      </c>
      <c r="U18" s="36">
        <v>4.4999999999999998E-2</v>
      </c>
      <c r="V18" s="36">
        <v>4.4999999999999998E-2</v>
      </c>
      <c r="W18" s="46">
        <f t="shared" si="6"/>
        <v>0</v>
      </c>
      <c r="X18" s="36">
        <v>4.4999999999999998E-2</v>
      </c>
      <c r="Y18" s="36">
        <v>4.4999999999999998E-2</v>
      </c>
      <c r="Z18" s="46">
        <f t="shared" si="7"/>
        <v>0</v>
      </c>
      <c r="AA18" s="36">
        <f>0.045+0.045</f>
        <v>0.09</v>
      </c>
      <c r="AB18" s="36">
        <v>4.4999999999999998E-2</v>
      </c>
      <c r="AC18" s="46">
        <f t="shared" si="8"/>
        <v>4.4999999999999998E-2</v>
      </c>
      <c r="AD18" s="36">
        <v>4.4999999999999998E-2</v>
      </c>
      <c r="AE18" s="36">
        <v>4.4999999999999998E-2</v>
      </c>
      <c r="AF18" s="46">
        <f t="shared" si="9"/>
        <v>0</v>
      </c>
      <c r="AG18" s="36">
        <v>0.11</v>
      </c>
      <c r="AH18" s="36">
        <v>0.123</v>
      </c>
      <c r="AI18" s="46">
        <f t="shared" si="10"/>
        <v>-1.2999999999999998E-2</v>
      </c>
      <c r="AJ18" s="36">
        <v>0.123</v>
      </c>
      <c r="AK18" s="36">
        <v>0.08</v>
      </c>
      <c r="AL18" s="46">
        <f t="shared" si="11"/>
        <v>4.2999999999999997E-2</v>
      </c>
      <c r="AM18" s="36">
        <v>0.11</v>
      </c>
      <c r="AN18" s="36">
        <v>0.14000000000000001</v>
      </c>
      <c r="AO18" s="46">
        <f t="shared" si="12"/>
        <v>-3.0000000000000013E-2</v>
      </c>
      <c r="AP18" s="36">
        <v>0.23</v>
      </c>
      <c r="AQ18" s="36">
        <v>0.17699999999999999</v>
      </c>
      <c r="AR18" s="46">
        <f t="shared" si="13"/>
        <v>5.3000000000000019E-2</v>
      </c>
      <c r="AS18" s="36">
        <v>0.23599999999999999</v>
      </c>
      <c r="AT18" s="36">
        <v>0.23</v>
      </c>
      <c r="AU18" s="46">
        <f t="shared" si="14"/>
        <v>5.9999999999999776E-3</v>
      </c>
      <c r="AV18" s="36">
        <v>0.23200000000000001</v>
      </c>
      <c r="AW18" s="42">
        <v>0.503</v>
      </c>
      <c r="AX18" s="46">
        <f t="shared" si="15"/>
        <v>-0.27100000000000002</v>
      </c>
      <c r="AY18" s="36">
        <v>0.23100000000000001</v>
      </c>
      <c r="AZ18" s="36">
        <v>0.24</v>
      </c>
      <c r="BA18" s="46">
        <f t="shared" si="16"/>
        <v>-8.9999999999999802E-3</v>
      </c>
      <c r="BB18" s="36">
        <v>0.25</v>
      </c>
      <c r="BC18" s="36">
        <v>0.25700000000000001</v>
      </c>
      <c r="BD18" s="46">
        <f t="shared" si="17"/>
        <v>-7.0000000000000062E-3</v>
      </c>
      <c r="BE18" s="36">
        <v>0.23300000000000001</v>
      </c>
      <c r="BF18" s="36">
        <v>0.22900000000000001</v>
      </c>
      <c r="BG18" s="46">
        <f t="shared" si="18"/>
        <v>4.0000000000000036E-3</v>
      </c>
      <c r="BH18" s="36">
        <v>0.23599999999999999</v>
      </c>
      <c r="BI18" s="36">
        <v>0.23300000000000001</v>
      </c>
      <c r="BJ18" s="46">
        <f t="shared" si="19"/>
        <v>2.9999999999999749E-3</v>
      </c>
      <c r="BK18" s="36">
        <v>0.23300000000000001</v>
      </c>
      <c r="BL18" s="36">
        <v>0.223</v>
      </c>
      <c r="BM18" s="46">
        <f t="shared" si="20"/>
        <v>1.0000000000000009E-2</v>
      </c>
      <c r="BN18" s="36">
        <v>0.23100000000000001</v>
      </c>
      <c r="BO18" s="36">
        <v>0.23</v>
      </c>
      <c r="BP18" s="46">
        <f t="shared" si="21"/>
        <v>1.0000000000000009E-3</v>
      </c>
      <c r="BQ18" s="36">
        <v>0.37</v>
      </c>
      <c r="BR18" s="36">
        <v>0.33300000000000002</v>
      </c>
      <c r="BS18" s="46">
        <f t="shared" si="22"/>
        <v>3.6999999999999977E-2</v>
      </c>
      <c r="BT18" s="36">
        <v>0.3</v>
      </c>
      <c r="BU18" s="36">
        <v>0.16600000000000001</v>
      </c>
      <c r="BV18" s="46">
        <f t="shared" si="23"/>
        <v>0.13399999999999998</v>
      </c>
      <c r="BW18" s="36">
        <v>0.309</v>
      </c>
      <c r="BX18" s="36">
        <v>0.126</v>
      </c>
      <c r="BY18" s="46">
        <f t="shared" si="24"/>
        <v>0.183</v>
      </c>
      <c r="BZ18" s="36">
        <v>0.307</v>
      </c>
      <c r="CA18" s="36">
        <v>0</v>
      </c>
      <c r="CB18" s="46">
        <f t="shared" si="25"/>
        <v>0.307</v>
      </c>
      <c r="CC18" s="36">
        <v>0.31</v>
      </c>
      <c r="CD18" s="69" t="s">
        <v>59</v>
      </c>
      <c r="CE18" s="46" t="e">
        <f t="shared" si="26"/>
        <v>#VALUE!</v>
      </c>
      <c r="CF18" s="36">
        <v>0.3</v>
      </c>
      <c r="CG18" s="36">
        <v>0.01</v>
      </c>
      <c r="CH18" s="46">
        <f t="shared" si="27"/>
        <v>0.28999999999999998</v>
      </c>
      <c r="CI18" s="36">
        <v>0.3</v>
      </c>
      <c r="CJ18" s="42">
        <v>0</v>
      </c>
      <c r="CK18" s="46">
        <f t="shared" si="28"/>
        <v>0.3</v>
      </c>
      <c r="CL18" s="36">
        <v>0.31</v>
      </c>
      <c r="CM18" s="36">
        <v>0</v>
      </c>
      <c r="CN18" s="46">
        <f t="shared" si="29"/>
        <v>0.31</v>
      </c>
      <c r="CO18" s="36">
        <v>0.45</v>
      </c>
      <c r="CP18" s="36">
        <v>7.6999999999999999E-2</v>
      </c>
      <c r="CQ18" s="46">
        <f t="shared" si="30"/>
        <v>0.373</v>
      </c>
      <c r="CR18" s="36">
        <v>0.45800000000000002</v>
      </c>
      <c r="CS18" s="36">
        <v>0.09</v>
      </c>
      <c r="CT18" s="46">
        <f t="shared" si="31"/>
        <v>0.36799999999999999</v>
      </c>
      <c r="CU18" s="36">
        <v>0.56999999999999995</v>
      </c>
      <c r="CV18" s="36">
        <v>0</v>
      </c>
      <c r="CW18" s="46">
        <f t="shared" si="32"/>
        <v>0.56999999999999995</v>
      </c>
      <c r="CX18" s="36">
        <v>0.59799999999999998</v>
      </c>
      <c r="CY18" s="36">
        <v>0.19500000000000001</v>
      </c>
      <c r="CZ18" s="46">
        <f t="shared" si="33"/>
        <v>0.40299999999999997</v>
      </c>
      <c r="DA18" s="36">
        <v>0.57299999999999995</v>
      </c>
      <c r="DB18" s="36">
        <v>0</v>
      </c>
      <c r="DC18" s="46">
        <f t="shared" si="34"/>
        <v>0.57299999999999995</v>
      </c>
      <c r="DD18" s="36">
        <v>0.57099999999999995</v>
      </c>
      <c r="DE18" s="104">
        <v>0</v>
      </c>
      <c r="DF18" s="46">
        <f t="shared" si="35"/>
        <v>0.57099999999999995</v>
      </c>
      <c r="DG18" s="36">
        <v>0.81299999999999994</v>
      </c>
      <c r="DH18" s="36"/>
      <c r="DI18" s="46">
        <f t="shared" si="36"/>
        <v>0.81299999999999994</v>
      </c>
      <c r="DJ18" s="36"/>
      <c r="DK18" s="36"/>
      <c r="DL18" s="46">
        <f t="shared" si="37"/>
        <v>0</v>
      </c>
      <c r="DM18" s="36"/>
      <c r="DN18" s="36"/>
      <c r="DO18" s="46">
        <f t="shared" si="38"/>
        <v>0</v>
      </c>
      <c r="DP18" s="36"/>
      <c r="DQ18" s="36"/>
      <c r="DR18" s="46">
        <f t="shared" si="39"/>
        <v>0</v>
      </c>
      <c r="DS18" s="36"/>
      <c r="DT18" s="36"/>
      <c r="DU18" s="46">
        <f t="shared" si="40"/>
        <v>0</v>
      </c>
      <c r="DV18" s="36"/>
      <c r="DW18" s="36"/>
      <c r="DX18" s="46">
        <f t="shared" si="41"/>
        <v>0</v>
      </c>
      <c r="DY18" s="36"/>
      <c r="DZ18" s="36"/>
      <c r="EA18" s="46">
        <f t="shared" si="42"/>
        <v>0</v>
      </c>
      <c r="EB18" s="36"/>
      <c r="EC18" s="36"/>
      <c r="ED18" s="46">
        <f t="shared" si="43"/>
        <v>0</v>
      </c>
      <c r="EE18" s="36"/>
      <c r="EF18" s="36"/>
      <c r="EG18" s="46">
        <f t="shared" si="44"/>
        <v>0</v>
      </c>
      <c r="EH18" s="36"/>
      <c r="EI18" s="36"/>
      <c r="EJ18" s="46">
        <f t="shared" si="45"/>
        <v>0</v>
      </c>
    </row>
    <row r="19" spans="1:140" ht="19" x14ac:dyDescent="0.25">
      <c r="A19" s="41" t="s">
        <v>24</v>
      </c>
      <c r="B19" s="38">
        <v>3756</v>
      </c>
      <c r="C19" s="36">
        <v>0</v>
      </c>
      <c r="D19" s="36">
        <v>0</v>
      </c>
      <c r="E19" s="46">
        <f t="shared" si="0"/>
        <v>0</v>
      </c>
      <c r="F19" s="36">
        <v>0</v>
      </c>
      <c r="G19" s="36">
        <v>0</v>
      </c>
      <c r="H19" s="46">
        <f t="shared" si="1"/>
        <v>0</v>
      </c>
      <c r="I19" s="36">
        <v>4.4999999999999998E-2</v>
      </c>
      <c r="J19" s="36">
        <v>1.0999999999999999E-2</v>
      </c>
      <c r="K19" s="46">
        <f t="shared" si="2"/>
        <v>3.4000000000000002E-2</v>
      </c>
      <c r="L19" s="44">
        <v>4.4999999999999998E-2</v>
      </c>
      <c r="M19" s="36">
        <v>0</v>
      </c>
      <c r="N19" s="46">
        <f t="shared" si="3"/>
        <v>4.4999999999999998E-2</v>
      </c>
      <c r="O19" s="36">
        <v>4.4999999999999998E-2</v>
      </c>
      <c r="P19" s="36">
        <v>1.0999999999999999E-2</v>
      </c>
      <c r="Q19" s="46">
        <f t="shared" si="4"/>
        <v>3.4000000000000002E-2</v>
      </c>
      <c r="R19" s="36">
        <v>4.4999999999999998E-2</v>
      </c>
      <c r="S19" s="36">
        <v>0</v>
      </c>
      <c r="T19" s="46">
        <f t="shared" si="5"/>
        <v>4.4999999999999998E-2</v>
      </c>
      <c r="U19" s="36">
        <v>4.4999999999999998E-2</v>
      </c>
      <c r="V19" s="36">
        <v>4.4999999999999998E-2</v>
      </c>
      <c r="W19" s="46">
        <f t="shared" si="6"/>
        <v>0</v>
      </c>
      <c r="X19" s="36">
        <v>4.4999999999999998E-2</v>
      </c>
      <c r="Y19" s="36">
        <v>4.4999999999999998E-2</v>
      </c>
      <c r="Z19" s="46">
        <f t="shared" si="7"/>
        <v>0</v>
      </c>
      <c r="AA19" s="36">
        <v>4.4999999999999998E-2</v>
      </c>
      <c r="AB19" s="36">
        <v>4.4999999999999998E-2</v>
      </c>
      <c r="AC19" s="46">
        <f t="shared" si="8"/>
        <v>0</v>
      </c>
      <c r="AD19" s="36">
        <f>0.045+0.045</f>
        <v>0.09</v>
      </c>
      <c r="AE19" s="36">
        <v>4.4999999999999998E-2</v>
      </c>
      <c r="AF19" s="46">
        <f t="shared" si="9"/>
        <v>4.4999999999999998E-2</v>
      </c>
      <c r="AG19" s="36">
        <v>0.11</v>
      </c>
      <c r="AH19" s="36">
        <v>0.112</v>
      </c>
      <c r="AI19" s="46">
        <f t="shared" si="10"/>
        <v>-2.0000000000000018E-3</v>
      </c>
      <c r="AJ19" s="36">
        <v>0.112</v>
      </c>
      <c r="AK19" s="36">
        <v>7.0000000000000007E-2</v>
      </c>
      <c r="AL19" s="46">
        <f t="shared" si="11"/>
        <v>4.1999999999999996E-2</v>
      </c>
      <c r="AM19" s="36">
        <v>0.11</v>
      </c>
      <c r="AN19" s="36">
        <v>0.11</v>
      </c>
      <c r="AO19" s="46">
        <f t="shared" si="12"/>
        <v>0</v>
      </c>
      <c r="AP19" s="36">
        <v>0.23</v>
      </c>
      <c r="AQ19" s="36">
        <v>0.19400000000000001</v>
      </c>
      <c r="AR19" s="46">
        <f t="shared" si="13"/>
        <v>3.6000000000000004E-2</v>
      </c>
      <c r="AS19" s="36">
        <v>0.23499999999999999</v>
      </c>
      <c r="AT19" s="36">
        <v>0.11</v>
      </c>
      <c r="AU19" s="46">
        <f t="shared" si="14"/>
        <v>0.12499999999999999</v>
      </c>
      <c r="AV19" s="36">
        <v>0.23</v>
      </c>
      <c r="AW19" s="42">
        <v>0.47</v>
      </c>
      <c r="AX19" s="46">
        <f t="shared" si="15"/>
        <v>-0.23999999999999996</v>
      </c>
      <c r="AY19" s="36">
        <v>0.23</v>
      </c>
      <c r="AZ19" s="36">
        <v>0.2</v>
      </c>
      <c r="BA19" s="46">
        <f t="shared" si="16"/>
        <v>0.03</v>
      </c>
      <c r="BB19" s="36">
        <v>0.24</v>
      </c>
      <c r="BC19" s="36">
        <v>0.26</v>
      </c>
      <c r="BD19" s="46">
        <f t="shared" si="17"/>
        <v>-2.0000000000000018E-2</v>
      </c>
      <c r="BE19" s="36">
        <v>0.23899999999999999</v>
      </c>
      <c r="BF19" s="36">
        <v>0.23699999999999999</v>
      </c>
      <c r="BG19" s="46">
        <f t="shared" si="18"/>
        <v>2.0000000000000018E-3</v>
      </c>
      <c r="BH19" s="36">
        <v>0.23699999999999999</v>
      </c>
      <c r="BI19" s="36">
        <v>0.219</v>
      </c>
      <c r="BJ19" s="46">
        <f t="shared" si="19"/>
        <v>1.7999999999999988E-2</v>
      </c>
      <c r="BK19" s="36">
        <v>0.23899999999999999</v>
      </c>
      <c r="BL19" s="36">
        <v>0.155</v>
      </c>
      <c r="BM19" s="46">
        <f t="shared" si="20"/>
        <v>8.3999999999999991E-2</v>
      </c>
      <c r="BN19" s="36">
        <v>0.23599999999999999</v>
      </c>
      <c r="BO19" s="36">
        <v>0.16</v>
      </c>
      <c r="BP19" s="46">
        <f t="shared" si="21"/>
        <v>7.5999999999999984E-2</v>
      </c>
      <c r="BQ19" s="36">
        <v>0.31</v>
      </c>
      <c r="BR19" s="36">
        <v>0.25</v>
      </c>
      <c r="BS19" s="46">
        <f t="shared" si="22"/>
        <v>0.06</v>
      </c>
      <c r="BT19" s="36">
        <v>0.3</v>
      </c>
      <c r="BU19" s="36">
        <v>0.13500000000000001</v>
      </c>
      <c r="BV19" s="46">
        <f t="shared" si="23"/>
        <v>0.16499999999999998</v>
      </c>
      <c r="BW19" s="36">
        <v>0.317</v>
      </c>
      <c r="BX19" s="36">
        <v>0.122</v>
      </c>
      <c r="BY19" s="46">
        <f t="shared" si="24"/>
        <v>0.19500000000000001</v>
      </c>
      <c r="BZ19" s="36">
        <v>0.309</v>
      </c>
      <c r="CA19" s="36">
        <v>0.03</v>
      </c>
      <c r="CB19" s="46">
        <f t="shared" si="25"/>
        <v>0.27900000000000003</v>
      </c>
      <c r="CC19" s="36">
        <v>0.3</v>
      </c>
      <c r="CD19" s="69" t="s">
        <v>59</v>
      </c>
      <c r="CE19" s="46" t="e">
        <f t="shared" si="26"/>
        <v>#VALUE!</v>
      </c>
      <c r="CF19" s="36">
        <v>0.3</v>
      </c>
      <c r="CG19" s="36">
        <v>0.02</v>
      </c>
      <c r="CH19" s="46">
        <f t="shared" si="27"/>
        <v>0.27999999999999997</v>
      </c>
      <c r="CI19" s="36">
        <v>0.3</v>
      </c>
      <c r="CJ19" s="69" t="s">
        <v>59</v>
      </c>
      <c r="CK19" s="46" t="e">
        <f t="shared" si="28"/>
        <v>#VALUE!</v>
      </c>
      <c r="CL19" s="36">
        <v>0.31</v>
      </c>
      <c r="CM19" s="36">
        <v>0.05</v>
      </c>
      <c r="CN19" s="46">
        <f t="shared" si="29"/>
        <v>0.26</v>
      </c>
      <c r="CO19" s="36">
        <v>0.45</v>
      </c>
      <c r="CP19" s="36">
        <v>0.21299999999999999</v>
      </c>
      <c r="CQ19" s="46">
        <f t="shared" si="30"/>
        <v>0.23700000000000002</v>
      </c>
      <c r="CR19" s="36">
        <v>0.45200000000000001</v>
      </c>
      <c r="CS19" s="36">
        <v>0.15</v>
      </c>
      <c r="CT19" s="46">
        <f t="shared" si="31"/>
        <v>0.30200000000000005</v>
      </c>
      <c r="CU19" s="36">
        <v>0.56999999999999995</v>
      </c>
      <c r="CV19" s="36">
        <v>0.20499999999999999</v>
      </c>
      <c r="CW19" s="46">
        <f t="shared" si="32"/>
        <v>0.36499999999999999</v>
      </c>
      <c r="CX19" s="36">
        <v>0.59499999999999997</v>
      </c>
      <c r="CY19" s="36">
        <v>0.215</v>
      </c>
      <c r="CZ19" s="46">
        <f t="shared" si="33"/>
        <v>0.38</v>
      </c>
      <c r="DA19" s="36">
        <v>0.57199999999999995</v>
      </c>
      <c r="DB19" s="36">
        <v>0.129</v>
      </c>
      <c r="DC19" s="46">
        <f t="shared" si="34"/>
        <v>0.44299999999999995</v>
      </c>
      <c r="DD19" s="36">
        <v>0.57499999999999996</v>
      </c>
      <c r="DE19" s="104">
        <v>0</v>
      </c>
      <c r="DF19" s="46">
        <f t="shared" si="35"/>
        <v>0.57499999999999996</v>
      </c>
      <c r="DG19" s="36">
        <v>0.80900000000000005</v>
      </c>
      <c r="DH19" s="36"/>
      <c r="DI19" s="46">
        <f t="shared" si="36"/>
        <v>0.80900000000000005</v>
      </c>
      <c r="DJ19" s="36"/>
      <c r="DK19" s="36"/>
      <c r="DL19" s="46">
        <f t="shared" si="37"/>
        <v>0</v>
      </c>
      <c r="DM19" s="36"/>
      <c r="DN19" s="36"/>
      <c r="DO19" s="46">
        <f t="shared" si="38"/>
        <v>0</v>
      </c>
      <c r="DP19" s="36"/>
      <c r="DQ19" s="36"/>
      <c r="DR19" s="46">
        <f t="shared" si="39"/>
        <v>0</v>
      </c>
      <c r="DS19" s="36"/>
      <c r="DT19" s="36"/>
      <c r="DU19" s="46">
        <f t="shared" si="40"/>
        <v>0</v>
      </c>
      <c r="DV19" s="36"/>
      <c r="DW19" s="36"/>
      <c r="DX19" s="46">
        <f t="shared" si="41"/>
        <v>0</v>
      </c>
      <c r="DY19" s="36"/>
      <c r="DZ19" s="36"/>
      <c r="EA19" s="46">
        <f t="shared" si="42"/>
        <v>0</v>
      </c>
      <c r="EB19" s="36"/>
      <c r="EC19" s="36"/>
      <c r="ED19" s="46">
        <f t="shared" si="43"/>
        <v>0</v>
      </c>
      <c r="EE19" s="36"/>
      <c r="EF19" s="36"/>
      <c r="EG19" s="46">
        <f t="shared" si="44"/>
        <v>0</v>
      </c>
      <c r="EH19" s="36"/>
      <c r="EI19" s="36"/>
      <c r="EJ19" s="46">
        <f t="shared" si="45"/>
        <v>0</v>
      </c>
    </row>
    <row r="20" spans="1:140" ht="19" x14ac:dyDescent="0.25">
      <c r="A20" s="41" t="s">
        <v>42</v>
      </c>
      <c r="B20" s="38">
        <v>3810</v>
      </c>
      <c r="C20" s="36">
        <v>0</v>
      </c>
      <c r="D20" s="36">
        <v>0</v>
      </c>
      <c r="E20" s="46">
        <f t="shared" si="0"/>
        <v>0</v>
      </c>
      <c r="F20" s="36">
        <v>0</v>
      </c>
      <c r="G20" s="36">
        <v>0</v>
      </c>
      <c r="H20" s="46">
        <f t="shared" si="1"/>
        <v>0</v>
      </c>
      <c r="I20" s="36">
        <v>4.4999999999999998E-2</v>
      </c>
      <c r="J20" s="36">
        <v>2.2499999999999999E-2</v>
      </c>
      <c r="K20" s="46">
        <f t="shared" si="2"/>
        <v>2.2499999999999999E-2</v>
      </c>
      <c r="L20" s="44">
        <v>4.4999999999999998E-2</v>
      </c>
      <c r="M20" s="36">
        <v>4.4999999999999998E-2</v>
      </c>
      <c r="N20" s="46">
        <f t="shared" si="3"/>
        <v>0</v>
      </c>
      <c r="O20" s="36">
        <v>4.4999999999999998E-2</v>
      </c>
      <c r="P20" s="36">
        <v>1.0999999999999999E-2</v>
      </c>
      <c r="Q20" s="46">
        <f t="shared" si="4"/>
        <v>3.4000000000000002E-2</v>
      </c>
      <c r="R20" s="36">
        <v>4.4999999999999998E-2</v>
      </c>
      <c r="S20" s="36">
        <v>4.4999999999999998E-2</v>
      </c>
      <c r="T20" s="46">
        <f t="shared" si="5"/>
        <v>0</v>
      </c>
      <c r="U20" s="36">
        <v>4.4999999999999998E-2</v>
      </c>
      <c r="V20" s="36">
        <v>1.0999999999999999E-2</v>
      </c>
      <c r="W20" s="46">
        <f t="shared" si="6"/>
        <v>3.4000000000000002E-2</v>
      </c>
      <c r="X20" s="36">
        <v>4.4999999999999998E-2</v>
      </c>
      <c r="Y20" s="36">
        <v>1.0999999999999999E-2</v>
      </c>
      <c r="Z20" s="46">
        <f t="shared" si="7"/>
        <v>3.4000000000000002E-2</v>
      </c>
      <c r="AA20" s="36">
        <f>0.045+0.045</f>
        <v>0.09</v>
      </c>
      <c r="AB20" s="36">
        <v>0</v>
      </c>
      <c r="AC20" s="46">
        <f t="shared" si="8"/>
        <v>0.09</v>
      </c>
      <c r="AD20" s="36">
        <v>4.4999999999999998E-2</v>
      </c>
      <c r="AE20" s="36">
        <v>1.0999999999999999E-2</v>
      </c>
      <c r="AF20" s="46">
        <f t="shared" si="9"/>
        <v>3.4000000000000002E-2</v>
      </c>
      <c r="AG20" s="36">
        <v>0.11</v>
      </c>
      <c r="AH20" s="36">
        <v>3.6999999999999998E-2</v>
      </c>
      <c r="AI20" s="46">
        <f t="shared" si="10"/>
        <v>7.3000000000000009E-2</v>
      </c>
      <c r="AJ20" s="36">
        <v>0.11799999999999999</v>
      </c>
      <c r="AK20" s="36">
        <v>0.03</v>
      </c>
      <c r="AL20" s="46">
        <f t="shared" si="11"/>
        <v>8.7999999999999995E-2</v>
      </c>
      <c r="AM20" s="36">
        <v>0.12</v>
      </c>
      <c r="AN20" s="36">
        <v>0.1</v>
      </c>
      <c r="AO20" s="46">
        <f t="shared" si="12"/>
        <v>1.999999999999999E-2</v>
      </c>
      <c r="AP20" s="36">
        <v>0.23</v>
      </c>
      <c r="AQ20" s="36">
        <v>0.13800000000000001</v>
      </c>
      <c r="AR20" s="46">
        <f t="shared" si="13"/>
        <v>9.1999999999999998E-2</v>
      </c>
      <c r="AS20" s="36">
        <v>0.23300000000000001</v>
      </c>
      <c r="AT20" s="36">
        <v>0.11</v>
      </c>
      <c r="AU20" s="46">
        <f t="shared" si="14"/>
        <v>0.12300000000000001</v>
      </c>
      <c r="AV20" s="36">
        <v>0.23400000000000001</v>
      </c>
      <c r="AW20" s="42">
        <v>0.45400000000000001</v>
      </c>
      <c r="AX20" s="46">
        <f t="shared" si="15"/>
        <v>-0.22</v>
      </c>
      <c r="AY20" s="36">
        <v>0.23</v>
      </c>
      <c r="AZ20" s="36">
        <v>0.21</v>
      </c>
      <c r="BA20" s="46">
        <f t="shared" si="16"/>
        <v>2.0000000000000018E-2</v>
      </c>
      <c r="BB20" s="36">
        <v>0.24</v>
      </c>
      <c r="BC20" s="36">
        <v>8.5999999999999993E-2</v>
      </c>
      <c r="BD20" s="46">
        <f t="shared" si="17"/>
        <v>0.154</v>
      </c>
      <c r="BE20" s="36">
        <v>0.23</v>
      </c>
      <c r="BF20" s="36">
        <v>0.13600000000000001</v>
      </c>
      <c r="BG20" s="46">
        <f t="shared" si="18"/>
        <v>9.4E-2</v>
      </c>
      <c r="BH20" s="36">
        <v>0.23499999999999999</v>
      </c>
      <c r="BI20" s="36">
        <v>9.6000000000000002E-2</v>
      </c>
      <c r="BJ20" s="46">
        <f t="shared" si="19"/>
        <v>0.13899999999999998</v>
      </c>
      <c r="BK20" s="36">
        <v>0.23899999999999999</v>
      </c>
      <c r="BL20" s="36">
        <v>7.0000000000000007E-2</v>
      </c>
      <c r="BM20" s="46">
        <f t="shared" si="20"/>
        <v>0.16899999999999998</v>
      </c>
      <c r="BN20" s="36">
        <v>0.23400000000000001</v>
      </c>
      <c r="BO20" s="36">
        <v>0.1</v>
      </c>
      <c r="BP20" s="46">
        <f t="shared" si="21"/>
        <v>0.13400000000000001</v>
      </c>
      <c r="BQ20" s="36">
        <v>0.43</v>
      </c>
      <c r="BR20" s="36">
        <v>9.0999999999999998E-2</v>
      </c>
      <c r="BS20" s="46">
        <f t="shared" si="22"/>
        <v>0.33899999999999997</v>
      </c>
      <c r="BT20" s="36">
        <v>0.30299999999999999</v>
      </c>
      <c r="BU20" s="36">
        <v>6.6000000000000003E-2</v>
      </c>
      <c r="BV20" s="46">
        <f t="shared" si="23"/>
        <v>0.23699999999999999</v>
      </c>
      <c r="BW20" s="36">
        <v>0.314</v>
      </c>
      <c r="BX20" s="36">
        <v>0</v>
      </c>
      <c r="BY20" s="46">
        <f t="shared" si="24"/>
        <v>0.314</v>
      </c>
      <c r="BZ20" s="36">
        <v>0.308</v>
      </c>
      <c r="CA20" s="36">
        <v>0</v>
      </c>
      <c r="CB20" s="46">
        <f t="shared" si="25"/>
        <v>0.308</v>
      </c>
      <c r="CC20" s="36">
        <v>0.32</v>
      </c>
      <c r="CD20" s="42">
        <v>0</v>
      </c>
      <c r="CE20" s="46">
        <f t="shared" si="26"/>
        <v>0.32</v>
      </c>
      <c r="CF20" s="36">
        <v>0.3</v>
      </c>
      <c r="CG20" s="36">
        <v>0</v>
      </c>
      <c r="CH20" s="46">
        <f t="shared" si="27"/>
        <v>0.3</v>
      </c>
      <c r="CI20" s="36">
        <v>0.3</v>
      </c>
      <c r="CJ20" s="42">
        <v>0</v>
      </c>
      <c r="CK20" s="46">
        <f t="shared" si="28"/>
        <v>0.3</v>
      </c>
      <c r="CL20" s="36">
        <v>0.31</v>
      </c>
      <c r="CM20" s="36">
        <v>0</v>
      </c>
      <c r="CN20" s="46">
        <f t="shared" si="29"/>
        <v>0.31</v>
      </c>
      <c r="CO20" s="36">
        <v>0.45200000000000001</v>
      </c>
      <c r="CP20" s="36">
        <v>1.2E-2</v>
      </c>
      <c r="CQ20" s="46">
        <f t="shared" si="30"/>
        <v>0.44</v>
      </c>
      <c r="CR20" s="36">
        <v>0.45</v>
      </c>
      <c r="CS20" s="36">
        <v>0</v>
      </c>
      <c r="CT20" s="46">
        <f t="shared" si="31"/>
        <v>0.45</v>
      </c>
      <c r="CU20" s="36">
        <v>0.56999999999999995</v>
      </c>
      <c r="CV20" s="36">
        <v>0</v>
      </c>
      <c r="CW20" s="46">
        <f t="shared" si="32"/>
        <v>0.56999999999999995</v>
      </c>
      <c r="CX20" s="36">
        <v>0.57599999999999996</v>
      </c>
      <c r="CY20" s="36">
        <v>0</v>
      </c>
      <c r="CZ20" s="46">
        <f t="shared" si="33"/>
        <v>0.57599999999999996</v>
      </c>
      <c r="DA20" s="36">
        <v>0.57199999999999995</v>
      </c>
      <c r="DB20" s="36">
        <v>0</v>
      </c>
      <c r="DC20" s="46">
        <f t="shared" si="34"/>
        <v>0.57199999999999995</v>
      </c>
      <c r="DD20" s="36">
        <v>0.57299999999999995</v>
      </c>
      <c r="DE20" s="104">
        <v>0</v>
      </c>
      <c r="DF20" s="46">
        <f t="shared" si="35"/>
        <v>0.57299999999999995</v>
      </c>
      <c r="DG20" s="36">
        <v>0.79700000000000004</v>
      </c>
      <c r="DH20" s="36"/>
      <c r="DI20" s="46">
        <f t="shared" si="36"/>
        <v>0.79700000000000004</v>
      </c>
      <c r="DJ20" s="36"/>
      <c r="DK20" s="36"/>
      <c r="DL20" s="46">
        <f t="shared" si="37"/>
        <v>0</v>
      </c>
      <c r="DM20" s="36"/>
      <c r="DN20" s="36"/>
      <c r="DO20" s="46">
        <f t="shared" si="38"/>
        <v>0</v>
      </c>
      <c r="DP20" s="36"/>
      <c r="DQ20" s="36"/>
      <c r="DR20" s="46">
        <f t="shared" si="39"/>
        <v>0</v>
      </c>
      <c r="DS20" s="36"/>
      <c r="DT20" s="36"/>
      <c r="DU20" s="46">
        <f t="shared" si="40"/>
        <v>0</v>
      </c>
      <c r="DV20" s="36"/>
      <c r="DW20" s="36"/>
      <c r="DX20" s="46">
        <f t="shared" si="41"/>
        <v>0</v>
      </c>
      <c r="DY20" s="36"/>
      <c r="DZ20" s="36"/>
      <c r="EA20" s="46">
        <f t="shared" si="42"/>
        <v>0</v>
      </c>
      <c r="EB20" s="36"/>
      <c r="EC20" s="36"/>
      <c r="ED20" s="46">
        <f t="shared" si="43"/>
        <v>0</v>
      </c>
      <c r="EE20" s="36"/>
      <c r="EF20" s="36"/>
      <c r="EG20" s="46">
        <f t="shared" si="44"/>
        <v>0</v>
      </c>
      <c r="EH20" s="36"/>
      <c r="EI20" s="36"/>
      <c r="EJ20" s="46">
        <f t="shared" si="45"/>
        <v>0</v>
      </c>
    </row>
    <row r="21" spans="1:140" ht="19" x14ac:dyDescent="0.25">
      <c r="A21" s="41" t="s">
        <v>54</v>
      </c>
      <c r="B21" s="38">
        <v>3840</v>
      </c>
      <c r="C21" s="36">
        <v>0</v>
      </c>
      <c r="D21" s="36">
        <v>0</v>
      </c>
      <c r="E21" s="46">
        <f t="shared" si="0"/>
        <v>0</v>
      </c>
      <c r="F21" s="36">
        <v>0</v>
      </c>
      <c r="G21" s="36">
        <v>0</v>
      </c>
      <c r="H21" s="46">
        <f t="shared" si="1"/>
        <v>0</v>
      </c>
      <c r="I21" s="36">
        <v>4.4999999999999998E-2</v>
      </c>
      <c r="J21" s="36">
        <v>4.4999999999999998E-2</v>
      </c>
      <c r="K21" s="46">
        <f t="shared" si="2"/>
        <v>0</v>
      </c>
      <c r="L21" s="44">
        <v>4.4999999999999998E-2</v>
      </c>
      <c r="M21" s="36">
        <v>4.4999999999999998E-2</v>
      </c>
      <c r="N21" s="46">
        <f t="shared" si="3"/>
        <v>0</v>
      </c>
      <c r="O21" s="36">
        <v>4.4999999999999998E-2</v>
      </c>
      <c r="P21" s="36">
        <v>4.4999999999999998E-2</v>
      </c>
      <c r="Q21" s="46">
        <f t="shared" si="4"/>
        <v>0</v>
      </c>
      <c r="R21" s="36">
        <v>4.4999999999999998E-2</v>
      </c>
      <c r="S21" s="36">
        <v>4.4999999999999998E-2</v>
      </c>
      <c r="T21" s="46">
        <f t="shared" si="5"/>
        <v>0</v>
      </c>
      <c r="U21" s="36">
        <v>4.4999999999999998E-2</v>
      </c>
      <c r="V21" s="36">
        <v>4.4999999999999998E-2</v>
      </c>
      <c r="W21" s="46">
        <f t="shared" si="6"/>
        <v>0</v>
      </c>
      <c r="X21" s="36">
        <v>4.4999999999999998E-2</v>
      </c>
      <c r="Y21" s="36">
        <v>4.4999999999999998E-2</v>
      </c>
      <c r="Z21" s="46">
        <f t="shared" si="7"/>
        <v>0</v>
      </c>
      <c r="AA21" s="36">
        <v>4.4999999999999998E-2</v>
      </c>
      <c r="AB21" s="36">
        <v>4.4999999999999998E-2</v>
      </c>
      <c r="AC21" s="46">
        <f t="shared" si="8"/>
        <v>0</v>
      </c>
      <c r="AD21" s="36">
        <v>4.4999999999999998E-2</v>
      </c>
      <c r="AE21" s="36">
        <v>4.4999999999999998E-2</v>
      </c>
      <c r="AF21" s="46">
        <f t="shared" si="9"/>
        <v>0</v>
      </c>
      <c r="AG21" s="36">
        <v>0.11</v>
      </c>
      <c r="AH21" s="36">
        <v>0.11799999999999999</v>
      </c>
      <c r="AI21" s="46">
        <f t="shared" si="10"/>
        <v>-7.9999999999999932E-3</v>
      </c>
      <c r="AJ21" s="36">
        <v>0.11799999999999999</v>
      </c>
      <c r="AK21" s="36">
        <v>0.09</v>
      </c>
      <c r="AL21" s="46">
        <f t="shared" si="11"/>
        <v>2.7999999999999997E-2</v>
      </c>
      <c r="AM21" s="36">
        <v>0.13</v>
      </c>
      <c r="AN21" s="36">
        <v>0.16</v>
      </c>
      <c r="AO21" s="46">
        <f t="shared" si="12"/>
        <v>-0.03</v>
      </c>
      <c r="AP21" s="36">
        <v>0.23</v>
      </c>
      <c r="AQ21" s="36">
        <v>0.21</v>
      </c>
      <c r="AR21" s="46">
        <f t="shared" si="13"/>
        <v>2.0000000000000018E-2</v>
      </c>
      <c r="AS21" s="36">
        <v>0.23200000000000001</v>
      </c>
      <c r="AT21" s="36">
        <v>0.22</v>
      </c>
      <c r="AU21" s="46">
        <f t="shared" si="14"/>
        <v>1.2000000000000011E-2</v>
      </c>
      <c r="AV21" s="36">
        <v>0.23599999999999999</v>
      </c>
      <c r="AW21" s="42">
        <v>0.495</v>
      </c>
      <c r="AX21" s="46">
        <f t="shared" si="15"/>
        <v>-0.25900000000000001</v>
      </c>
      <c r="AY21" s="36">
        <v>0.23</v>
      </c>
      <c r="AZ21" s="36">
        <v>0.26</v>
      </c>
      <c r="BA21" s="46">
        <f t="shared" si="16"/>
        <v>-0.03</v>
      </c>
      <c r="BB21" s="36">
        <v>0.23</v>
      </c>
      <c r="BC21" s="36">
        <v>0.221</v>
      </c>
      <c r="BD21" s="46">
        <f t="shared" si="17"/>
        <v>9.000000000000008E-3</v>
      </c>
      <c r="BE21" s="36">
        <v>0.23899999999999999</v>
      </c>
      <c r="BF21" s="36">
        <v>0.224</v>
      </c>
      <c r="BG21" s="46">
        <f t="shared" si="18"/>
        <v>1.4999999999999986E-2</v>
      </c>
      <c r="BH21" s="36">
        <v>0.255</v>
      </c>
      <c r="BI21" s="36">
        <v>0.23200000000000001</v>
      </c>
      <c r="BJ21" s="46">
        <f t="shared" si="19"/>
        <v>2.2999999999999993E-2</v>
      </c>
      <c r="BK21" s="36">
        <v>0.23200000000000001</v>
      </c>
      <c r="BL21" s="36">
        <v>0.20799999999999999</v>
      </c>
      <c r="BM21" s="46">
        <f t="shared" si="20"/>
        <v>2.4000000000000021E-2</v>
      </c>
      <c r="BN21" s="36">
        <v>0.23200000000000001</v>
      </c>
      <c r="BO21" s="36">
        <v>0.21</v>
      </c>
      <c r="BP21" s="46">
        <f t="shared" si="21"/>
        <v>2.200000000000002E-2</v>
      </c>
      <c r="BQ21" s="36">
        <v>0.3</v>
      </c>
      <c r="BR21" s="36">
        <v>0.30299999999999999</v>
      </c>
      <c r="BS21" s="46">
        <f t="shared" si="22"/>
        <v>-3.0000000000000027E-3</v>
      </c>
      <c r="BT21" s="36">
        <v>0.30299999999999999</v>
      </c>
      <c r="BU21" s="36">
        <v>0.17299999999999999</v>
      </c>
      <c r="BV21" s="46">
        <f t="shared" si="23"/>
        <v>0.13</v>
      </c>
      <c r="BW21" s="36">
        <v>0.30499999999999999</v>
      </c>
      <c r="BX21" s="36">
        <v>0.26400000000000001</v>
      </c>
      <c r="BY21" s="46">
        <f t="shared" si="24"/>
        <v>4.0999999999999981E-2</v>
      </c>
      <c r="BZ21" s="36">
        <v>0.30599999999999999</v>
      </c>
      <c r="CA21" s="36">
        <v>0.22</v>
      </c>
      <c r="CB21" s="46">
        <f t="shared" si="25"/>
        <v>8.5999999999999993E-2</v>
      </c>
      <c r="CC21" s="36">
        <v>0.33</v>
      </c>
      <c r="CD21" s="69" t="s">
        <v>59</v>
      </c>
      <c r="CE21" s="46" t="e">
        <f t="shared" si="26"/>
        <v>#VALUE!</v>
      </c>
      <c r="CF21" s="36">
        <v>0.3</v>
      </c>
      <c r="CG21" s="36">
        <v>0.23</v>
      </c>
      <c r="CH21" s="46">
        <f t="shared" si="27"/>
        <v>6.9999999999999979E-2</v>
      </c>
      <c r="CI21" s="36">
        <v>0.3</v>
      </c>
      <c r="CJ21" s="69" t="s">
        <v>59</v>
      </c>
      <c r="CK21" s="46" t="e">
        <f t="shared" si="28"/>
        <v>#VALUE!</v>
      </c>
      <c r="CL21" s="36">
        <v>0.32</v>
      </c>
      <c r="CM21" s="36">
        <v>0.14000000000000001</v>
      </c>
      <c r="CN21" s="46">
        <f t="shared" si="29"/>
        <v>0.18</v>
      </c>
      <c r="CO21" s="36">
        <v>0.45</v>
      </c>
      <c r="CP21" s="36">
        <v>0.33800000000000002</v>
      </c>
      <c r="CQ21" s="46">
        <f t="shared" si="30"/>
        <v>0.11199999999999999</v>
      </c>
      <c r="CR21" s="36">
        <v>0.45600000000000002</v>
      </c>
      <c r="CS21" s="36">
        <v>0.39</v>
      </c>
      <c r="CT21" s="46">
        <f t="shared" si="31"/>
        <v>6.6000000000000003E-2</v>
      </c>
      <c r="CU21" s="36">
        <v>0.56999999999999995</v>
      </c>
      <c r="CV21" s="36">
        <v>0.39400000000000002</v>
      </c>
      <c r="CW21" s="46">
        <f t="shared" si="32"/>
        <v>0.17599999999999993</v>
      </c>
      <c r="CX21" s="36">
        <v>0.56999999999999995</v>
      </c>
      <c r="CY21" s="36">
        <v>0.46300000000000002</v>
      </c>
      <c r="CZ21" s="46">
        <f t="shared" si="33"/>
        <v>0.10699999999999993</v>
      </c>
      <c r="DA21" s="36">
        <v>0.57499999999999996</v>
      </c>
      <c r="DB21" s="36">
        <v>0.51200000000000001</v>
      </c>
      <c r="DC21" s="46">
        <f t="shared" si="34"/>
        <v>6.2999999999999945E-2</v>
      </c>
      <c r="DD21" s="36">
        <v>0.57599999999999996</v>
      </c>
      <c r="DE21" s="104">
        <v>0.36099999999999999</v>
      </c>
      <c r="DF21" s="46">
        <f t="shared" si="35"/>
        <v>0.21499999999999997</v>
      </c>
      <c r="DG21" s="36">
        <v>0.83</v>
      </c>
      <c r="DH21" s="36"/>
      <c r="DI21" s="46">
        <f t="shared" si="36"/>
        <v>0.83</v>
      </c>
      <c r="DJ21" s="36"/>
      <c r="DK21" s="36"/>
      <c r="DL21" s="46">
        <f t="shared" si="37"/>
        <v>0</v>
      </c>
      <c r="DM21" s="36"/>
      <c r="DN21" s="36"/>
      <c r="DO21" s="46">
        <f t="shared" si="38"/>
        <v>0</v>
      </c>
      <c r="DP21" s="36"/>
      <c r="DQ21" s="36"/>
      <c r="DR21" s="46">
        <f t="shared" si="39"/>
        <v>0</v>
      </c>
      <c r="DS21" s="36"/>
      <c r="DT21" s="36"/>
      <c r="DU21" s="46">
        <f t="shared" si="40"/>
        <v>0</v>
      </c>
      <c r="DV21" s="36"/>
      <c r="DW21" s="36"/>
      <c r="DX21" s="46">
        <f t="shared" si="41"/>
        <v>0</v>
      </c>
      <c r="DY21" s="36"/>
      <c r="DZ21" s="36"/>
      <c r="EA21" s="46">
        <f t="shared" si="42"/>
        <v>0</v>
      </c>
      <c r="EB21" s="36"/>
      <c r="EC21" s="36"/>
      <c r="ED21" s="46">
        <f t="shared" si="43"/>
        <v>0</v>
      </c>
      <c r="EE21" s="36"/>
      <c r="EF21" s="36"/>
      <c r="EG21" s="46">
        <f t="shared" si="44"/>
        <v>0</v>
      </c>
      <c r="EH21" s="36"/>
      <c r="EI21" s="36"/>
      <c r="EJ21" s="46">
        <f t="shared" si="45"/>
        <v>0</v>
      </c>
    </row>
    <row r="22" spans="1:140" ht="19" x14ac:dyDescent="0.25">
      <c r="A22" s="41" t="s">
        <v>51</v>
      </c>
      <c r="B22" s="38">
        <v>3830</v>
      </c>
      <c r="C22" s="36">
        <v>0</v>
      </c>
      <c r="D22" s="36">
        <v>0</v>
      </c>
      <c r="E22" s="46">
        <f t="shared" si="0"/>
        <v>0</v>
      </c>
      <c r="F22" s="36">
        <v>0</v>
      </c>
      <c r="G22" s="36">
        <v>0</v>
      </c>
      <c r="H22" s="46">
        <f t="shared" si="1"/>
        <v>0</v>
      </c>
      <c r="I22" s="36">
        <v>4.4999999999999998E-2</v>
      </c>
      <c r="J22" s="36">
        <v>4.4999999999999998E-2</v>
      </c>
      <c r="K22" s="46">
        <f t="shared" si="2"/>
        <v>0</v>
      </c>
      <c r="L22" s="44">
        <v>4.4999999999999998E-2</v>
      </c>
      <c r="M22" s="36">
        <v>4.4999999999999998E-2</v>
      </c>
      <c r="N22" s="46">
        <f t="shared" si="3"/>
        <v>0</v>
      </c>
      <c r="O22" s="36">
        <v>4.4999999999999998E-2</v>
      </c>
      <c r="P22" s="36">
        <v>4.4999999999999998E-2</v>
      </c>
      <c r="Q22" s="46">
        <f t="shared" si="4"/>
        <v>0</v>
      </c>
      <c r="R22" s="36">
        <v>4.4999999999999998E-2</v>
      </c>
      <c r="S22" s="36">
        <v>4.4999999999999998E-2</v>
      </c>
      <c r="T22" s="46">
        <f t="shared" si="5"/>
        <v>0</v>
      </c>
      <c r="U22" s="36">
        <v>4.4999999999999998E-2</v>
      </c>
      <c r="V22" s="36">
        <v>4.4999999999999998E-2</v>
      </c>
      <c r="W22" s="46">
        <f t="shared" si="6"/>
        <v>0</v>
      </c>
      <c r="X22" s="36">
        <v>4.4999999999999998E-2</v>
      </c>
      <c r="Y22" s="36">
        <v>3.4000000000000002E-2</v>
      </c>
      <c r="Z22" s="46">
        <f t="shared" si="7"/>
        <v>1.0999999999999996E-2</v>
      </c>
      <c r="AA22" s="36">
        <v>4.4999999999999998E-2</v>
      </c>
      <c r="AB22" s="36">
        <v>1.0999999999999999E-2</v>
      </c>
      <c r="AC22" s="46">
        <f t="shared" si="8"/>
        <v>3.4000000000000002E-2</v>
      </c>
      <c r="AD22" s="36">
        <v>4.4999999999999998E-2</v>
      </c>
      <c r="AE22" s="36">
        <v>0</v>
      </c>
      <c r="AF22" s="46">
        <f t="shared" si="9"/>
        <v>4.4999999999999998E-2</v>
      </c>
      <c r="AG22" s="36">
        <v>0.11</v>
      </c>
      <c r="AH22" s="36">
        <v>1.7999999999999999E-2</v>
      </c>
      <c r="AI22" s="46">
        <f t="shared" si="10"/>
        <v>9.1999999999999998E-2</v>
      </c>
      <c r="AJ22" s="36">
        <v>0.109</v>
      </c>
      <c r="AK22" s="36">
        <v>0.06</v>
      </c>
      <c r="AL22" s="46">
        <f t="shared" si="11"/>
        <v>4.9000000000000002E-2</v>
      </c>
      <c r="AM22" s="36">
        <v>0.12</v>
      </c>
      <c r="AN22" s="36">
        <v>0.08</v>
      </c>
      <c r="AO22" s="46">
        <f t="shared" si="12"/>
        <v>3.9999999999999994E-2</v>
      </c>
      <c r="AP22" s="36">
        <v>0.23</v>
      </c>
      <c r="AQ22" s="36">
        <v>0.21</v>
      </c>
      <c r="AR22" s="46">
        <f t="shared" si="13"/>
        <v>2.0000000000000018E-2</v>
      </c>
      <c r="AS22" s="36">
        <v>0.23499999999999999</v>
      </c>
      <c r="AT22" s="36">
        <v>0.23</v>
      </c>
      <c r="AU22" s="46">
        <f t="shared" si="14"/>
        <v>4.9999999999999767E-3</v>
      </c>
      <c r="AV22" s="36">
        <v>0.23400000000000001</v>
      </c>
      <c r="AW22" s="42">
        <v>0.36699999999999999</v>
      </c>
      <c r="AX22" s="46">
        <f t="shared" si="15"/>
        <v>-0.13299999999999998</v>
      </c>
      <c r="AY22" s="36">
        <v>0.23100000000000001</v>
      </c>
      <c r="AZ22" s="36">
        <v>0.25</v>
      </c>
      <c r="BA22" s="46">
        <f t="shared" si="16"/>
        <v>-1.8999999999999989E-2</v>
      </c>
      <c r="BB22" s="36">
        <v>0.25</v>
      </c>
      <c r="BC22" s="36">
        <v>0.23</v>
      </c>
      <c r="BD22" s="46">
        <f t="shared" si="17"/>
        <v>1.999999999999999E-2</v>
      </c>
      <c r="BE22" s="36">
        <v>0.23</v>
      </c>
      <c r="BF22" s="36">
        <v>0.24299999999999999</v>
      </c>
      <c r="BG22" s="46">
        <f t="shared" si="18"/>
        <v>-1.2999999999999984E-2</v>
      </c>
      <c r="BH22" s="36">
        <v>0.24299999999999999</v>
      </c>
      <c r="BI22" s="36">
        <v>0.23</v>
      </c>
      <c r="BJ22" s="46">
        <f t="shared" si="19"/>
        <v>1.2999999999999984E-2</v>
      </c>
      <c r="BK22" s="36">
        <v>0.23</v>
      </c>
      <c r="BL22" s="36">
        <v>0.20799999999999999</v>
      </c>
      <c r="BM22" s="46">
        <f t="shared" si="20"/>
        <v>2.200000000000002E-2</v>
      </c>
      <c r="BN22" s="36">
        <v>0.23</v>
      </c>
      <c r="BO22" s="36">
        <v>0.2</v>
      </c>
      <c r="BP22" s="46">
        <f t="shared" si="21"/>
        <v>0.03</v>
      </c>
      <c r="BQ22" s="36">
        <v>0.31</v>
      </c>
      <c r="BR22" s="36">
        <v>0.26800000000000002</v>
      </c>
      <c r="BS22" s="46">
        <f t="shared" si="22"/>
        <v>4.1999999999999982E-2</v>
      </c>
      <c r="BT22" s="36">
        <v>0.30499999999999999</v>
      </c>
      <c r="BU22" s="36">
        <v>0.29799999999999999</v>
      </c>
      <c r="BV22" s="46">
        <f t="shared" si="23"/>
        <v>7.0000000000000062E-3</v>
      </c>
      <c r="BW22" s="36">
        <v>0.317</v>
      </c>
      <c r="BX22" s="36">
        <v>0.29499999999999998</v>
      </c>
      <c r="BY22" s="46">
        <f t="shared" si="24"/>
        <v>2.200000000000002E-2</v>
      </c>
      <c r="BZ22" s="36">
        <v>0.30099999999999999</v>
      </c>
      <c r="CA22" s="36">
        <v>0.22</v>
      </c>
      <c r="CB22" s="46">
        <f t="shared" si="25"/>
        <v>8.0999999999999989E-2</v>
      </c>
      <c r="CC22" s="36">
        <v>0.33</v>
      </c>
      <c r="CD22" s="69" t="s">
        <v>59</v>
      </c>
      <c r="CE22" s="46" t="e">
        <f t="shared" si="26"/>
        <v>#VALUE!</v>
      </c>
      <c r="CF22" s="36">
        <v>0.3</v>
      </c>
      <c r="CG22" s="36">
        <v>0.25</v>
      </c>
      <c r="CH22" s="46">
        <f t="shared" si="27"/>
        <v>4.9999999999999989E-2</v>
      </c>
      <c r="CI22" s="36">
        <v>0.3</v>
      </c>
      <c r="CJ22" s="69" t="s">
        <v>59</v>
      </c>
      <c r="CK22" s="46" t="e">
        <f t="shared" si="28"/>
        <v>#VALUE!</v>
      </c>
      <c r="CL22" s="36">
        <v>0.32</v>
      </c>
      <c r="CM22" s="36">
        <v>0.38</v>
      </c>
      <c r="CN22" s="46">
        <f t="shared" si="29"/>
        <v>-0.06</v>
      </c>
      <c r="CO22" s="36">
        <v>0.45</v>
      </c>
      <c r="CP22" s="36">
        <v>0.45600000000000002</v>
      </c>
      <c r="CQ22" s="46">
        <f t="shared" si="30"/>
        <v>-6.0000000000000053E-3</v>
      </c>
      <c r="CR22" s="36">
        <v>0.45600000000000002</v>
      </c>
      <c r="CS22" s="36">
        <v>0.36</v>
      </c>
      <c r="CT22" s="46">
        <f t="shared" si="31"/>
        <v>9.600000000000003E-2</v>
      </c>
      <c r="CU22" s="36">
        <v>0.56999999999999995</v>
      </c>
      <c r="CV22" s="36">
        <v>0.61</v>
      </c>
      <c r="CW22" s="46">
        <f t="shared" si="32"/>
        <v>-4.0000000000000036E-2</v>
      </c>
      <c r="CX22" s="36">
        <v>0.61</v>
      </c>
      <c r="CY22" s="36">
        <v>0.54100000000000004</v>
      </c>
      <c r="CZ22" s="46">
        <f t="shared" si="33"/>
        <v>6.899999999999995E-2</v>
      </c>
      <c r="DA22" s="36">
        <v>0.57599999999999996</v>
      </c>
      <c r="DB22" s="36">
        <v>0.45200000000000001</v>
      </c>
      <c r="DC22" s="46">
        <f t="shared" si="34"/>
        <v>0.12399999999999994</v>
      </c>
      <c r="DD22" s="36">
        <v>0.57899999999999996</v>
      </c>
      <c r="DE22" s="104">
        <v>0.45</v>
      </c>
      <c r="DF22" s="46">
        <f t="shared" si="35"/>
        <v>0.12899999999999995</v>
      </c>
      <c r="DG22" s="36">
        <v>0.84499999999999997</v>
      </c>
      <c r="DH22" s="36"/>
      <c r="DI22" s="46">
        <f t="shared" si="36"/>
        <v>0.84499999999999997</v>
      </c>
      <c r="DJ22" s="36"/>
      <c r="DK22" s="36"/>
      <c r="DL22" s="46">
        <f t="shared" si="37"/>
        <v>0</v>
      </c>
      <c r="DM22" s="36"/>
      <c r="DN22" s="36"/>
      <c r="DO22" s="46">
        <f t="shared" si="38"/>
        <v>0</v>
      </c>
      <c r="DP22" s="36"/>
      <c r="DQ22" s="36"/>
      <c r="DR22" s="46">
        <f t="shared" si="39"/>
        <v>0</v>
      </c>
      <c r="DS22" s="36"/>
      <c r="DT22" s="36"/>
      <c r="DU22" s="46">
        <f t="shared" si="40"/>
        <v>0</v>
      </c>
      <c r="DV22" s="36"/>
      <c r="DW22" s="36"/>
      <c r="DX22" s="46">
        <f t="shared" si="41"/>
        <v>0</v>
      </c>
      <c r="DY22" s="36"/>
      <c r="DZ22" s="36"/>
      <c r="EA22" s="46">
        <f t="shared" si="42"/>
        <v>0</v>
      </c>
      <c r="EB22" s="36"/>
      <c r="EC22" s="36"/>
      <c r="ED22" s="46">
        <f t="shared" si="43"/>
        <v>0</v>
      </c>
      <c r="EE22" s="36"/>
      <c r="EF22" s="36"/>
      <c r="EG22" s="46">
        <f t="shared" si="44"/>
        <v>0</v>
      </c>
      <c r="EH22" s="36"/>
      <c r="EI22" s="36"/>
      <c r="EJ22" s="46">
        <f t="shared" si="45"/>
        <v>0</v>
      </c>
    </row>
    <row r="23" spans="1:140" ht="19" x14ac:dyDescent="0.25">
      <c r="A23" s="41" t="s">
        <v>53</v>
      </c>
      <c r="B23" s="38">
        <v>3834</v>
      </c>
      <c r="C23" s="36">
        <v>0</v>
      </c>
      <c r="D23" s="36">
        <v>0</v>
      </c>
      <c r="E23" s="46">
        <f t="shared" si="0"/>
        <v>0</v>
      </c>
      <c r="F23" s="36">
        <v>0</v>
      </c>
      <c r="G23" s="36">
        <v>0</v>
      </c>
      <c r="H23" s="46">
        <f t="shared" si="1"/>
        <v>0</v>
      </c>
      <c r="I23" s="36">
        <v>4.4999999999999998E-2</v>
      </c>
      <c r="J23" s="36">
        <v>4.4999999999999998E-2</v>
      </c>
      <c r="K23" s="46">
        <f t="shared" si="2"/>
        <v>0</v>
      </c>
      <c r="L23" s="44">
        <v>4.4999999999999998E-2</v>
      </c>
      <c r="M23" s="36">
        <v>4.4999999999999998E-2</v>
      </c>
      <c r="N23" s="46">
        <f t="shared" si="3"/>
        <v>0</v>
      </c>
      <c r="O23" s="36">
        <v>4.4999999999999998E-2</v>
      </c>
      <c r="P23" s="36">
        <v>4.4999999999999998E-2</v>
      </c>
      <c r="Q23" s="46">
        <f t="shared" si="4"/>
        <v>0</v>
      </c>
      <c r="R23" s="36">
        <v>4.4999999999999998E-2</v>
      </c>
      <c r="S23" s="36">
        <v>4.4999999999999998E-2</v>
      </c>
      <c r="T23" s="46">
        <f t="shared" si="5"/>
        <v>0</v>
      </c>
      <c r="U23" s="36">
        <v>4.4999999999999998E-2</v>
      </c>
      <c r="V23" s="36">
        <v>4.4999999999999998E-2</v>
      </c>
      <c r="W23" s="46">
        <f t="shared" si="6"/>
        <v>0</v>
      </c>
      <c r="X23" s="36">
        <v>4.4999999999999998E-2</v>
      </c>
      <c r="Y23" s="36">
        <v>4.4999999999999998E-2</v>
      </c>
      <c r="Z23" s="46">
        <f t="shared" si="7"/>
        <v>0</v>
      </c>
      <c r="AA23" s="36">
        <v>4.4999999999999998E-2</v>
      </c>
      <c r="AB23" s="36">
        <v>4.4999999999999998E-2</v>
      </c>
      <c r="AC23" s="46">
        <f t="shared" si="8"/>
        <v>0</v>
      </c>
      <c r="AD23" s="36">
        <v>4.4999999999999998E-2</v>
      </c>
      <c r="AE23" s="36">
        <v>4.4999999999999998E-2</v>
      </c>
      <c r="AF23" s="46">
        <f t="shared" si="9"/>
        <v>0</v>
      </c>
      <c r="AG23" s="36">
        <v>0.11</v>
      </c>
      <c r="AH23" s="36">
        <v>0.114</v>
      </c>
      <c r="AI23" s="46">
        <f t="shared" si="10"/>
        <v>-4.0000000000000036E-3</v>
      </c>
      <c r="AJ23" s="36">
        <v>0.114</v>
      </c>
      <c r="AK23" s="36">
        <v>7.0000000000000007E-2</v>
      </c>
      <c r="AL23" s="46">
        <f t="shared" si="11"/>
        <v>4.3999999999999997E-2</v>
      </c>
      <c r="AM23" s="36">
        <v>0.11</v>
      </c>
      <c r="AN23" s="36">
        <v>0.14000000000000001</v>
      </c>
      <c r="AO23" s="46">
        <f t="shared" si="12"/>
        <v>-3.0000000000000013E-2</v>
      </c>
      <c r="AP23" s="36">
        <v>0.23</v>
      </c>
      <c r="AQ23" s="36">
        <v>0.19500000000000001</v>
      </c>
      <c r="AR23" s="46">
        <f t="shared" si="13"/>
        <v>3.5000000000000003E-2</v>
      </c>
      <c r="AS23" s="36">
        <v>0.23100000000000001</v>
      </c>
      <c r="AT23" s="36">
        <v>0.16</v>
      </c>
      <c r="AU23" s="46">
        <f t="shared" si="14"/>
        <v>7.1000000000000008E-2</v>
      </c>
      <c r="AV23" s="36">
        <v>0.23599999999999999</v>
      </c>
      <c r="AW23" s="42">
        <v>0.32300000000000001</v>
      </c>
      <c r="AX23" s="46">
        <f t="shared" si="15"/>
        <v>-8.7000000000000022E-2</v>
      </c>
      <c r="AY23" s="36">
        <v>0.23100000000000001</v>
      </c>
      <c r="AZ23" s="36">
        <v>0.23</v>
      </c>
      <c r="BA23" s="46">
        <f t="shared" si="16"/>
        <v>1.0000000000000009E-3</v>
      </c>
      <c r="BB23" s="36">
        <v>0.24</v>
      </c>
      <c r="BC23" s="36">
        <v>0.27300000000000002</v>
      </c>
      <c r="BD23" s="46">
        <f t="shared" si="17"/>
        <v>-3.3000000000000029E-2</v>
      </c>
      <c r="BE23" s="36">
        <v>0.23</v>
      </c>
      <c r="BF23" s="36">
        <v>0.253</v>
      </c>
      <c r="BG23" s="46">
        <f t="shared" si="18"/>
        <v>-2.2999999999999993E-2</v>
      </c>
      <c r="BH23" s="36">
        <v>0.253</v>
      </c>
      <c r="BI23" s="36">
        <v>0.23300000000000001</v>
      </c>
      <c r="BJ23" s="46">
        <f t="shared" si="19"/>
        <v>1.999999999999999E-2</v>
      </c>
      <c r="BK23" s="36">
        <v>0.23300000000000001</v>
      </c>
      <c r="BL23" s="36">
        <v>0.20300000000000001</v>
      </c>
      <c r="BM23" s="46">
        <f t="shared" si="20"/>
        <v>0.03</v>
      </c>
      <c r="BN23" s="36">
        <v>0.23499999999999999</v>
      </c>
      <c r="BO23" s="36">
        <v>0.21</v>
      </c>
      <c r="BP23" s="46">
        <f t="shared" si="21"/>
        <v>2.4999999999999994E-2</v>
      </c>
      <c r="BQ23" s="36">
        <v>0.33</v>
      </c>
      <c r="BR23" s="36">
        <v>0.33100000000000002</v>
      </c>
      <c r="BS23" s="46">
        <f t="shared" si="22"/>
        <v>-1.0000000000000009E-3</v>
      </c>
      <c r="BT23" s="36">
        <v>0.30199999999999999</v>
      </c>
      <c r="BU23" s="36">
        <v>0.24399999999999999</v>
      </c>
      <c r="BV23" s="46">
        <f t="shared" si="23"/>
        <v>5.7999999999999996E-2</v>
      </c>
      <c r="BW23" s="36">
        <v>0.316</v>
      </c>
      <c r="BX23" s="36">
        <v>0.28599999999999998</v>
      </c>
      <c r="BY23" s="46">
        <f t="shared" si="24"/>
        <v>3.0000000000000027E-2</v>
      </c>
      <c r="BZ23" s="36">
        <v>0.30599999999999999</v>
      </c>
      <c r="CA23" s="36">
        <v>0.28000000000000003</v>
      </c>
      <c r="CB23" s="46">
        <f t="shared" si="25"/>
        <v>2.5999999999999968E-2</v>
      </c>
      <c r="CC23" s="36">
        <v>0.31</v>
      </c>
      <c r="CD23" s="69" t="s">
        <v>59</v>
      </c>
      <c r="CE23" s="46" t="e">
        <f t="shared" si="26"/>
        <v>#VALUE!</v>
      </c>
      <c r="CF23" s="36">
        <v>0.3</v>
      </c>
      <c r="CG23" s="36">
        <v>0.28000000000000003</v>
      </c>
      <c r="CH23" s="46">
        <f t="shared" si="27"/>
        <v>1.9999999999999962E-2</v>
      </c>
      <c r="CI23" s="36">
        <v>0.3</v>
      </c>
      <c r="CJ23" s="69" t="s">
        <v>59</v>
      </c>
      <c r="CK23" s="46" t="e">
        <f t="shared" si="28"/>
        <v>#VALUE!</v>
      </c>
      <c r="CL23" s="36">
        <v>0.32</v>
      </c>
      <c r="CM23" s="36">
        <v>0.26</v>
      </c>
      <c r="CN23" s="46">
        <f t="shared" si="29"/>
        <v>0.06</v>
      </c>
      <c r="CO23" s="36">
        <v>0.45100000000000001</v>
      </c>
      <c r="CP23" s="36">
        <v>0.32700000000000001</v>
      </c>
      <c r="CQ23" s="46">
        <f t="shared" si="30"/>
        <v>0.124</v>
      </c>
      <c r="CR23" s="36">
        <v>0.48199999999999998</v>
      </c>
      <c r="CS23" s="36">
        <v>0.41</v>
      </c>
      <c r="CT23" s="46">
        <f t="shared" si="31"/>
        <v>7.2000000000000008E-2</v>
      </c>
      <c r="CU23" s="36">
        <v>0.56999999999999995</v>
      </c>
      <c r="CV23" s="36">
        <v>0.47499999999999998</v>
      </c>
      <c r="CW23" s="46">
        <f t="shared" si="32"/>
        <v>9.4999999999999973E-2</v>
      </c>
      <c r="CX23" s="36">
        <v>0.60699999999999998</v>
      </c>
      <c r="CY23" s="36">
        <v>0.377</v>
      </c>
      <c r="CZ23" s="46">
        <f t="shared" si="33"/>
        <v>0.22999999999999998</v>
      </c>
      <c r="DA23" s="36">
        <v>0.57899999999999996</v>
      </c>
      <c r="DB23" s="36">
        <v>0.16900000000000001</v>
      </c>
      <c r="DC23" s="46">
        <f t="shared" si="34"/>
        <v>0.40999999999999992</v>
      </c>
      <c r="DD23" s="36">
        <v>0.57199999999999995</v>
      </c>
      <c r="DE23" s="104">
        <v>0.24399999999999999</v>
      </c>
      <c r="DF23" s="46">
        <f t="shared" si="35"/>
        <v>0.32799999999999996</v>
      </c>
      <c r="DG23" s="36">
        <v>0.88700000000000001</v>
      </c>
      <c r="DH23" s="36"/>
      <c r="DI23" s="46">
        <f t="shared" si="36"/>
        <v>0.88700000000000001</v>
      </c>
      <c r="DJ23" s="36"/>
      <c r="DK23" s="36"/>
      <c r="DL23" s="46">
        <f t="shared" si="37"/>
        <v>0</v>
      </c>
      <c r="DM23" s="36"/>
      <c r="DN23" s="36"/>
      <c r="DO23" s="46">
        <f t="shared" si="38"/>
        <v>0</v>
      </c>
      <c r="DP23" s="36"/>
      <c r="DQ23" s="36"/>
      <c r="DR23" s="46">
        <f t="shared" si="39"/>
        <v>0</v>
      </c>
      <c r="DS23" s="36"/>
      <c r="DT23" s="36"/>
      <c r="DU23" s="46">
        <f t="shared" si="40"/>
        <v>0</v>
      </c>
      <c r="DV23" s="36"/>
      <c r="DW23" s="36"/>
      <c r="DX23" s="46">
        <f t="shared" si="41"/>
        <v>0</v>
      </c>
      <c r="DY23" s="36"/>
      <c r="DZ23" s="36"/>
      <c r="EA23" s="46">
        <f t="shared" si="42"/>
        <v>0</v>
      </c>
      <c r="EB23" s="36"/>
      <c r="EC23" s="36"/>
      <c r="ED23" s="46">
        <f t="shared" si="43"/>
        <v>0</v>
      </c>
      <c r="EE23" s="36"/>
      <c r="EF23" s="36"/>
      <c r="EG23" s="46">
        <f t="shared" si="44"/>
        <v>0</v>
      </c>
      <c r="EH23" s="36"/>
      <c r="EI23" s="36"/>
      <c r="EJ23" s="46">
        <f t="shared" si="45"/>
        <v>0</v>
      </c>
    </row>
    <row r="24" spans="1:140" ht="19" x14ac:dyDescent="0.25">
      <c r="A24" s="41" t="s">
        <v>47</v>
      </c>
      <c r="B24" s="38">
        <v>3818</v>
      </c>
      <c r="C24" s="36">
        <v>0</v>
      </c>
      <c r="D24" s="36">
        <v>0</v>
      </c>
      <c r="E24" s="46">
        <f t="shared" si="0"/>
        <v>0</v>
      </c>
      <c r="F24" s="36">
        <v>0</v>
      </c>
      <c r="G24" s="36">
        <v>0</v>
      </c>
      <c r="H24" s="46">
        <f t="shared" si="1"/>
        <v>0</v>
      </c>
      <c r="I24" s="36">
        <v>4.4999999999999998E-2</v>
      </c>
      <c r="J24" s="36">
        <v>4.4999999999999998E-2</v>
      </c>
      <c r="K24" s="46">
        <f t="shared" si="2"/>
        <v>0</v>
      </c>
      <c r="L24" s="44">
        <v>4.4999999999999998E-2</v>
      </c>
      <c r="M24" s="36">
        <v>4.4999999999999998E-2</v>
      </c>
      <c r="N24" s="46">
        <f t="shared" si="3"/>
        <v>0</v>
      </c>
      <c r="O24" s="36">
        <v>4.4999999999999998E-2</v>
      </c>
      <c r="P24" s="36">
        <v>4.4999999999999998E-2</v>
      </c>
      <c r="Q24" s="46">
        <f t="shared" si="4"/>
        <v>0</v>
      </c>
      <c r="R24" s="36">
        <v>4.4999999999999998E-2</v>
      </c>
      <c r="S24" s="36">
        <v>4.4999999999999998E-2</v>
      </c>
      <c r="T24" s="46">
        <f t="shared" si="5"/>
        <v>0</v>
      </c>
      <c r="U24" s="36">
        <v>4.4999999999999998E-2</v>
      </c>
      <c r="V24" s="36">
        <v>4.4999999999999998E-2</v>
      </c>
      <c r="W24" s="46">
        <f t="shared" si="6"/>
        <v>0</v>
      </c>
      <c r="X24" s="36">
        <v>0</v>
      </c>
      <c r="Y24" s="36">
        <v>0</v>
      </c>
      <c r="Z24" s="46">
        <f t="shared" si="7"/>
        <v>0</v>
      </c>
      <c r="AA24" s="36">
        <v>4.4999999999999998E-2</v>
      </c>
      <c r="AB24" s="36">
        <v>4.4999999999999998E-2</v>
      </c>
      <c r="AC24" s="46">
        <f t="shared" si="8"/>
        <v>0</v>
      </c>
      <c r="AD24" s="36">
        <v>4.4999999999999998E-2</v>
      </c>
      <c r="AE24" s="36">
        <v>3.4000000000000002E-2</v>
      </c>
      <c r="AF24" s="46">
        <f t="shared" si="9"/>
        <v>1.0999999999999996E-2</v>
      </c>
      <c r="AG24" s="36">
        <v>0.11</v>
      </c>
      <c r="AH24" s="36">
        <v>5.2999999999999999E-2</v>
      </c>
      <c r="AI24" s="46">
        <f t="shared" si="10"/>
        <v>5.7000000000000002E-2</v>
      </c>
      <c r="AJ24" s="36">
        <v>0.113</v>
      </c>
      <c r="AK24" s="36">
        <v>0</v>
      </c>
      <c r="AL24" s="46">
        <f t="shared" si="11"/>
        <v>0.113</v>
      </c>
      <c r="AM24" s="36">
        <v>0.12</v>
      </c>
      <c r="AN24" s="36">
        <v>0</v>
      </c>
      <c r="AO24" s="46">
        <f t="shared" si="12"/>
        <v>0.12</v>
      </c>
      <c r="AP24" s="36">
        <v>0.23</v>
      </c>
      <c r="AQ24" s="36">
        <v>4.9000000000000002E-2</v>
      </c>
      <c r="AR24" s="46">
        <f t="shared" si="13"/>
        <v>0.18099999999999999</v>
      </c>
      <c r="AS24" s="36">
        <v>0.23599999999999999</v>
      </c>
      <c r="AT24" s="36">
        <v>0.11</v>
      </c>
      <c r="AU24" s="46">
        <f t="shared" si="14"/>
        <v>0.126</v>
      </c>
      <c r="AV24" s="36">
        <v>0.23100000000000001</v>
      </c>
      <c r="AW24" s="42">
        <v>0.28899999999999998</v>
      </c>
      <c r="AX24" s="46">
        <f t="shared" si="15"/>
        <v>-5.7999999999999968E-2</v>
      </c>
      <c r="AY24" s="36">
        <v>0.23100000000000001</v>
      </c>
      <c r="AZ24" s="36">
        <v>0.16</v>
      </c>
      <c r="BA24" s="46">
        <f t="shared" si="16"/>
        <v>7.1000000000000008E-2</v>
      </c>
      <c r="BB24" s="36">
        <v>0.24</v>
      </c>
      <c r="BC24" s="36">
        <v>0.107</v>
      </c>
      <c r="BD24" s="46">
        <f t="shared" si="17"/>
        <v>0.13300000000000001</v>
      </c>
      <c r="BE24" s="36">
        <v>0.23</v>
      </c>
      <c r="BF24" s="36">
        <v>0.19400000000000001</v>
      </c>
      <c r="BG24" s="46">
        <f t="shared" si="18"/>
        <v>3.6000000000000004E-2</v>
      </c>
      <c r="BH24" s="36">
        <v>0.23599999999999999</v>
      </c>
      <c r="BI24" s="36">
        <v>0.17399999999999999</v>
      </c>
      <c r="BJ24" s="46">
        <f t="shared" si="19"/>
        <v>6.2E-2</v>
      </c>
      <c r="BK24" s="36">
        <v>0.23899999999999999</v>
      </c>
      <c r="BL24" s="36">
        <v>0.13500000000000001</v>
      </c>
      <c r="BM24" s="46">
        <f t="shared" si="20"/>
        <v>0.10399999999999998</v>
      </c>
      <c r="BN24" s="36">
        <v>0.23499999999999999</v>
      </c>
      <c r="BO24" s="36">
        <v>0.21</v>
      </c>
      <c r="BP24" s="46">
        <f t="shared" si="21"/>
        <v>2.4999999999999994E-2</v>
      </c>
      <c r="BQ24" s="36">
        <v>0.32</v>
      </c>
      <c r="BR24" s="36">
        <v>0.34300000000000003</v>
      </c>
      <c r="BS24" s="46">
        <f t="shared" si="22"/>
        <v>-2.300000000000002E-2</v>
      </c>
      <c r="BT24" s="36">
        <v>0.30499999999999999</v>
      </c>
      <c r="BU24" s="36">
        <v>0.24299999999999999</v>
      </c>
      <c r="BV24" s="46">
        <f t="shared" si="23"/>
        <v>6.2E-2</v>
      </c>
      <c r="BW24" s="36">
        <v>0.30399999999999999</v>
      </c>
      <c r="BX24" s="36">
        <v>0.185</v>
      </c>
      <c r="BY24" s="46">
        <f t="shared" si="24"/>
        <v>0.11899999999999999</v>
      </c>
      <c r="BZ24" s="36">
        <v>0.30399999999999999</v>
      </c>
      <c r="CA24" s="36">
        <v>0.17</v>
      </c>
      <c r="CB24" s="46">
        <f t="shared" si="25"/>
        <v>0.13399999999999998</v>
      </c>
      <c r="CC24" s="36">
        <v>0.33</v>
      </c>
      <c r="CD24" s="69" t="s">
        <v>59</v>
      </c>
      <c r="CE24" s="46" t="e">
        <f t="shared" si="26"/>
        <v>#VALUE!</v>
      </c>
      <c r="CF24" s="36">
        <v>0.3</v>
      </c>
      <c r="CG24" s="36">
        <v>0.24</v>
      </c>
      <c r="CH24" s="46">
        <f t="shared" si="27"/>
        <v>0.06</v>
      </c>
      <c r="CI24" s="36">
        <v>0.3</v>
      </c>
      <c r="CJ24" s="69" t="s">
        <v>59</v>
      </c>
      <c r="CK24" s="46" t="e">
        <f t="shared" si="28"/>
        <v>#VALUE!</v>
      </c>
      <c r="CL24" s="36">
        <v>0.31</v>
      </c>
      <c r="CM24" s="36">
        <v>0.28100000000000003</v>
      </c>
      <c r="CN24" s="46">
        <f t="shared" si="29"/>
        <v>2.899999999999997E-2</v>
      </c>
      <c r="CO24" s="36">
        <v>0.45200000000000001</v>
      </c>
      <c r="CP24" s="36">
        <v>0.33200000000000002</v>
      </c>
      <c r="CQ24" s="46">
        <f t="shared" si="30"/>
        <v>0.12</v>
      </c>
      <c r="CR24" s="36">
        <v>0.46500000000000002</v>
      </c>
      <c r="CS24" s="36">
        <v>0.39</v>
      </c>
      <c r="CT24" s="46">
        <f t="shared" si="31"/>
        <v>7.5000000000000011E-2</v>
      </c>
      <c r="CU24" s="36">
        <v>0.56999999999999995</v>
      </c>
      <c r="CV24" s="36">
        <v>0.42</v>
      </c>
      <c r="CW24" s="46">
        <f t="shared" si="32"/>
        <v>0.14999999999999997</v>
      </c>
      <c r="CX24" s="36">
        <v>0.57599999999999996</v>
      </c>
      <c r="CY24" s="36">
        <v>0.20200000000000001</v>
      </c>
      <c r="CZ24" s="46">
        <f t="shared" si="33"/>
        <v>0.37399999999999994</v>
      </c>
      <c r="DA24" s="36">
        <v>0.57899999999999996</v>
      </c>
      <c r="DB24" s="36">
        <v>0.11</v>
      </c>
      <c r="DC24" s="46">
        <f t="shared" si="34"/>
        <v>0.46899999999999997</v>
      </c>
      <c r="DD24" s="36">
        <v>0.57699999999999996</v>
      </c>
      <c r="DE24" s="104">
        <v>0.17699999999999999</v>
      </c>
      <c r="DF24" s="46">
        <f t="shared" si="35"/>
        <v>0.39999999999999997</v>
      </c>
      <c r="DG24" s="36">
        <v>0.78700000000000003</v>
      </c>
      <c r="DH24" s="36"/>
      <c r="DI24" s="46">
        <f t="shared" si="36"/>
        <v>0.78700000000000003</v>
      </c>
      <c r="DJ24" s="36"/>
      <c r="DK24" s="36"/>
      <c r="DL24" s="46">
        <f t="shared" si="37"/>
        <v>0</v>
      </c>
      <c r="DM24" s="36"/>
      <c r="DN24" s="36"/>
      <c r="DO24" s="46">
        <f t="shared" si="38"/>
        <v>0</v>
      </c>
      <c r="DP24" s="36"/>
      <c r="DQ24" s="36"/>
      <c r="DR24" s="46">
        <f t="shared" si="39"/>
        <v>0</v>
      </c>
      <c r="DS24" s="36"/>
      <c r="DT24" s="36"/>
      <c r="DU24" s="46">
        <f t="shared" si="40"/>
        <v>0</v>
      </c>
      <c r="DV24" s="36"/>
      <c r="DW24" s="36"/>
      <c r="DX24" s="46">
        <f t="shared" si="41"/>
        <v>0</v>
      </c>
      <c r="DY24" s="36"/>
      <c r="DZ24" s="36"/>
      <c r="EA24" s="46">
        <f t="shared" si="42"/>
        <v>0</v>
      </c>
      <c r="EB24" s="36"/>
      <c r="EC24" s="36"/>
      <c r="ED24" s="46">
        <f t="shared" si="43"/>
        <v>0</v>
      </c>
      <c r="EE24" s="36"/>
      <c r="EF24" s="36"/>
      <c r="EG24" s="46">
        <f t="shared" si="44"/>
        <v>0</v>
      </c>
      <c r="EH24" s="36"/>
      <c r="EI24" s="36"/>
      <c r="EJ24" s="46">
        <f t="shared" si="45"/>
        <v>0</v>
      </c>
    </row>
    <row r="25" spans="1:140" ht="19" x14ac:dyDescent="0.25">
      <c r="A25" s="41" t="s">
        <v>50</v>
      </c>
      <c r="B25" s="38">
        <v>3829</v>
      </c>
      <c r="C25" s="36">
        <v>0</v>
      </c>
      <c r="D25" s="36">
        <v>0</v>
      </c>
      <c r="E25" s="46">
        <f t="shared" si="0"/>
        <v>0</v>
      </c>
      <c r="F25" s="36">
        <v>0</v>
      </c>
      <c r="G25" s="36">
        <v>0</v>
      </c>
      <c r="H25" s="46">
        <f t="shared" si="1"/>
        <v>0</v>
      </c>
      <c r="I25" s="36">
        <v>4.4999999999999998E-2</v>
      </c>
      <c r="J25" s="36">
        <v>4.4999999999999998E-2</v>
      </c>
      <c r="K25" s="46">
        <f t="shared" si="2"/>
        <v>0</v>
      </c>
      <c r="L25" s="44">
        <v>4.4999999999999998E-2</v>
      </c>
      <c r="M25" s="36">
        <v>4.4999999999999998E-2</v>
      </c>
      <c r="N25" s="46">
        <f t="shared" si="3"/>
        <v>0</v>
      </c>
      <c r="O25" s="36">
        <v>4.4999999999999998E-2</v>
      </c>
      <c r="P25" s="36">
        <v>4.4999999999999998E-2</v>
      </c>
      <c r="Q25" s="46">
        <f t="shared" si="4"/>
        <v>0</v>
      </c>
      <c r="R25" s="36">
        <v>4.4999999999999998E-2</v>
      </c>
      <c r="S25" s="36">
        <v>4.4999999999999998E-2</v>
      </c>
      <c r="T25" s="46">
        <f t="shared" si="5"/>
        <v>0</v>
      </c>
      <c r="U25" s="36">
        <v>4.4999999999999998E-2</v>
      </c>
      <c r="V25" s="36">
        <v>4.4999999999999998E-2</v>
      </c>
      <c r="W25" s="46">
        <f t="shared" si="6"/>
        <v>0</v>
      </c>
      <c r="X25" s="36">
        <v>4.4999999999999998E-2</v>
      </c>
      <c r="Y25" s="36">
        <v>4.4999999999999998E-2</v>
      </c>
      <c r="Z25" s="46">
        <f t="shared" si="7"/>
        <v>0</v>
      </c>
      <c r="AA25" s="36">
        <v>4.4999999999999998E-2</v>
      </c>
      <c r="AB25" s="36">
        <v>4.4999999999999998E-2</v>
      </c>
      <c r="AC25" s="46">
        <f t="shared" si="8"/>
        <v>0</v>
      </c>
      <c r="AD25" s="36">
        <v>4.4999999999999998E-2</v>
      </c>
      <c r="AE25" s="36">
        <v>4.4999999999999998E-2</v>
      </c>
      <c r="AF25" s="46">
        <f t="shared" si="9"/>
        <v>0</v>
      </c>
      <c r="AG25" s="36">
        <v>0.11</v>
      </c>
      <c r="AH25" s="36">
        <v>1.12E-2</v>
      </c>
      <c r="AI25" s="46">
        <f t="shared" si="10"/>
        <v>9.8799999999999999E-2</v>
      </c>
      <c r="AJ25" s="36">
        <v>0.112</v>
      </c>
      <c r="AK25" s="36">
        <v>0.11</v>
      </c>
      <c r="AL25" s="46">
        <f t="shared" si="11"/>
        <v>2.0000000000000018E-3</v>
      </c>
      <c r="AM25" s="36">
        <v>0.11</v>
      </c>
      <c r="AN25" s="36">
        <v>0.09</v>
      </c>
      <c r="AO25" s="46">
        <f t="shared" si="12"/>
        <v>2.0000000000000004E-2</v>
      </c>
      <c r="AP25" s="36">
        <v>0.23</v>
      </c>
      <c r="AQ25" s="36">
        <v>5.7000000000000002E-2</v>
      </c>
      <c r="AR25" s="46">
        <f t="shared" si="13"/>
        <v>0.17300000000000001</v>
      </c>
      <c r="AS25" s="36">
        <v>0.23300000000000001</v>
      </c>
      <c r="AT25" s="49" t="s">
        <v>59</v>
      </c>
      <c r="AU25" s="46" t="e">
        <f t="shared" si="14"/>
        <v>#VALUE!</v>
      </c>
      <c r="AV25" s="67" t="s">
        <v>59</v>
      </c>
      <c r="AW25" s="42">
        <v>0.13400000000000001</v>
      </c>
      <c r="AX25" s="46" t="e">
        <f t="shared" si="15"/>
        <v>#VALUE!</v>
      </c>
      <c r="AY25" s="36">
        <v>0.23100000000000001</v>
      </c>
      <c r="AZ25" s="36">
        <v>0.03</v>
      </c>
      <c r="BA25" s="46">
        <f t="shared" si="16"/>
        <v>0.20100000000000001</v>
      </c>
      <c r="BB25" s="36">
        <v>0.25</v>
      </c>
      <c r="BC25" s="36">
        <v>0</v>
      </c>
      <c r="BD25" s="46">
        <f t="shared" si="17"/>
        <v>0.25</v>
      </c>
      <c r="BE25" s="36">
        <v>0.23400000000000001</v>
      </c>
      <c r="BF25" s="36">
        <v>1E-3</v>
      </c>
      <c r="BG25" s="46">
        <f t="shared" si="18"/>
        <v>0.23300000000000001</v>
      </c>
      <c r="BH25" s="36">
        <v>0.23300000000000001</v>
      </c>
      <c r="BI25" s="36">
        <v>0</v>
      </c>
      <c r="BJ25" s="46">
        <f t="shared" si="19"/>
        <v>0.23300000000000001</v>
      </c>
      <c r="BK25" s="36">
        <v>0.23899999999999999</v>
      </c>
      <c r="BL25" s="36">
        <v>0</v>
      </c>
      <c r="BM25" s="46">
        <f t="shared" si="20"/>
        <v>0.23899999999999999</v>
      </c>
      <c r="BN25" s="36">
        <v>0.45200000000000001</v>
      </c>
      <c r="BO25" s="36">
        <v>0.2</v>
      </c>
      <c r="BP25" s="46">
        <f t="shared" si="21"/>
        <v>0.252</v>
      </c>
      <c r="BQ25" s="36">
        <v>0.34</v>
      </c>
      <c r="BR25" s="36">
        <v>0</v>
      </c>
      <c r="BS25" s="46">
        <f t="shared" si="22"/>
        <v>0.34</v>
      </c>
      <c r="BT25" s="36">
        <v>0.3</v>
      </c>
      <c r="BU25" s="36">
        <v>0.189</v>
      </c>
      <c r="BV25" s="46">
        <f t="shared" si="23"/>
        <v>0.11099999999999999</v>
      </c>
      <c r="BW25" s="36">
        <v>0.316</v>
      </c>
      <c r="BX25" s="36">
        <v>0.04</v>
      </c>
      <c r="BY25" s="46">
        <f t="shared" si="24"/>
        <v>0.27600000000000002</v>
      </c>
      <c r="BZ25" s="36">
        <v>0.30199999999999999</v>
      </c>
      <c r="CA25" s="36">
        <v>0</v>
      </c>
      <c r="CB25" s="46">
        <f t="shared" si="25"/>
        <v>0.30199999999999999</v>
      </c>
      <c r="CC25" s="36">
        <v>0.31</v>
      </c>
      <c r="CD25" s="69" t="s">
        <v>59</v>
      </c>
      <c r="CE25" s="46" t="e">
        <f t="shared" si="26"/>
        <v>#VALUE!</v>
      </c>
      <c r="CF25" s="36">
        <v>0.3</v>
      </c>
      <c r="CG25" s="36">
        <v>0</v>
      </c>
      <c r="CH25" s="46">
        <f t="shared" si="27"/>
        <v>0.3</v>
      </c>
      <c r="CI25" s="36">
        <v>0.3</v>
      </c>
      <c r="CJ25" s="42">
        <v>0</v>
      </c>
      <c r="CK25" s="46">
        <f t="shared" si="28"/>
        <v>0.3</v>
      </c>
      <c r="CL25" s="36">
        <f>0.31+0.301</f>
        <v>0.61099999999999999</v>
      </c>
      <c r="CM25" s="36">
        <v>0</v>
      </c>
      <c r="CN25" s="46">
        <f t="shared" si="29"/>
        <v>0.61099999999999999</v>
      </c>
      <c r="CO25" s="36">
        <v>0.45</v>
      </c>
      <c r="CP25" s="36">
        <v>0.152</v>
      </c>
      <c r="CQ25" s="46">
        <f t="shared" si="30"/>
        <v>0.29800000000000004</v>
      </c>
      <c r="CR25" s="36">
        <v>0.45200000000000001</v>
      </c>
      <c r="CS25" s="36">
        <v>0</v>
      </c>
      <c r="CT25" s="46">
        <f t="shared" si="31"/>
        <v>0.45200000000000001</v>
      </c>
      <c r="CU25" s="36">
        <f>0.57+0.57</f>
        <v>1.1399999999999999</v>
      </c>
      <c r="CV25" s="36">
        <v>0.19900000000000001</v>
      </c>
      <c r="CW25" s="46">
        <f t="shared" si="32"/>
        <v>0.94099999999999984</v>
      </c>
      <c r="CX25" s="36">
        <v>0.57899999999999996</v>
      </c>
      <c r="CY25" s="36">
        <v>0</v>
      </c>
      <c r="CZ25" s="46">
        <f t="shared" si="33"/>
        <v>0.57899999999999996</v>
      </c>
      <c r="DA25" s="36">
        <v>0.57799999999999996</v>
      </c>
      <c r="DB25" s="36">
        <v>0</v>
      </c>
      <c r="DC25" s="46">
        <f t="shared" si="34"/>
        <v>0.57799999999999996</v>
      </c>
      <c r="DD25" s="36">
        <f>0.573+0.574</f>
        <v>1.1469999999999998</v>
      </c>
      <c r="DE25" s="104">
        <v>0.16800000000000001</v>
      </c>
      <c r="DF25" s="46">
        <f t="shared" si="35"/>
        <v>0.97899999999999976</v>
      </c>
      <c r="DG25" s="36">
        <v>0.78100000000000003</v>
      </c>
      <c r="DH25" s="36"/>
      <c r="DI25" s="46">
        <f t="shared" si="36"/>
        <v>0.78100000000000003</v>
      </c>
      <c r="DJ25" s="36"/>
      <c r="DK25" s="36"/>
      <c r="DL25" s="46">
        <f t="shared" si="37"/>
        <v>0</v>
      </c>
      <c r="DM25" s="36"/>
      <c r="DN25" s="36"/>
      <c r="DO25" s="46">
        <f t="shared" si="38"/>
        <v>0</v>
      </c>
      <c r="DP25" s="36"/>
      <c r="DQ25" s="36"/>
      <c r="DR25" s="46">
        <f t="shared" si="39"/>
        <v>0</v>
      </c>
      <c r="DS25" s="36"/>
      <c r="DT25" s="36"/>
      <c r="DU25" s="46">
        <f t="shared" si="40"/>
        <v>0</v>
      </c>
      <c r="DV25" s="36"/>
      <c r="DW25" s="36"/>
      <c r="DX25" s="46">
        <f t="shared" si="41"/>
        <v>0</v>
      </c>
      <c r="DY25" s="36"/>
      <c r="DZ25" s="36"/>
      <c r="EA25" s="46">
        <f t="shared" si="42"/>
        <v>0</v>
      </c>
      <c r="EB25" s="36"/>
      <c r="EC25" s="36"/>
      <c r="ED25" s="46">
        <f t="shared" si="43"/>
        <v>0</v>
      </c>
      <c r="EE25" s="36"/>
      <c r="EF25" s="36"/>
      <c r="EG25" s="46">
        <f t="shared" si="44"/>
        <v>0</v>
      </c>
      <c r="EH25" s="36"/>
      <c r="EI25" s="36"/>
      <c r="EJ25" s="46">
        <f t="shared" si="45"/>
        <v>0</v>
      </c>
    </row>
    <row r="26" spans="1:140" ht="19" x14ac:dyDescent="0.25">
      <c r="A26" s="41" t="s">
        <v>37</v>
      </c>
      <c r="B26" s="38">
        <v>3783</v>
      </c>
      <c r="C26" s="36">
        <v>0</v>
      </c>
      <c r="D26" s="36">
        <v>0</v>
      </c>
      <c r="E26" s="46">
        <f t="shared" si="0"/>
        <v>0</v>
      </c>
      <c r="F26" s="36">
        <v>0</v>
      </c>
      <c r="G26" s="36">
        <v>0</v>
      </c>
      <c r="H26" s="46">
        <f t="shared" si="1"/>
        <v>0</v>
      </c>
      <c r="I26" s="36">
        <v>4.4999999999999998E-2</v>
      </c>
      <c r="J26" s="36">
        <v>4.4999999999999998E-2</v>
      </c>
      <c r="K26" s="46">
        <f t="shared" si="2"/>
        <v>0</v>
      </c>
      <c r="L26" s="44">
        <v>4.4999999999999998E-2</v>
      </c>
      <c r="M26" s="36">
        <v>4.4999999999999998E-2</v>
      </c>
      <c r="N26" s="46">
        <f t="shared" si="3"/>
        <v>0</v>
      </c>
      <c r="O26" s="36">
        <v>4.4999999999999998E-2</v>
      </c>
      <c r="P26" s="36">
        <v>4.4999999999999998E-2</v>
      </c>
      <c r="Q26" s="46">
        <f t="shared" si="4"/>
        <v>0</v>
      </c>
      <c r="R26" s="36">
        <v>4.4999999999999998E-2</v>
      </c>
      <c r="S26" s="36">
        <v>4.4999999999999998E-2</v>
      </c>
      <c r="T26" s="46">
        <f t="shared" si="5"/>
        <v>0</v>
      </c>
      <c r="U26" s="36">
        <v>4.4999999999999998E-2</v>
      </c>
      <c r="V26" s="36">
        <v>4.4999999999999998E-2</v>
      </c>
      <c r="W26" s="46">
        <f t="shared" si="6"/>
        <v>0</v>
      </c>
      <c r="X26" s="36">
        <v>4.4999999999999998E-2</v>
      </c>
      <c r="Y26" s="36">
        <v>4.4999999999999998E-2</v>
      </c>
      <c r="Z26" s="46">
        <f t="shared" si="7"/>
        <v>0</v>
      </c>
      <c r="AA26" s="36">
        <v>4.4999999999999998E-2</v>
      </c>
      <c r="AB26" s="36">
        <v>1.0999999999999999E-2</v>
      </c>
      <c r="AC26" s="46">
        <f t="shared" si="8"/>
        <v>3.4000000000000002E-2</v>
      </c>
      <c r="AD26" s="36">
        <v>4.4999999999999998E-2</v>
      </c>
      <c r="AE26" s="36">
        <v>1.0999999999999999E-2</v>
      </c>
      <c r="AF26" s="46">
        <f t="shared" si="9"/>
        <v>3.4000000000000002E-2</v>
      </c>
      <c r="AG26" s="36">
        <v>0.11</v>
      </c>
      <c r="AH26" s="36">
        <v>6.4000000000000001E-2</v>
      </c>
      <c r="AI26" s="46">
        <f t="shared" si="10"/>
        <v>4.5999999999999999E-2</v>
      </c>
      <c r="AJ26" s="36">
        <v>0.113</v>
      </c>
      <c r="AK26" s="36">
        <v>0.05</v>
      </c>
      <c r="AL26" s="46">
        <f t="shared" si="11"/>
        <v>6.3E-2</v>
      </c>
      <c r="AM26" s="36">
        <v>0.12</v>
      </c>
      <c r="AN26" s="36">
        <v>0.09</v>
      </c>
      <c r="AO26" s="46">
        <f t="shared" si="12"/>
        <v>0.03</v>
      </c>
      <c r="AP26" s="36">
        <v>0.23</v>
      </c>
      <c r="AQ26" s="36">
        <v>0.14399999999999999</v>
      </c>
      <c r="AR26" s="46">
        <f t="shared" si="13"/>
        <v>8.6000000000000021E-2</v>
      </c>
      <c r="AS26" s="36">
        <v>0.23200000000000001</v>
      </c>
      <c r="AT26" s="36">
        <v>0.13</v>
      </c>
      <c r="AU26" s="46">
        <f t="shared" si="14"/>
        <v>0.10200000000000001</v>
      </c>
      <c r="AV26" s="36">
        <v>0.23200000000000001</v>
      </c>
      <c r="AW26" s="42">
        <v>0.25700000000000001</v>
      </c>
      <c r="AX26" s="46">
        <f t="shared" si="15"/>
        <v>-2.4999999999999994E-2</v>
      </c>
      <c r="AY26" s="36">
        <v>0.23100000000000001</v>
      </c>
      <c r="AZ26" s="36">
        <v>0.2</v>
      </c>
      <c r="BA26" s="46">
        <f t="shared" si="16"/>
        <v>3.1E-2</v>
      </c>
      <c r="BB26" s="36">
        <v>0.23</v>
      </c>
      <c r="BC26" s="36">
        <v>0.21299999999999999</v>
      </c>
      <c r="BD26" s="46">
        <f t="shared" si="17"/>
        <v>1.7000000000000015E-2</v>
      </c>
      <c r="BE26" s="36">
        <v>0.23400000000000001</v>
      </c>
      <c r="BF26" s="36">
        <v>0.18099999999999999</v>
      </c>
      <c r="BG26" s="46">
        <f t="shared" si="18"/>
        <v>5.3000000000000019E-2</v>
      </c>
      <c r="BH26" s="36">
        <v>0.23499999999999999</v>
      </c>
      <c r="BI26" s="36">
        <v>0.22600000000000001</v>
      </c>
      <c r="BJ26" s="46">
        <f t="shared" si="19"/>
        <v>8.9999999999999802E-3</v>
      </c>
      <c r="BK26" s="36">
        <v>0.23599999999999999</v>
      </c>
      <c r="BL26" s="36">
        <v>0.16500000000000001</v>
      </c>
      <c r="BM26" s="46">
        <f t="shared" si="20"/>
        <v>7.099999999999998E-2</v>
      </c>
      <c r="BN26" s="36">
        <v>0.23799999999999999</v>
      </c>
      <c r="BO26" s="36">
        <v>0.24</v>
      </c>
      <c r="BP26" s="46">
        <f t="shared" si="21"/>
        <v>-2.0000000000000018E-3</v>
      </c>
      <c r="BQ26" s="36">
        <v>0.31</v>
      </c>
      <c r="BR26" s="36">
        <v>0.33600000000000002</v>
      </c>
      <c r="BS26" s="46">
        <f t="shared" si="22"/>
        <v>-2.6000000000000023E-2</v>
      </c>
      <c r="BT26" s="36">
        <v>0.30599999999999999</v>
      </c>
      <c r="BU26" s="36">
        <v>0.28000000000000003</v>
      </c>
      <c r="BV26" s="46">
        <f t="shared" si="23"/>
        <v>2.5999999999999968E-2</v>
      </c>
      <c r="BW26" s="36">
        <v>0.30399999999999999</v>
      </c>
      <c r="BX26" s="36">
        <v>0.23300000000000001</v>
      </c>
      <c r="BY26" s="46">
        <f t="shared" si="24"/>
        <v>7.099999999999998E-2</v>
      </c>
      <c r="BZ26" s="36">
        <v>0.30499999999999999</v>
      </c>
      <c r="CA26" s="36">
        <v>0.12</v>
      </c>
      <c r="CB26" s="46">
        <f t="shared" si="25"/>
        <v>0.185</v>
      </c>
      <c r="CC26" s="36">
        <v>0.34</v>
      </c>
      <c r="CD26" s="69" t="s">
        <v>59</v>
      </c>
      <c r="CE26" s="46" t="e">
        <f t="shared" si="26"/>
        <v>#VALUE!</v>
      </c>
      <c r="CF26" s="36">
        <v>0.3</v>
      </c>
      <c r="CG26" s="36">
        <v>0.17</v>
      </c>
      <c r="CH26" s="46">
        <f t="shared" si="27"/>
        <v>0.12999999999999998</v>
      </c>
      <c r="CI26" s="36">
        <v>0.3</v>
      </c>
      <c r="CJ26" s="42">
        <v>0</v>
      </c>
      <c r="CK26" s="46">
        <f t="shared" si="28"/>
        <v>0.3</v>
      </c>
      <c r="CL26" s="36">
        <v>0.32</v>
      </c>
      <c r="CM26" s="36">
        <v>0</v>
      </c>
      <c r="CN26" s="46">
        <f t="shared" si="29"/>
        <v>0.32</v>
      </c>
      <c r="CO26" s="36">
        <v>0.45</v>
      </c>
      <c r="CP26" s="36">
        <v>0.27900000000000003</v>
      </c>
      <c r="CQ26" s="46">
        <f t="shared" si="30"/>
        <v>0.17099999999999999</v>
      </c>
      <c r="CR26" s="36">
        <v>0.45600000000000002</v>
      </c>
      <c r="CS26" s="36">
        <v>0.27</v>
      </c>
      <c r="CT26" s="46">
        <f t="shared" si="31"/>
        <v>0.186</v>
      </c>
      <c r="CU26" s="36">
        <v>0.56999999999999995</v>
      </c>
      <c r="CV26" s="36">
        <v>0.27600000000000002</v>
      </c>
      <c r="CW26" s="46">
        <f t="shared" si="32"/>
        <v>0.29399999999999993</v>
      </c>
      <c r="CX26" s="36">
        <v>0.58799999999999997</v>
      </c>
      <c r="CY26" s="36">
        <v>0.33600000000000002</v>
      </c>
      <c r="CZ26" s="46">
        <f t="shared" si="33"/>
        <v>0.25199999999999995</v>
      </c>
      <c r="DA26" s="36">
        <v>0.56999999999999995</v>
      </c>
      <c r="DB26" s="36">
        <v>0.19</v>
      </c>
      <c r="DC26" s="46">
        <f t="shared" si="34"/>
        <v>0.37999999999999995</v>
      </c>
      <c r="DD26" s="36">
        <v>0.57299999999999995</v>
      </c>
      <c r="DE26" s="104">
        <v>0.26900000000000002</v>
      </c>
      <c r="DF26" s="46">
        <f t="shared" si="35"/>
        <v>0.30399999999999994</v>
      </c>
      <c r="DG26" s="36">
        <v>0.84799999999999998</v>
      </c>
      <c r="DH26" s="36"/>
      <c r="DI26" s="46">
        <f t="shared" si="36"/>
        <v>0.84799999999999998</v>
      </c>
      <c r="DJ26" s="36"/>
      <c r="DK26" s="36"/>
      <c r="DL26" s="46">
        <f t="shared" si="37"/>
        <v>0</v>
      </c>
      <c r="DM26" s="36"/>
      <c r="DN26" s="36"/>
      <c r="DO26" s="46">
        <f t="shared" si="38"/>
        <v>0</v>
      </c>
      <c r="DP26" s="36"/>
      <c r="DQ26" s="36"/>
      <c r="DR26" s="46">
        <f t="shared" si="39"/>
        <v>0</v>
      </c>
      <c r="DS26" s="36"/>
      <c r="DT26" s="36"/>
      <c r="DU26" s="46">
        <f t="shared" si="40"/>
        <v>0</v>
      </c>
      <c r="DV26" s="36"/>
      <c r="DW26" s="36"/>
      <c r="DX26" s="46">
        <f t="shared" si="41"/>
        <v>0</v>
      </c>
      <c r="DY26" s="36"/>
      <c r="DZ26" s="36"/>
      <c r="EA26" s="46">
        <f t="shared" si="42"/>
        <v>0</v>
      </c>
      <c r="EB26" s="36"/>
      <c r="EC26" s="36"/>
      <c r="ED26" s="46">
        <f t="shared" si="43"/>
        <v>0</v>
      </c>
      <c r="EE26" s="36"/>
      <c r="EF26" s="36"/>
      <c r="EG26" s="46">
        <f t="shared" si="44"/>
        <v>0</v>
      </c>
      <c r="EH26" s="36"/>
      <c r="EI26" s="36"/>
      <c r="EJ26" s="46">
        <f t="shared" si="45"/>
        <v>0</v>
      </c>
    </row>
    <row r="27" spans="1:140" ht="19" x14ac:dyDescent="0.25">
      <c r="A27" s="41" t="s">
        <v>20</v>
      </c>
      <c r="B27" s="38">
        <v>3729</v>
      </c>
      <c r="C27" s="36">
        <v>0</v>
      </c>
      <c r="D27" s="36">
        <v>0</v>
      </c>
      <c r="E27" s="46">
        <f t="shared" si="0"/>
        <v>0</v>
      </c>
      <c r="F27" s="36">
        <v>0</v>
      </c>
      <c r="G27" s="36">
        <v>0</v>
      </c>
      <c r="H27" s="46">
        <f t="shared" si="1"/>
        <v>0</v>
      </c>
      <c r="I27" s="36">
        <v>4.4999999999999998E-2</v>
      </c>
      <c r="J27" s="36">
        <v>4.4999999999999998E-2</v>
      </c>
      <c r="K27" s="46">
        <f t="shared" si="2"/>
        <v>0</v>
      </c>
      <c r="L27" s="44">
        <v>4.4999999999999998E-2</v>
      </c>
      <c r="M27" s="36">
        <v>4.4999999999999998E-2</v>
      </c>
      <c r="N27" s="46">
        <f t="shared" si="3"/>
        <v>0</v>
      </c>
      <c r="O27" s="36">
        <v>4.4999999999999998E-2</v>
      </c>
      <c r="P27" s="36">
        <v>4.4999999999999998E-2</v>
      </c>
      <c r="Q27" s="46">
        <f t="shared" si="4"/>
        <v>0</v>
      </c>
      <c r="R27" s="36">
        <v>4.4999999999999998E-2</v>
      </c>
      <c r="S27" s="36">
        <v>4.4999999999999998E-2</v>
      </c>
      <c r="T27" s="46">
        <f t="shared" si="5"/>
        <v>0</v>
      </c>
      <c r="U27" s="36">
        <v>4.4999999999999998E-2</v>
      </c>
      <c r="V27" s="36">
        <v>4.4999999999999998E-2</v>
      </c>
      <c r="W27" s="46">
        <f t="shared" si="6"/>
        <v>0</v>
      </c>
      <c r="X27" s="36">
        <v>4.4999999999999998E-2</v>
      </c>
      <c r="Y27" s="36">
        <v>4.4999999999999998E-2</v>
      </c>
      <c r="Z27" s="46">
        <f t="shared" si="7"/>
        <v>0</v>
      </c>
      <c r="AA27" s="36">
        <f>0.045+0.045</f>
        <v>0.09</v>
      </c>
      <c r="AB27" s="36">
        <v>4.4999999999999998E-2</v>
      </c>
      <c r="AC27" s="46">
        <f t="shared" si="8"/>
        <v>4.4999999999999998E-2</v>
      </c>
      <c r="AD27" s="36">
        <v>4.4999999999999998E-2</v>
      </c>
      <c r="AE27" s="36">
        <v>3.4000000000000002E-2</v>
      </c>
      <c r="AF27" s="46">
        <f t="shared" si="9"/>
        <v>1.0999999999999996E-2</v>
      </c>
      <c r="AG27" s="36">
        <v>0.11</v>
      </c>
      <c r="AH27" s="36">
        <v>0.113</v>
      </c>
      <c r="AI27" s="46">
        <f t="shared" si="10"/>
        <v>-3.0000000000000027E-3</v>
      </c>
      <c r="AJ27" s="36">
        <v>0.113</v>
      </c>
      <c r="AK27" s="36">
        <v>0.05</v>
      </c>
      <c r="AL27" s="46">
        <f t="shared" si="11"/>
        <v>6.3E-2</v>
      </c>
      <c r="AM27" s="36">
        <v>0.11</v>
      </c>
      <c r="AN27" s="36">
        <v>0.14000000000000001</v>
      </c>
      <c r="AO27" s="46">
        <f t="shared" si="12"/>
        <v>-3.0000000000000013E-2</v>
      </c>
      <c r="AP27" s="36">
        <v>0.23</v>
      </c>
      <c r="AQ27" s="36">
        <v>0.19600000000000001</v>
      </c>
      <c r="AR27" s="46">
        <f t="shared" si="13"/>
        <v>3.4000000000000002E-2</v>
      </c>
      <c r="AS27" s="36">
        <v>0.23</v>
      </c>
      <c r="AT27" s="36">
        <v>0.22</v>
      </c>
      <c r="AU27" s="46">
        <f t="shared" si="14"/>
        <v>1.0000000000000009E-2</v>
      </c>
      <c r="AV27" s="36">
        <v>0.23499999999999999</v>
      </c>
      <c r="AW27" s="42">
        <v>0.49299999999999999</v>
      </c>
      <c r="AX27" s="46">
        <f t="shared" si="15"/>
        <v>-0.25800000000000001</v>
      </c>
      <c r="AY27" s="36">
        <v>0.23</v>
      </c>
      <c r="AZ27" s="36">
        <v>0.2</v>
      </c>
      <c r="BA27" s="46">
        <f t="shared" si="16"/>
        <v>0.03</v>
      </c>
      <c r="BB27" s="36">
        <v>0.25</v>
      </c>
      <c r="BC27" s="36">
        <v>0.27100000000000002</v>
      </c>
      <c r="BD27" s="46">
        <f t="shared" si="17"/>
        <v>-2.1000000000000019E-2</v>
      </c>
      <c r="BE27" s="36">
        <v>0.23799999999999999</v>
      </c>
      <c r="BF27" s="36">
        <v>0.24399999999999999</v>
      </c>
      <c r="BG27" s="46">
        <f t="shared" si="18"/>
        <v>-6.0000000000000053E-3</v>
      </c>
      <c r="BH27" s="36">
        <v>0.24399999999999999</v>
      </c>
      <c r="BI27" s="36">
        <v>0.23100000000000001</v>
      </c>
      <c r="BJ27" s="46">
        <f t="shared" si="19"/>
        <v>1.2999999999999984E-2</v>
      </c>
      <c r="BK27" s="36">
        <v>0.23100000000000001</v>
      </c>
      <c r="BL27" s="36">
        <v>0.22700000000000001</v>
      </c>
      <c r="BM27" s="46">
        <f t="shared" si="20"/>
        <v>4.0000000000000036E-3</v>
      </c>
      <c r="BN27" s="36">
        <v>0.23599999999999999</v>
      </c>
      <c r="BO27" s="36">
        <v>0.25</v>
      </c>
      <c r="BP27" s="46">
        <f t="shared" si="21"/>
        <v>-1.4000000000000012E-2</v>
      </c>
      <c r="BQ27" s="36">
        <v>0.32</v>
      </c>
      <c r="BR27" s="36">
        <v>0.31</v>
      </c>
      <c r="BS27" s="46">
        <f t="shared" si="22"/>
        <v>1.0000000000000009E-2</v>
      </c>
      <c r="BT27" s="36">
        <v>0.31</v>
      </c>
      <c r="BU27" s="36">
        <v>0.30399999999999999</v>
      </c>
      <c r="BV27" s="46">
        <f t="shared" si="23"/>
        <v>6.0000000000000053E-3</v>
      </c>
      <c r="BW27" s="36">
        <v>0.30399999999999999</v>
      </c>
      <c r="BX27" s="36">
        <v>0.311</v>
      </c>
      <c r="BY27" s="46">
        <f t="shared" si="24"/>
        <v>-7.0000000000000062E-3</v>
      </c>
      <c r="BZ27" s="36">
        <v>0.308</v>
      </c>
      <c r="CA27" s="36">
        <v>0.3</v>
      </c>
      <c r="CB27" s="46">
        <f t="shared" si="25"/>
        <v>8.0000000000000071E-3</v>
      </c>
      <c r="CC27" s="36">
        <v>0.36</v>
      </c>
      <c r="CD27" s="69" t="s">
        <v>59</v>
      </c>
      <c r="CE27" s="46" t="e">
        <f t="shared" si="26"/>
        <v>#VALUE!</v>
      </c>
      <c r="CF27" s="36">
        <v>0.3</v>
      </c>
      <c r="CG27" s="36">
        <v>0.28999999999999998</v>
      </c>
      <c r="CH27" s="46">
        <f t="shared" si="27"/>
        <v>1.0000000000000009E-2</v>
      </c>
      <c r="CI27" s="36">
        <v>0.3</v>
      </c>
      <c r="CJ27" s="69" t="s">
        <v>59</v>
      </c>
      <c r="CK27" s="46" t="e">
        <f t="shared" si="28"/>
        <v>#VALUE!</v>
      </c>
      <c r="CL27" s="36">
        <v>0.33</v>
      </c>
      <c r="CM27" s="36">
        <v>0.35</v>
      </c>
      <c r="CN27" s="46">
        <f t="shared" si="29"/>
        <v>-1.9999999999999962E-2</v>
      </c>
      <c r="CO27" s="36">
        <v>0.45100000000000001</v>
      </c>
      <c r="CP27" s="36">
        <v>0.42499999999999999</v>
      </c>
      <c r="CQ27" s="46">
        <f t="shared" si="30"/>
        <v>2.6000000000000023E-2</v>
      </c>
      <c r="CR27" s="36">
        <v>0.45</v>
      </c>
      <c r="CS27" s="36">
        <v>0.44</v>
      </c>
      <c r="CT27" s="46">
        <f t="shared" si="31"/>
        <v>1.0000000000000009E-2</v>
      </c>
      <c r="CU27" s="36">
        <v>0.56999999999999995</v>
      </c>
      <c r="CV27" s="36">
        <v>0.58599999999999997</v>
      </c>
      <c r="CW27" s="46">
        <f t="shared" si="32"/>
        <v>-1.6000000000000014E-2</v>
      </c>
      <c r="CX27" s="36">
        <v>0.58599999999999997</v>
      </c>
      <c r="CY27" s="36">
        <v>0.56299999999999994</v>
      </c>
      <c r="CZ27" s="46">
        <f t="shared" si="33"/>
        <v>2.300000000000002E-2</v>
      </c>
      <c r="DA27" s="36">
        <v>0.57699999999999996</v>
      </c>
      <c r="DB27" s="36">
        <v>0.55600000000000005</v>
      </c>
      <c r="DC27" s="46">
        <f t="shared" si="34"/>
        <v>2.0999999999999908E-2</v>
      </c>
      <c r="DD27" s="36">
        <v>0.57699999999999996</v>
      </c>
      <c r="DE27" s="104">
        <v>0.55600000000000005</v>
      </c>
      <c r="DF27" s="46">
        <f t="shared" si="35"/>
        <v>2.0999999999999908E-2</v>
      </c>
      <c r="DG27" s="36">
        <v>0.86899999999999999</v>
      </c>
      <c r="DH27" s="36"/>
      <c r="DI27" s="46">
        <f t="shared" si="36"/>
        <v>0.86899999999999999</v>
      </c>
      <c r="DJ27" s="36"/>
      <c r="DK27" s="36"/>
      <c r="DL27" s="46">
        <f t="shared" si="37"/>
        <v>0</v>
      </c>
      <c r="DM27" s="36"/>
      <c r="DN27" s="36"/>
      <c r="DO27" s="46">
        <f t="shared" si="38"/>
        <v>0</v>
      </c>
      <c r="DP27" s="36"/>
      <c r="DQ27" s="36"/>
      <c r="DR27" s="46">
        <f t="shared" si="39"/>
        <v>0</v>
      </c>
      <c r="DS27" s="36"/>
      <c r="DT27" s="36"/>
      <c r="DU27" s="46">
        <f t="shared" si="40"/>
        <v>0</v>
      </c>
      <c r="DV27" s="36"/>
      <c r="DW27" s="36"/>
      <c r="DX27" s="46">
        <f t="shared" si="41"/>
        <v>0</v>
      </c>
      <c r="DY27" s="36"/>
      <c r="DZ27" s="36"/>
      <c r="EA27" s="46">
        <f t="shared" si="42"/>
        <v>0</v>
      </c>
      <c r="EB27" s="36"/>
      <c r="EC27" s="36"/>
      <c r="ED27" s="46">
        <f t="shared" si="43"/>
        <v>0</v>
      </c>
      <c r="EE27" s="36"/>
      <c r="EF27" s="36"/>
      <c r="EG27" s="46">
        <f t="shared" si="44"/>
        <v>0</v>
      </c>
      <c r="EH27" s="36"/>
      <c r="EI27" s="36"/>
      <c r="EJ27" s="46">
        <f t="shared" si="45"/>
        <v>0</v>
      </c>
    </row>
    <row r="28" spans="1:140" ht="19" x14ac:dyDescent="0.25">
      <c r="A28" s="41" t="s">
        <v>18</v>
      </c>
      <c r="B28" s="38">
        <v>3725</v>
      </c>
      <c r="C28" s="36">
        <v>0</v>
      </c>
      <c r="D28" s="36">
        <v>0</v>
      </c>
      <c r="E28" s="46">
        <f t="shared" si="0"/>
        <v>0</v>
      </c>
      <c r="F28" s="36">
        <v>0</v>
      </c>
      <c r="G28" s="36">
        <v>0</v>
      </c>
      <c r="H28" s="46">
        <f t="shared" si="1"/>
        <v>0</v>
      </c>
      <c r="I28" s="36">
        <v>4.4999999999999998E-2</v>
      </c>
      <c r="J28" s="36">
        <v>4.4999999999999998E-2</v>
      </c>
      <c r="K28" s="46">
        <f t="shared" si="2"/>
        <v>0</v>
      </c>
      <c r="L28" s="44">
        <v>4.4999999999999998E-2</v>
      </c>
      <c r="M28" s="36">
        <v>1.0999999999999999E-2</v>
      </c>
      <c r="N28" s="46">
        <f t="shared" si="3"/>
        <v>3.4000000000000002E-2</v>
      </c>
      <c r="O28" s="36">
        <v>4.4999999999999998E-2</v>
      </c>
      <c r="P28" s="36">
        <v>3.4000000000000002E-2</v>
      </c>
      <c r="Q28" s="46">
        <f t="shared" si="4"/>
        <v>1.0999999999999996E-2</v>
      </c>
      <c r="R28" s="36">
        <v>4.4999999999999998E-2</v>
      </c>
      <c r="S28" s="36">
        <v>4.4999999999999998E-2</v>
      </c>
      <c r="T28" s="46">
        <f t="shared" si="5"/>
        <v>0</v>
      </c>
      <c r="U28" s="36">
        <v>4.4999999999999998E-2</v>
      </c>
      <c r="V28" s="36">
        <v>4.4999999999999998E-2</v>
      </c>
      <c r="W28" s="46">
        <f t="shared" si="6"/>
        <v>0</v>
      </c>
      <c r="X28" s="36">
        <v>4.4999999999999998E-2</v>
      </c>
      <c r="Y28" s="36">
        <v>3.4000000000000002E-2</v>
      </c>
      <c r="Z28" s="46">
        <f t="shared" si="7"/>
        <v>1.0999999999999996E-2</v>
      </c>
      <c r="AA28" s="36">
        <v>4.4999999999999998E-2</v>
      </c>
      <c r="AB28" s="36">
        <v>4.4999999999999998E-2</v>
      </c>
      <c r="AC28" s="46">
        <f t="shared" si="8"/>
        <v>0</v>
      </c>
      <c r="AD28" s="36">
        <v>4.4999999999999998E-2</v>
      </c>
      <c r="AE28" s="36">
        <v>1.0999999999999999E-2</v>
      </c>
      <c r="AF28" s="46">
        <f t="shared" si="9"/>
        <v>3.4000000000000002E-2</v>
      </c>
      <c r="AG28" s="36">
        <v>0.11</v>
      </c>
      <c r="AH28" s="36">
        <v>7.0000000000000007E-2</v>
      </c>
      <c r="AI28" s="46">
        <f t="shared" si="10"/>
        <v>3.9999999999999994E-2</v>
      </c>
      <c r="AJ28" s="36">
        <v>0.11600000000000001</v>
      </c>
      <c r="AK28" s="36">
        <v>0.04</v>
      </c>
      <c r="AL28" s="46">
        <f t="shared" si="11"/>
        <v>7.6000000000000012E-2</v>
      </c>
      <c r="AM28" s="36">
        <v>0.12</v>
      </c>
      <c r="AN28" s="36">
        <v>0.05</v>
      </c>
      <c r="AO28" s="46">
        <f t="shared" si="12"/>
        <v>6.9999999999999993E-2</v>
      </c>
      <c r="AP28" s="36">
        <v>0.23</v>
      </c>
      <c r="AQ28" s="36">
        <v>0.13300000000000001</v>
      </c>
      <c r="AR28" s="46">
        <f t="shared" si="13"/>
        <v>9.7000000000000003E-2</v>
      </c>
      <c r="AS28" s="36">
        <v>0.23400000000000001</v>
      </c>
      <c r="AT28" s="36">
        <v>0.12</v>
      </c>
      <c r="AU28" s="46">
        <f t="shared" si="14"/>
        <v>0.11400000000000002</v>
      </c>
      <c r="AV28" s="36">
        <v>0.23699999999999999</v>
      </c>
      <c r="AW28" s="42">
        <v>0.3</v>
      </c>
      <c r="AX28" s="46">
        <f t="shared" si="15"/>
        <v>-6.3E-2</v>
      </c>
      <c r="AY28" s="36">
        <v>0.23</v>
      </c>
      <c r="AZ28" s="36">
        <v>0.22</v>
      </c>
      <c r="BA28" s="46">
        <f t="shared" si="16"/>
        <v>1.0000000000000009E-2</v>
      </c>
      <c r="BB28" s="36">
        <v>0.25</v>
      </c>
      <c r="BC28" s="36">
        <v>0.19500000000000001</v>
      </c>
      <c r="BD28" s="46">
        <f t="shared" si="17"/>
        <v>5.4999999999999993E-2</v>
      </c>
      <c r="BE28" s="36">
        <v>0.23499999999999999</v>
      </c>
      <c r="BF28" s="36">
        <v>0.111</v>
      </c>
      <c r="BG28" s="46">
        <f t="shared" si="18"/>
        <v>0.12399999999999999</v>
      </c>
      <c r="BH28" s="36">
        <v>0.23200000000000001</v>
      </c>
      <c r="BI28" s="36">
        <v>1.0999999999999999E-2</v>
      </c>
      <c r="BJ28" s="46">
        <f t="shared" si="19"/>
        <v>0.221</v>
      </c>
      <c r="BK28" s="36">
        <v>0.23200000000000001</v>
      </c>
      <c r="BL28" s="36">
        <v>7.1999999999999995E-2</v>
      </c>
      <c r="BM28" s="46">
        <f t="shared" si="20"/>
        <v>0.16000000000000003</v>
      </c>
      <c r="BN28" s="36">
        <v>0.23200000000000001</v>
      </c>
      <c r="BO28" s="36">
        <v>0</v>
      </c>
      <c r="BP28" s="46">
        <f t="shared" si="21"/>
        <v>0.23200000000000001</v>
      </c>
      <c r="BQ28" s="36">
        <v>0.31</v>
      </c>
      <c r="BR28" s="36">
        <v>0</v>
      </c>
      <c r="BS28" s="46">
        <f t="shared" si="22"/>
        <v>0.31</v>
      </c>
      <c r="BT28" s="36">
        <v>0.30499999999999999</v>
      </c>
      <c r="BU28" s="36">
        <v>0</v>
      </c>
      <c r="BV28" s="46">
        <f t="shared" si="23"/>
        <v>0.30499999999999999</v>
      </c>
      <c r="BW28" s="36">
        <v>0.3</v>
      </c>
      <c r="BX28" s="36">
        <v>0</v>
      </c>
      <c r="BY28" s="46">
        <f t="shared" si="24"/>
        <v>0.3</v>
      </c>
      <c r="BZ28" s="36">
        <v>0.30299999999999999</v>
      </c>
      <c r="CA28" s="36">
        <v>0</v>
      </c>
      <c r="CB28" s="46">
        <f t="shared" si="25"/>
        <v>0.30299999999999999</v>
      </c>
      <c r="CC28" s="36">
        <v>0.31</v>
      </c>
      <c r="CD28" s="42">
        <v>0</v>
      </c>
      <c r="CE28" s="46">
        <f t="shared" si="26"/>
        <v>0.31</v>
      </c>
      <c r="CF28" s="36">
        <v>0.3</v>
      </c>
      <c r="CG28" s="36">
        <v>0.05</v>
      </c>
      <c r="CH28" s="46">
        <f t="shared" si="27"/>
        <v>0.25</v>
      </c>
      <c r="CI28" s="36">
        <v>0.3</v>
      </c>
      <c r="CJ28" s="42">
        <v>0</v>
      </c>
      <c r="CK28" s="46">
        <f t="shared" si="28"/>
        <v>0.3</v>
      </c>
      <c r="CL28" s="36">
        <v>0.31</v>
      </c>
      <c r="CM28" s="36">
        <v>0</v>
      </c>
      <c r="CN28" s="46">
        <f t="shared" si="29"/>
        <v>0.31</v>
      </c>
      <c r="CO28" s="36">
        <v>0.45100000000000001</v>
      </c>
      <c r="CP28" s="36">
        <v>0</v>
      </c>
      <c r="CQ28" s="46">
        <f t="shared" si="30"/>
        <v>0.45100000000000001</v>
      </c>
      <c r="CR28" s="36">
        <v>0.45700000000000002</v>
      </c>
      <c r="CS28" s="36">
        <v>0.01</v>
      </c>
      <c r="CT28" s="46">
        <f t="shared" si="31"/>
        <v>0.44700000000000001</v>
      </c>
      <c r="CU28" s="36">
        <v>0.56999999999999995</v>
      </c>
      <c r="CV28" s="36">
        <v>7.2999999999999995E-2</v>
      </c>
      <c r="CW28" s="46">
        <f t="shared" si="32"/>
        <v>0.49699999999999994</v>
      </c>
      <c r="CX28" s="36">
        <v>0.61599999999999999</v>
      </c>
      <c r="CY28" s="36">
        <v>4.1000000000000002E-2</v>
      </c>
      <c r="CZ28" s="46">
        <f t="shared" si="33"/>
        <v>0.57499999999999996</v>
      </c>
      <c r="DA28" s="36">
        <v>0.57699999999999996</v>
      </c>
      <c r="DB28" s="36">
        <v>0</v>
      </c>
      <c r="DC28" s="46">
        <f t="shared" si="34"/>
        <v>0.57699999999999996</v>
      </c>
      <c r="DD28" s="36">
        <v>0.57899999999999996</v>
      </c>
      <c r="DE28" s="104">
        <v>0</v>
      </c>
      <c r="DF28" s="46">
        <f t="shared" si="35"/>
        <v>0.57899999999999996</v>
      </c>
      <c r="DG28" s="36">
        <v>0.83499999999999996</v>
      </c>
      <c r="DH28" s="36"/>
      <c r="DI28" s="46">
        <f t="shared" si="36"/>
        <v>0.83499999999999996</v>
      </c>
      <c r="DJ28" s="36"/>
      <c r="DK28" s="36"/>
      <c r="DL28" s="46">
        <f t="shared" si="37"/>
        <v>0</v>
      </c>
      <c r="DM28" s="36"/>
      <c r="DN28" s="36"/>
      <c r="DO28" s="46">
        <f t="shared" si="38"/>
        <v>0</v>
      </c>
      <c r="DP28" s="36"/>
      <c r="DQ28" s="36"/>
      <c r="DR28" s="46">
        <f t="shared" si="39"/>
        <v>0</v>
      </c>
      <c r="DS28" s="36"/>
      <c r="DT28" s="36"/>
      <c r="DU28" s="46">
        <f t="shared" si="40"/>
        <v>0</v>
      </c>
      <c r="DV28" s="36"/>
      <c r="DW28" s="36"/>
      <c r="DX28" s="46">
        <f t="shared" si="41"/>
        <v>0</v>
      </c>
      <c r="DY28" s="36"/>
      <c r="DZ28" s="36"/>
      <c r="EA28" s="46">
        <f t="shared" si="42"/>
        <v>0</v>
      </c>
      <c r="EB28" s="36"/>
      <c r="EC28" s="36"/>
      <c r="ED28" s="46">
        <f t="shared" si="43"/>
        <v>0</v>
      </c>
      <c r="EE28" s="36"/>
      <c r="EF28" s="36"/>
      <c r="EG28" s="46">
        <f t="shared" si="44"/>
        <v>0</v>
      </c>
      <c r="EH28" s="36"/>
      <c r="EI28" s="36"/>
      <c r="EJ28" s="46">
        <f t="shared" si="45"/>
        <v>0</v>
      </c>
    </row>
    <row r="29" spans="1:140" ht="19" x14ac:dyDescent="0.25">
      <c r="A29" s="41" t="s">
        <v>44</v>
      </c>
      <c r="B29" s="38">
        <v>3812</v>
      </c>
      <c r="C29" s="36">
        <v>0</v>
      </c>
      <c r="D29" s="36">
        <v>0</v>
      </c>
      <c r="E29" s="46">
        <f t="shared" si="0"/>
        <v>0</v>
      </c>
      <c r="F29" s="36">
        <v>0</v>
      </c>
      <c r="G29" s="36">
        <v>0</v>
      </c>
      <c r="H29" s="46">
        <f t="shared" si="1"/>
        <v>0</v>
      </c>
      <c r="I29" s="36">
        <v>4.4999999999999998E-2</v>
      </c>
      <c r="J29" s="36">
        <v>4.4999999999999998E-2</v>
      </c>
      <c r="K29" s="46">
        <f t="shared" si="2"/>
        <v>0</v>
      </c>
      <c r="L29" s="44">
        <v>4.4999999999999998E-2</v>
      </c>
      <c r="M29" s="36">
        <v>4.4999999999999998E-2</v>
      </c>
      <c r="N29" s="46">
        <f t="shared" si="3"/>
        <v>0</v>
      </c>
      <c r="O29" s="36">
        <v>4.4999999999999998E-2</v>
      </c>
      <c r="P29" s="36">
        <v>4.4999999999999998E-2</v>
      </c>
      <c r="Q29" s="46">
        <f t="shared" si="4"/>
        <v>0</v>
      </c>
      <c r="R29" s="36">
        <v>4.4999999999999998E-2</v>
      </c>
      <c r="S29" s="36">
        <v>4.4999999999999998E-2</v>
      </c>
      <c r="T29" s="46">
        <f t="shared" si="5"/>
        <v>0</v>
      </c>
      <c r="U29" s="36">
        <v>4.4999999999999998E-2</v>
      </c>
      <c r="V29" s="36">
        <v>4.4999999999999998E-2</v>
      </c>
      <c r="W29" s="46">
        <f t="shared" si="6"/>
        <v>0</v>
      </c>
      <c r="X29" s="36">
        <v>4.4999999999999998E-2</v>
      </c>
      <c r="Y29" s="36">
        <v>1.0999999999999999E-2</v>
      </c>
      <c r="Z29" s="46">
        <f t="shared" si="7"/>
        <v>3.4000000000000002E-2</v>
      </c>
      <c r="AA29" s="36">
        <v>4.4999999999999998E-2</v>
      </c>
      <c r="AB29" s="36">
        <v>4.4999999999999998E-2</v>
      </c>
      <c r="AC29" s="46">
        <f t="shared" si="8"/>
        <v>0</v>
      </c>
      <c r="AD29" s="36">
        <v>4.4999999999999998E-2</v>
      </c>
      <c r="AE29" s="36">
        <v>4.4999999999999998E-2</v>
      </c>
      <c r="AF29" s="46">
        <f t="shared" si="9"/>
        <v>0</v>
      </c>
      <c r="AG29" s="36">
        <v>0.11</v>
      </c>
      <c r="AH29" s="36">
        <v>0.115</v>
      </c>
      <c r="AI29" s="46">
        <f t="shared" si="10"/>
        <v>-5.0000000000000044E-3</v>
      </c>
      <c r="AJ29" s="36">
        <v>0.115</v>
      </c>
      <c r="AK29" s="36">
        <v>0.1</v>
      </c>
      <c r="AL29" s="46">
        <f t="shared" si="11"/>
        <v>1.4999999999999999E-2</v>
      </c>
      <c r="AM29" s="36">
        <v>0.12</v>
      </c>
      <c r="AN29" s="36">
        <v>0.13</v>
      </c>
      <c r="AO29" s="46">
        <f t="shared" si="12"/>
        <v>-1.0000000000000009E-2</v>
      </c>
      <c r="AP29" s="36">
        <v>0.23</v>
      </c>
      <c r="AQ29" s="36">
        <v>0.248</v>
      </c>
      <c r="AR29" s="46">
        <f t="shared" si="13"/>
        <v>-1.7999999999999988E-2</v>
      </c>
      <c r="AS29" s="36">
        <v>0.248</v>
      </c>
      <c r="AT29" s="36">
        <v>0.23</v>
      </c>
      <c r="AU29" s="46">
        <f t="shared" si="14"/>
        <v>1.7999999999999988E-2</v>
      </c>
      <c r="AV29" s="36">
        <v>0.23100000000000001</v>
      </c>
      <c r="AW29" s="42">
        <v>0.50800000000000001</v>
      </c>
      <c r="AX29" s="46">
        <f t="shared" si="15"/>
        <v>-0.27700000000000002</v>
      </c>
      <c r="AY29" s="36">
        <v>0.23100000000000001</v>
      </c>
      <c r="AZ29" s="36">
        <v>0.21</v>
      </c>
      <c r="BA29" s="46">
        <f t="shared" si="16"/>
        <v>2.1000000000000019E-2</v>
      </c>
      <c r="BB29" s="36">
        <v>0.25</v>
      </c>
      <c r="BC29" s="36">
        <v>0.251</v>
      </c>
      <c r="BD29" s="46">
        <f t="shared" si="17"/>
        <v>-1.0000000000000009E-3</v>
      </c>
      <c r="BE29" s="36">
        <v>0.23</v>
      </c>
      <c r="BF29" s="36">
        <v>0.252</v>
      </c>
      <c r="BG29" s="46">
        <f t="shared" si="18"/>
        <v>-2.1999999999999992E-2</v>
      </c>
      <c r="BH29" s="36">
        <v>0.252</v>
      </c>
      <c r="BI29" s="36">
        <v>3.1E-2</v>
      </c>
      <c r="BJ29" s="46">
        <f t="shared" si="19"/>
        <v>0.221</v>
      </c>
      <c r="BK29" s="36">
        <v>0.23499999999999999</v>
      </c>
      <c r="BL29" s="36">
        <v>0.22</v>
      </c>
      <c r="BM29" s="46">
        <f t="shared" si="20"/>
        <v>1.4999999999999986E-2</v>
      </c>
      <c r="BN29" s="36">
        <v>0.23100000000000001</v>
      </c>
      <c r="BO29" s="36">
        <v>0.22</v>
      </c>
      <c r="BP29" s="46">
        <f t="shared" si="21"/>
        <v>1.100000000000001E-2</v>
      </c>
      <c r="BQ29" s="36">
        <v>0.3</v>
      </c>
      <c r="BR29" s="49" t="s">
        <v>59</v>
      </c>
      <c r="BS29" s="46" t="e">
        <f t="shared" si="22"/>
        <v>#VALUE!</v>
      </c>
      <c r="BT29" s="49" t="s">
        <v>59</v>
      </c>
      <c r="BU29" s="36">
        <v>0.30099999999999999</v>
      </c>
      <c r="BV29" s="46" t="e">
        <f t="shared" si="23"/>
        <v>#VALUE!</v>
      </c>
      <c r="BW29" s="36">
        <v>0.30099999999999999</v>
      </c>
      <c r="BX29" s="49" t="s">
        <v>59</v>
      </c>
      <c r="BY29" s="46" t="e">
        <f t="shared" si="24"/>
        <v>#VALUE!</v>
      </c>
      <c r="BZ29" s="36">
        <v>0.308</v>
      </c>
      <c r="CA29" s="36">
        <v>0.24</v>
      </c>
      <c r="CB29" s="46">
        <f t="shared" si="25"/>
        <v>6.8000000000000005E-2</v>
      </c>
      <c r="CC29" s="36">
        <v>0.32</v>
      </c>
      <c r="CD29" s="69" t="s">
        <v>59</v>
      </c>
      <c r="CE29" s="46" t="e">
        <f t="shared" si="26"/>
        <v>#VALUE!</v>
      </c>
      <c r="CF29" s="36">
        <v>0.3</v>
      </c>
      <c r="CG29" s="36">
        <v>0.1</v>
      </c>
      <c r="CH29" s="46">
        <f t="shared" si="27"/>
        <v>0.19999999999999998</v>
      </c>
      <c r="CI29" s="36">
        <v>0.3</v>
      </c>
      <c r="CJ29" s="42">
        <v>0</v>
      </c>
      <c r="CK29" s="46">
        <f t="shared" si="28"/>
        <v>0.3</v>
      </c>
      <c r="CL29" s="36">
        <v>0.3</v>
      </c>
      <c r="CM29" s="36">
        <v>0</v>
      </c>
      <c r="CN29" s="46">
        <f t="shared" si="29"/>
        <v>0.3</v>
      </c>
      <c r="CO29" s="36">
        <v>0.45</v>
      </c>
      <c r="CP29" s="36">
        <v>0.04</v>
      </c>
      <c r="CQ29" s="46">
        <f t="shared" si="30"/>
        <v>0.41000000000000003</v>
      </c>
      <c r="CR29" s="36">
        <v>0.47399999999999998</v>
      </c>
      <c r="CS29" s="36">
        <v>0.18</v>
      </c>
      <c r="CT29" s="46">
        <f t="shared" si="31"/>
        <v>0.29399999999999998</v>
      </c>
      <c r="CU29" s="36">
        <v>0.56999999999999995</v>
      </c>
      <c r="CV29" s="36">
        <v>0.39500000000000002</v>
      </c>
      <c r="CW29" s="46">
        <f t="shared" si="32"/>
        <v>0.17499999999999993</v>
      </c>
      <c r="CX29" s="36">
        <v>0.57199999999999995</v>
      </c>
      <c r="CY29" s="36">
        <v>0.59699999999999998</v>
      </c>
      <c r="CZ29" s="46">
        <f t="shared" si="33"/>
        <v>-2.5000000000000022E-2</v>
      </c>
      <c r="DA29" s="36">
        <v>0.56999999999999995</v>
      </c>
      <c r="DB29" s="36">
        <v>0.33700000000000002</v>
      </c>
      <c r="DC29" s="46">
        <f t="shared" si="34"/>
        <v>0.23299999999999993</v>
      </c>
      <c r="DD29" s="36">
        <v>0.57499999999999996</v>
      </c>
      <c r="DE29" s="104">
        <v>0.373</v>
      </c>
      <c r="DF29" s="46">
        <f t="shared" si="35"/>
        <v>0.20199999999999996</v>
      </c>
      <c r="DG29" s="36">
        <v>0.88500000000000001</v>
      </c>
      <c r="DH29" s="36"/>
      <c r="DI29" s="46">
        <f t="shared" si="36"/>
        <v>0.88500000000000001</v>
      </c>
      <c r="DJ29" s="36"/>
      <c r="DK29" s="36"/>
      <c r="DL29" s="46">
        <f t="shared" si="37"/>
        <v>0</v>
      </c>
      <c r="DM29" s="36"/>
      <c r="DN29" s="36"/>
      <c r="DO29" s="46">
        <f t="shared" si="38"/>
        <v>0</v>
      </c>
      <c r="DP29" s="36"/>
      <c r="DQ29" s="36"/>
      <c r="DR29" s="46">
        <f t="shared" si="39"/>
        <v>0</v>
      </c>
      <c r="DS29" s="36"/>
      <c r="DT29" s="36"/>
      <c r="DU29" s="46">
        <f t="shared" si="40"/>
        <v>0</v>
      </c>
      <c r="DV29" s="36"/>
      <c r="DW29" s="36"/>
      <c r="DX29" s="46">
        <f t="shared" si="41"/>
        <v>0</v>
      </c>
      <c r="DY29" s="36"/>
      <c r="DZ29" s="36"/>
      <c r="EA29" s="46">
        <f t="shared" si="42"/>
        <v>0</v>
      </c>
      <c r="EB29" s="36"/>
      <c r="EC29" s="36"/>
      <c r="ED29" s="46">
        <f t="shared" si="43"/>
        <v>0</v>
      </c>
      <c r="EE29" s="36"/>
      <c r="EF29" s="36"/>
      <c r="EG29" s="46">
        <f t="shared" si="44"/>
        <v>0</v>
      </c>
      <c r="EH29" s="36"/>
      <c r="EI29" s="36"/>
      <c r="EJ29" s="46">
        <f t="shared" si="45"/>
        <v>0</v>
      </c>
    </row>
    <row r="30" spans="1:140" ht="19" x14ac:dyDescent="0.25">
      <c r="A30" s="41" t="s">
        <v>27</v>
      </c>
      <c r="B30" s="38">
        <v>3761</v>
      </c>
      <c r="C30" s="36">
        <v>0</v>
      </c>
      <c r="D30" s="36">
        <v>0</v>
      </c>
      <c r="E30" s="46">
        <f t="shared" si="0"/>
        <v>0</v>
      </c>
      <c r="F30" s="36">
        <v>0</v>
      </c>
      <c r="G30" s="36">
        <v>0</v>
      </c>
      <c r="H30" s="46">
        <f t="shared" si="1"/>
        <v>0</v>
      </c>
      <c r="I30" s="36">
        <v>4.4999999999999998E-2</v>
      </c>
      <c r="J30" s="36">
        <v>1.0999999999999999E-2</v>
      </c>
      <c r="K30" s="46">
        <f t="shared" si="2"/>
        <v>3.4000000000000002E-2</v>
      </c>
      <c r="L30" s="44">
        <v>4.4999999999999998E-2</v>
      </c>
      <c r="M30" s="36">
        <v>0</v>
      </c>
      <c r="N30" s="46">
        <f t="shared" si="3"/>
        <v>4.4999999999999998E-2</v>
      </c>
      <c r="O30" s="36">
        <v>4.4999999999999998E-2</v>
      </c>
      <c r="P30" s="36">
        <v>2.2499999999999999E-2</v>
      </c>
      <c r="Q30" s="46">
        <f t="shared" si="4"/>
        <v>2.2499999999999999E-2</v>
      </c>
      <c r="R30" s="36">
        <v>4.4999999999999998E-2</v>
      </c>
      <c r="S30" s="36">
        <v>0</v>
      </c>
      <c r="T30" s="46">
        <f t="shared" si="5"/>
        <v>4.4999999999999998E-2</v>
      </c>
      <c r="U30" s="36">
        <v>4.4999999999999998E-2</v>
      </c>
      <c r="V30" s="36">
        <v>0</v>
      </c>
      <c r="W30" s="46">
        <f t="shared" si="6"/>
        <v>4.4999999999999998E-2</v>
      </c>
      <c r="X30" s="36">
        <f>0.045+0.045</f>
        <v>0.09</v>
      </c>
      <c r="Y30" s="36">
        <v>0</v>
      </c>
      <c r="Z30" s="46">
        <f t="shared" si="7"/>
        <v>0.09</v>
      </c>
      <c r="AA30" s="36">
        <f>0.045+0.045</f>
        <v>0.09</v>
      </c>
      <c r="AB30" s="36">
        <v>0</v>
      </c>
      <c r="AC30" s="46">
        <f t="shared" si="8"/>
        <v>0.09</v>
      </c>
      <c r="AD30" s="36">
        <f>0.045+0.045</f>
        <v>0.09</v>
      </c>
      <c r="AE30" s="36">
        <v>0</v>
      </c>
      <c r="AF30" s="46">
        <f t="shared" si="9"/>
        <v>0.09</v>
      </c>
      <c r="AG30" s="36">
        <v>0.11</v>
      </c>
      <c r="AH30" s="36">
        <v>0</v>
      </c>
      <c r="AI30" s="46">
        <f t="shared" si="10"/>
        <v>0.11</v>
      </c>
      <c r="AJ30" s="36">
        <f>0.114+0.045</f>
        <v>0.159</v>
      </c>
      <c r="AK30" s="36">
        <v>0</v>
      </c>
      <c r="AL30" s="46">
        <f t="shared" si="11"/>
        <v>0.159</v>
      </c>
      <c r="AM30" s="36">
        <f>0.13+0.118</f>
        <v>0.248</v>
      </c>
      <c r="AN30" s="36">
        <v>0</v>
      </c>
      <c r="AO30" s="46">
        <f t="shared" si="12"/>
        <v>0.248</v>
      </c>
      <c r="AP30" s="36">
        <v>0.23</v>
      </c>
      <c r="AQ30" s="36">
        <v>0</v>
      </c>
      <c r="AR30" s="46">
        <f t="shared" si="13"/>
        <v>0.23</v>
      </c>
      <c r="AS30" s="36">
        <v>0.23599999999999999</v>
      </c>
      <c r="AT30" s="36">
        <v>0.06</v>
      </c>
      <c r="AU30" s="46">
        <f t="shared" si="14"/>
        <v>0.17599999999999999</v>
      </c>
      <c r="AV30" s="36">
        <v>0.23899999999999999</v>
      </c>
      <c r="AW30" s="42">
        <v>0</v>
      </c>
      <c r="AX30" s="46">
        <f t="shared" si="15"/>
        <v>0.23899999999999999</v>
      </c>
      <c r="AY30" s="36">
        <v>0.23</v>
      </c>
      <c r="AZ30" s="36">
        <v>0.01</v>
      </c>
      <c r="BA30" s="46">
        <f t="shared" si="16"/>
        <v>0.22</v>
      </c>
      <c r="BB30" s="36">
        <v>0.24</v>
      </c>
      <c r="BC30" s="36">
        <v>0.159</v>
      </c>
      <c r="BD30" s="46">
        <f t="shared" si="17"/>
        <v>8.0999999999999989E-2</v>
      </c>
      <c r="BE30" s="36">
        <v>0.23300000000000001</v>
      </c>
      <c r="BF30" s="36">
        <v>0.156</v>
      </c>
      <c r="BG30" s="46">
        <f t="shared" si="18"/>
        <v>7.7000000000000013E-2</v>
      </c>
      <c r="BH30" s="36">
        <v>0.23699999999999999</v>
      </c>
      <c r="BI30" s="36">
        <v>3.1E-2</v>
      </c>
      <c r="BJ30" s="46">
        <f t="shared" si="19"/>
        <v>0.20599999999999999</v>
      </c>
      <c r="BK30" s="36">
        <v>0.23100000000000001</v>
      </c>
      <c r="BL30" s="36">
        <v>5.3999999999999999E-2</v>
      </c>
      <c r="BM30" s="46">
        <f t="shared" si="20"/>
        <v>0.17700000000000002</v>
      </c>
      <c r="BN30" s="36">
        <v>0.23400000000000001</v>
      </c>
      <c r="BO30" s="36">
        <v>0.05</v>
      </c>
      <c r="BP30" s="46">
        <f t="shared" si="21"/>
        <v>0.184</v>
      </c>
      <c r="BQ30" s="36">
        <v>0.33</v>
      </c>
      <c r="BR30" s="36">
        <v>0.13700000000000001</v>
      </c>
      <c r="BS30" s="46">
        <f t="shared" si="22"/>
        <v>0.193</v>
      </c>
      <c r="BT30" s="36">
        <v>0.33300000000000002</v>
      </c>
      <c r="BU30" s="36">
        <v>5.5E-2</v>
      </c>
      <c r="BV30" s="46">
        <f t="shared" si="23"/>
        <v>0.27800000000000002</v>
      </c>
      <c r="BW30" s="36">
        <v>0.311</v>
      </c>
      <c r="BX30" s="36">
        <v>0</v>
      </c>
      <c r="BY30" s="46">
        <f t="shared" si="24"/>
        <v>0.311</v>
      </c>
      <c r="BZ30" s="36">
        <v>0.30599999999999999</v>
      </c>
      <c r="CA30" s="36">
        <v>0</v>
      </c>
      <c r="CB30" s="46">
        <f t="shared" si="25"/>
        <v>0.30599999999999999</v>
      </c>
      <c r="CC30" s="36">
        <v>0.28999999999999998</v>
      </c>
      <c r="CD30" s="42">
        <v>0</v>
      </c>
      <c r="CE30" s="46">
        <f t="shared" si="26"/>
        <v>0.28999999999999998</v>
      </c>
      <c r="CF30" s="36">
        <f>0.3+0.236</f>
        <v>0.53600000000000003</v>
      </c>
      <c r="CG30" s="36">
        <v>0</v>
      </c>
      <c r="CH30" s="46">
        <f t="shared" si="27"/>
        <v>0.53600000000000003</v>
      </c>
      <c r="CI30" s="36">
        <v>0.3</v>
      </c>
      <c r="CJ30" s="42">
        <v>0</v>
      </c>
      <c r="CK30" s="46">
        <f t="shared" si="28"/>
        <v>0.3</v>
      </c>
      <c r="CL30" s="36">
        <f>0.32+0.304</f>
        <v>0.624</v>
      </c>
      <c r="CM30" s="36">
        <v>0</v>
      </c>
      <c r="CN30" s="46">
        <f t="shared" si="29"/>
        <v>0.624</v>
      </c>
      <c r="CO30" s="36">
        <v>0.45200000000000001</v>
      </c>
      <c r="CP30" s="36">
        <v>0</v>
      </c>
      <c r="CQ30" s="46">
        <f t="shared" si="30"/>
        <v>0.45200000000000001</v>
      </c>
      <c r="CR30" s="36">
        <f>0.48+0.455</f>
        <v>0.93500000000000005</v>
      </c>
      <c r="CS30" s="36">
        <v>0.09</v>
      </c>
      <c r="CT30" s="46">
        <f t="shared" si="31"/>
        <v>0.84500000000000008</v>
      </c>
      <c r="CU30" s="36">
        <v>0.56999999999999995</v>
      </c>
      <c r="CV30" s="36">
        <v>0</v>
      </c>
      <c r="CW30" s="46">
        <f t="shared" si="32"/>
        <v>0.56999999999999995</v>
      </c>
      <c r="CX30" s="36">
        <v>0.57199999999999995</v>
      </c>
      <c r="CY30" s="36">
        <v>0</v>
      </c>
      <c r="CZ30" s="46">
        <f t="shared" si="33"/>
        <v>0.57199999999999995</v>
      </c>
      <c r="DA30" s="36">
        <v>0.57199999999999995</v>
      </c>
      <c r="DB30" s="36">
        <v>0</v>
      </c>
      <c r="DC30" s="46">
        <f t="shared" si="34"/>
        <v>0.57199999999999995</v>
      </c>
      <c r="DD30" s="36">
        <v>0.57199999999999995</v>
      </c>
      <c r="DE30" s="104">
        <v>0</v>
      </c>
      <c r="DF30" s="46">
        <f t="shared" si="35"/>
        <v>0.57199999999999995</v>
      </c>
      <c r="DG30" s="36">
        <v>0.82599999999999996</v>
      </c>
      <c r="DH30" s="36"/>
      <c r="DI30" s="46">
        <f t="shared" si="36"/>
        <v>0.82599999999999996</v>
      </c>
      <c r="DJ30" s="36"/>
      <c r="DK30" s="36"/>
      <c r="DL30" s="46">
        <f t="shared" si="37"/>
        <v>0</v>
      </c>
      <c r="DM30" s="36"/>
      <c r="DN30" s="36"/>
      <c r="DO30" s="46">
        <f t="shared" si="38"/>
        <v>0</v>
      </c>
      <c r="DP30" s="36"/>
      <c r="DQ30" s="36"/>
      <c r="DR30" s="46">
        <f t="shared" si="39"/>
        <v>0</v>
      </c>
      <c r="DS30" s="36"/>
      <c r="DT30" s="36"/>
      <c r="DU30" s="46">
        <f t="shared" si="40"/>
        <v>0</v>
      </c>
      <c r="DV30" s="36"/>
      <c r="DW30" s="36"/>
      <c r="DX30" s="46">
        <f t="shared" si="41"/>
        <v>0</v>
      </c>
      <c r="DY30" s="36"/>
      <c r="DZ30" s="36"/>
      <c r="EA30" s="46">
        <f t="shared" si="42"/>
        <v>0</v>
      </c>
      <c r="EB30" s="36"/>
      <c r="EC30" s="36"/>
      <c r="ED30" s="46">
        <f t="shared" si="43"/>
        <v>0</v>
      </c>
      <c r="EE30" s="36"/>
      <c r="EF30" s="36"/>
      <c r="EG30" s="46">
        <f t="shared" si="44"/>
        <v>0</v>
      </c>
      <c r="EH30" s="36"/>
      <c r="EI30" s="36"/>
      <c r="EJ30" s="46">
        <f t="shared" si="45"/>
        <v>0</v>
      </c>
    </row>
    <row r="31" spans="1:140" ht="19" x14ac:dyDescent="0.25">
      <c r="A31" s="41" t="s">
        <v>35</v>
      </c>
      <c r="B31" s="38">
        <v>3776</v>
      </c>
      <c r="C31" s="36">
        <v>0</v>
      </c>
      <c r="D31" s="36">
        <v>0</v>
      </c>
      <c r="E31" s="46">
        <f t="shared" si="0"/>
        <v>0</v>
      </c>
      <c r="F31" s="36">
        <v>0</v>
      </c>
      <c r="G31" s="36">
        <v>0</v>
      </c>
      <c r="H31" s="46">
        <f t="shared" si="1"/>
        <v>0</v>
      </c>
      <c r="I31" s="36">
        <v>4.4999999999999998E-2</v>
      </c>
      <c r="J31" s="36">
        <v>4.4999999999999998E-2</v>
      </c>
      <c r="K31" s="46">
        <f t="shared" si="2"/>
        <v>0</v>
      </c>
      <c r="L31" s="44">
        <v>4.4999999999999998E-2</v>
      </c>
      <c r="M31" s="36">
        <v>4.4999999999999998E-2</v>
      </c>
      <c r="N31" s="46">
        <f t="shared" si="3"/>
        <v>0</v>
      </c>
      <c r="O31" s="36">
        <v>4.4999999999999998E-2</v>
      </c>
      <c r="P31" s="36">
        <v>4.4999999999999998E-2</v>
      </c>
      <c r="Q31" s="46">
        <f t="shared" si="4"/>
        <v>0</v>
      </c>
      <c r="R31" s="36">
        <v>4.4999999999999998E-2</v>
      </c>
      <c r="S31" s="36">
        <v>4.4999999999999998E-2</v>
      </c>
      <c r="T31" s="46">
        <f t="shared" si="5"/>
        <v>0</v>
      </c>
      <c r="U31" s="36">
        <v>4.4999999999999998E-2</v>
      </c>
      <c r="V31" s="36">
        <v>4.4999999999999998E-2</v>
      </c>
      <c r="W31" s="46">
        <f t="shared" si="6"/>
        <v>0</v>
      </c>
      <c r="X31" s="36">
        <v>4.4999999999999998E-2</v>
      </c>
      <c r="Y31" s="36">
        <v>4.4999999999999998E-2</v>
      </c>
      <c r="Z31" s="46">
        <f t="shared" si="7"/>
        <v>0</v>
      </c>
      <c r="AA31" s="36">
        <v>4.4999999999999998E-2</v>
      </c>
      <c r="AB31" s="36">
        <v>4.4999999999999998E-2</v>
      </c>
      <c r="AC31" s="46">
        <f t="shared" si="8"/>
        <v>0</v>
      </c>
      <c r="AD31" s="36">
        <v>4.4999999999999998E-2</v>
      </c>
      <c r="AE31" s="36">
        <v>3.4000000000000002E-2</v>
      </c>
      <c r="AF31" s="46">
        <f t="shared" si="9"/>
        <v>1.0999999999999996E-2</v>
      </c>
      <c r="AG31" s="36">
        <v>0.11</v>
      </c>
      <c r="AH31" s="36">
        <v>0.11</v>
      </c>
      <c r="AI31" s="46">
        <f t="shared" si="10"/>
        <v>0</v>
      </c>
      <c r="AJ31" s="36">
        <v>0.11</v>
      </c>
      <c r="AK31" s="36">
        <v>0.04</v>
      </c>
      <c r="AL31" s="46">
        <f t="shared" si="11"/>
        <v>7.0000000000000007E-2</v>
      </c>
      <c r="AM31" s="36">
        <v>0.12</v>
      </c>
      <c r="AN31" s="36">
        <v>0.13</v>
      </c>
      <c r="AO31" s="46">
        <f t="shared" si="12"/>
        <v>-1.0000000000000009E-2</v>
      </c>
      <c r="AP31" s="36">
        <v>0.23</v>
      </c>
      <c r="AQ31" s="36">
        <v>0.221</v>
      </c>
      <c r="AR31" s="46">
        <f t="shared" si="13"/>
        <v>9.000000000000008E-3</v>
      </c>
      <c r="AS31" s="36">
        <v>0.23100000000000001</v>
      </c>
      <c r="AT31" s="36">
        <v>0.23</v>
      </c>
      <c r="AU31" s="46">
        <f t="shared" si="14"/>
        <v>1.0000000000000009E-3</v>
      </c>
      <c r="AV31" s="36">
        <v>0.23499999999999999</v>
      </c>
      <c r="AW31" s="42">
        <v>0.56399999999999995</v>
      </c>
      <c r="AX31" s="46">
        <f t="shared" si="15"/>
        <v>-0.32899999999999996</v>
      </c>
      <c r="AY31" s="36">
        <v>0.23</v>
      </c>
      <c r="AZ31" s="36">
        <v>0.24</v>
      </c>
      <c r="BA31" s="46">
        <f t="shared" si="16"/>
        <v>-9.9999999999999811E-3</v>
      </c>
      <c r="BB31" s="36">
        <v>0.24</v>
      </c>
      <c r="BC31" s="36">
        <v>0.14599999999999999</v>
      </c>
      <c r="BD31" s="46">
        <f t="shared" si="17"/>
        <v>9.4E-2</v>
      </c>
      <c r="BE31" s="36">
        <v>0.23599999999999999</v>
      </c>
      <c r="BF31" s="36">
        <v>0.26500000000000001</v>
      </c>
      <c r="BG31" s="46">
        <f t="shared" si="18"/>
        <v>-2.9000000000000026E-2</v>
      </c>
      <c r="BH31" s="36">
        <v>0.26500000000000001</v>
      </c>
      <c r="BI31" s="36">
        <v>0.23699999999999999</v>
      </c>
      <c r="BJ31" s="46">
        <f t="shared" si="19"/>
        <v>2.8000000000000025E-2</v>
      </c>
      <c r="BK31" s="36">
        <v>0.23699999999999999</v>
      </c>
      <c r="BL31" s="36">
        <v>0.20599999999999999</v>
      </c>
      <c r="BM31" s="46">
        <f t="shared" si="20"/>
        <v>3.1E-2</v>
      </c>
      <c r="BN31" s="36">
        <v>0.23599999999999999</v>
      </c>
      <c r="BO31" s="36">
        <v>0.21</v>
      </c>
      <c r="BP31" s="46">
        <f t="shared" si="21"/>
        <v>2.5999999999999995E-2</v>
      </c>
      <c r="BQ31" s="36">
        <v>0.31</v>
      </c>
      <c r="BR31" s="36">
        <v>0.32</v>
      </c>
      <c r="BS31" s="46">
        <f t="shared" si="22"/>
        <v>-1.0000000000000009E-2</v>
      </c>
      <c r="BT31" s="36">
        <v>0.32</v>
      </c>
      <c r="BU31" s="36">
        <v>0.29399999999999998</v>
      </c>
      <c r="BV31" s="46">
        <f t="shared" si="23"/>
        <v>2.6000000000000023E-2</v>
      </c>
      <c r="BW31" s="36">
        <v>0.31</v>
      </c>
      <c r="BX31" s="36">
        <v>0.26900000000000002</v>
      </c>
      <c r="BY31" s="46">
        <f t="shared" si="24"/>
        <v>4.0999999999999981E-2</v>
      </c>
      <c r="BZ31" s="36">
        <v>0.308</v>
      </c>
      <c r="CA31" s="36">
        <v>0.21</v>
      </c>
      <c r="CB31" s="46">
        <f t="shared" si="25"/>
        <v>9.8000000000000004E-2</v>
      </c>
      <c r="CC31" s="36">
        <v>0.33</v>
      </c>
      <c r="CD31" s="69" t="s">
        <v>59</v>
      </c>
      <c r="CE31" s="46" t="e">
        <f t="shared" si="26"/>
        <v>#VALUE!</v>
      </c>
      <c r="CF31" s="36">
        <v>0.3</v>
      </c>
      <c r="CG31" s="36">
        <v>0.2</v>
      </c>
      <c r="CH31" s="46">
        <f t="shared" si="27"/>
        <v>9.9999999999999978E-2</v>
      </c>
      <c r="CI31" s="36">
        <v>0.3</v>
      </c>
      <c r="CJ31" s="69" t="s">
        <v>59</v>
      </c>
      <c r="CK31" s="46" t="e">
        <f t="shared" si="28"/>
        <v>#VALUE!</v>
      </c>
      <c r="CL31" s="36">
        <v>0.3</v>
      </c>
      <c r="CM31" s="36">
        <v>0</v>
      </c>
      <c r="CN31" s="46">
        <f t="shared" si="29"/>
        <v>0.3</v>
      </c>
      <c r="CO31" s="36">
        <v>0.45</v>
      </c>
      <c r="CP31" s="36">
        <v>0.191</v>
      </c>
      <c r="CQ31" s="46">
        <f t="shared" si="30"/>
        <v>0.25900000000000001</v>
      </c>
      <c r="CR31" s="36">
        <v>0.48199999999999998</v>
      </c>
      <c r="CS31" s="36">
        <v>0.14000000000000001</v>
      </c>
      <c r="CT31" s="46">
        <f t="shared" si="31"/>
        <v>0.34199999999999997</v>
      </c>
      <c r="CU31" s="36">
        <v>0.56999999999999995</v>
      </c>
      <c r="CV31" s="36">
        <v>0.31</v>
      </c>
      <c r="CW31" s="46">
        <f t="shared" si="32"/>
        <v>0.25999999999999995</v>
      </c>
      <c r="CX31" s="36">
        <v>0.58099999999999996</v>
      </c>
      <c r="CY31" s="36">
        <v>0.29399999999999998</v>
      </c>
      <c r="CZ31" s="46">
        <f t="shared" si="33"/>
        <v>0.28699999999999998</v>
      </c>
      <c r="DA31" s="36">
        <v>0.57899999999999996</v>
      </c>
      <c r="DB31" s="36">
        <v>0.2</v>
      </c>
      <c r="DC31" s="46">
        <f t="shared" si="34"/>
        <v>0.37899999999999995</v>
      </c>
      <c r="DD31" s="36">
        <v>0.57399999999999995</v>
      </c>
      <c r="DE31" s="104">
        <v>2.5999999999999999E-2</v>
      </c>
      <c r="DF31" s="46">
        <f t="shared" si="35"/>
        <v>0.54799999999999993</v>
      </c>
      <c r="DG31" s="36">
        <v>0.81399999999999995</v>
      </c>
      <c r="DH31" s="36"/>
      <c r="DI31" s="46">
        <f t="shared" si="36"/>
        <v>0.81399999999999995</v>
      </c>
      <c r="DJ31" s="36"/>
      <c r="DK31" s="36"/>
      <c r="DL31" s="46">
        <f t="shared" si="37"/>
        <v>0</v>
      </c>
      <c r="DM31" s="36"/>
      <c r="DN31" s="36"/>
      <c r="DO31" s="46">
        <f t="shared" si="38"/>
        <v>0</v>
      </c>
      <c r="DP31" s="36"/>
      <c r="DQ31" s="36"/>
      <c r="DR31" s="46">
        <f t="shared" si="39"/>
        <v>0</v>
      </c>
      <c r="DS31" s="36"/>
      <c r="DT31" s="36"/>
      <c r="DU31" s="46">
        <f t="shared" si="40"/>
        <v>0</v>
      </c>
      <c r="DV31" s="36"/>
      <c r="DW31" s="36"/>
      <c r="DX31" s="46">
        <f t="shared" si="41"/>
        <v>0</v>
      </c>
      <c r="DY31" s="36"/>
      <c r="DZ31" s="36"/>
      <c r="EA31" s="46">
        <f t="shared" si="42"/>
        <v>0</v>
      </c>
      <c r="EB31" s="36"/>
      <c r="EC31" s="36"/>
      <c r="ED31" s="46">
        <f t="shared" si="43"/>
        <v>0</v>
      </c>
      <c r="EE31" s="36"/>
      <c r="EF31" s="36"/>
      <c r="EG31" s="46">
        <f t="shared" si="44"/>
        <v>0</v>
      </c>
      <c r="EH31" s="36"/>
      <c r="EI31" s="36"/>
      <c r="EJ31" s="46">
        <f t="shared" si="45"/>
        <v>0</v>
      </c>
    </row>
    <row r="32" spans="1:140" ht="19" x14ac:dyDescent="0.25">
      <c r="A32" s="41" t="s">
        <v>23</v>
      </c>
      <c r="B32" s="38">
        <v>3752</v>
      </c>
      <c r="C32" s="36">
        <v>0</v>
      </c>
      <c r="D32" s="36">
        <v>0</v>
      </c>
      <c r="E32" s="46">
        <f t="shared" si="0"/>
        <v>0</v>
      </c>
      <c r="F32" s="36">
        <v>0</v>
      </c>
      <c r="G32" s="36">
        <v>0</v>
      </c>
      <c r="H32" s="46">
        <f t="shared" si="1"/>
        <v>0</v>
      </c>
      <c r="I32" s="36">
        <v>4.4999999999999998E-2</v>
      </c>
      <c r="J32" s="36">
        <v>2.2499999999999999E-2</v>
      </c>
      <c r="K32" s="46">
        <f t="shared" si="2"/>
        <v>2.2499999999999999E-2</v>
      </c>
      <c r="L32" s="44">
        <v>4.4999999999999998E-2</v>
      </c>
      <c r="M32" s="36">
        <v>3.4000000000000002E-2</v>
      </c>
      <c r="N32" s="46">
        <f t="shared" si="3"/>
        <v>1.0999999999999996E-2</v>
      </c>
      <c r="O32" s="36">
        <v>4.4999999999999998E-2</v>
      </c>
      <c r="P32" s="36">
        <v>4.4999999999999998E-2</v>
      </c>
      <c r="Q32" s="46">
        <f t="shared" si="4"/>
        <v>0</v>
      </c>
      <c r="R32" s="36">
        <v>4.4999999999999998E-2</v>
      </c>
      <c r="S32" s="36">
        <v>4.4999999999999998E-2</v>
      </c>
      <c r="T32" s="46">
        <f t="shared" si="5"/>
        <v>0</v>
      </c>
      <c r="U32" s="36">
        <v>4.4999999999999998E-2</v>
      </c>
      <c r="V32" s="36">
        <v>0</v>
      </c>
      <c r="W32" s="46">
        <f t="shared" si="6"/>
        <v>4.4999999999999998E-2</v>
      </c>
      <c r="X32" s="36">
        <v>4.4999999999999998E-2</v>
      </c>
      <c r="Y32" s="36">
        <v>0</v>
      </c>
      <c r="Z32" s="46">
        <f t="shared" si="7"/>
        <v>4.4999999999999998E-2</v>
      </c>
      <c r="AA32" s="36">
        <f>0.045+0.045</f>
        <v>0.09</v>
      </c>
      <c r="AB32" s="36">
        <v>0</v>
      </c>
      <c r="AC32" s="46">
        <f t="shared" si="8"/>
        <v>0.09</v>
      </c>
      <c r="AD32" s="36">
        <f t="shared" ref="AD32:AD33" si="46">0.045+0.045</f>
        <v>0.09</v>
      </c>
      <c r="AE32" s="36">
        <v>0</v>
      </c>
      <c r="AF32" s="46">
        <f t="shared" si="9"/>
        <v>0.09</v>
      </c>
      <c r="AG32" s="36">
        <v>0.11</v>
      </c>
      <c r="AH32" s="36">
        <v>4.4999999999999998E-2</v>
      </c>
      <c r="AI32" s="46">
        <f t="shared" si="10"/>
        <v>6.5000000000000002E-2</v>
      </c>
      <c r="AJ32" s="36">
        <v>0.115</v>
      </c>
      <c r="AK32" s="36">
        <v>7.0000000000000007E-2</v>
      </c>
      <c r="AL32" s="46">
        <f t="shared" si="11"/>
        <v>4.4999999999999998E-2</v>
      </c>
      <c r="AM32" s="36">
        <v>0.11</v>
      </c>
      <c r="AN32" s="36">
        <v>0.03</v>
      </c>
      <c r="AO32" s="46">
        <f t="shared" si="12"/>
        <v>0.08</v>
      </c>
      <c r="AP32" s="36">
        <v>0.23</v>
      </c>
      <c r="AQ32" s="36">
        <v>0.16200000000000001</v>
      </c>
      <c r="AR32" s="46">
        <f t="shared" si="13"/>
        <v>6.8000000000000005E-2</v>
      </c>
      <c r="AS32" s="36">
        <v>0.23300000000000001</v>
      </c>
      <c r="AT32" s="36">
        <v>0.13</v>
      </c>
      <c r="AU32" s="46">
        <f t="shared" si="14"/>
        <v>0.10300000000000001</v>
      </c>
      <c r="AV32" s="36">
        <v>0.23699999999999999</v>
      </c>
      <c r="AW32" s="42">
        <v>8.3000000000000004E-2</v>
      </c>
      <c r="AX32" s="46">
        <f t="shared" si="15"/>
        <v>0.15399999999999997</v>
      </c>
      <c r="AY32" s="36">
        <v>0.23100000000000001</v>
      </c>
      <c r="AZ32" s="36">
        <v>0</v>
      </c>
      <c r="BA32" s="46">
        <f t="shared" si="16"/>
        <v>0.23100000000000001</v>
      </c>
      <c r="BB32" s="36">
        <v>0.24</v>
      </c>
      <c r="BC32" s="36">
        <v>0</v>
      </c>
      <c r="BD32" s="46">
        <f t="shared" si="17"/>
        <v>0.24</v>
      </c>
      <c r="BE32" s="36">
        <v>0.23</v>
      </c>
      <c r="BF32" s="36">
        <v>0</v>
      </c>
      <c r="BG32" s="46">
        <f t="shared" si="18"/>
        <v>0.23</v>
      </c>
      <c r="BH32" s="36">
        <v>0.247</v>
      </c>
      <c r="BI32" s="36">
        <v>0</v>
      </c>
      <c r="BJ32" s="46">
        <f t="shared" si="19"/>
        <v>0.247</v>
      </c>
      <c r="BK32" s="36">
        <v>0.23200000000000001</v>
      </c>
      <c r="BL32" s="36">
        <v>0</v>
      </c>
      <c r="BM32" s="46">
        <f t="shared" si="20"/>
        <v>0.23200000000000001</v>
      </c>
      <c r="BN32" s="36">
        <v>0.23200000000000001</v>
      </c>
      <c r="BO32" s="36">
        <v>0</v>
      </c>
      <c r="BP32" s="46">
        <f t="shared" si="21"/>
        <v>0.23200000000000001</v>
      </c>
      <c r="BQ32" s="36">
        <v>0.3</v>
      </c>
      <c r="BR32" s="36">
        <v>0</v>
      </c>
      <c r="BS32" s="46">
        <f t="shared" si="22"/>
        <v>0.3</v>
      </c>
      <c r="BT32" s="36">
        <v>0.31</v>
      </c>
      <c r="BU32" s="36">
        <v>0</v>
      </c>
      <c r="BV32" s="46">
        <f t="shared" si="23"/>
        <v>0.31</v>
      </c>
      <c r="BW32" s="36">
        <v>0.313</v>
      </c>
      <c r="BX32" s="36">
        <v>0</v>
      </c>
      <c r="BY32" s="46">
        <f t="shared" si="24"/>
        <v>0.313</v>
      </c>
      <c r="BZ32" s="36">
        <v>0.308</v>
      </c>
      <c r="CA32" s="36">
        <v>0</v>
      </c>
      <c r="CB32" s="46">
        <f t="shared" si="25"/>
        <v>0.308</v>
      </c>
      <c r="CC32" s="36">
        <v>0.33</v>
      </c>
      <c r="CD32" s="42">
        <v>0</v>
      </c>
      <c r="CE32" s="46">
        <f t="shared" si="26"/>
        <v>0.33</v>
      </c>
      <c r="CF32" s="36">
        <v>0.3</v>
      </c>
      <c r="CG32" s="36">
        <v>0.13</v>
      </c>
      <c r="CH32" s="46">
        <f t="shared" si="27"/>
        <v>0.16999999999999998</v>
      </c>
      <c r="CI32" s="36">
        <v>0.3</v>
      </c>
      <c r="CJ32" s="69" t="s">
        <v>59</v>
      </c>
      <c r="CK32" s="46" t="e">
        <f t="shared" si="28"/>
        <v>#VALUE!</v>
      </c>
      <c r="CL32" s="36">
        <v>0.3</v>
      </c>
      <c r="CM32" s="36">
        <v>0.05</v>
      </c>
      <c r="CN32" s="46">
        <f t="shared" si="29"/>
        <v>0.25</v>
      </c>
      <c r="CO32" s="36">
        <v>0.45</v>
      </c>
      <c r="CP32" s="36">
        <v>0.13</v>
      </c>
      <c r="CQ32" s="46">
        <f t="shared" si="30"/>
        <v>0.32</v>
      </c>
      <c r="CR32" s="36">
        <v>0.48199999999999998</v>
      </c>
      <c r="CS32" s="36">
        <v>0.16</v>
      </c>
      <c r="CT32" s="46">
        <f t="shared" si="31"/>
        <v>0.32199999999999995</v>
      </c>
      <c r="CU32" s="36">
        <v>0.56999999999999995</v>
      </c>
      <c r="CV32" s="36">
        <v>0.159</v>
      </c>
      <c r="CW32" s="46">
        <f t="shared" si="32"/>
        <v>0.41099999999999992</v>
      </c>
      <c r="CX32" s="36">
        <v>0.58199999999999996</v>
      </c>
      <c r="CY32" s="36">
        <v>0.17100000000000001</v>
      </c>
      <c r="CZ32" s="46">
        <f t="shared" si="33"/>
        <v>0.41099999999999992</v>
      </c>
      <c r="DA32" s="36">
        <v>0.57299999999999995</v>
      </c>
      <c r="DB32" s="36">
        <v>0.30099999999999999</v>
      </c>
      <c r="DC32" s="46">
        <f t="shared" si="34"/>
        <v>0.27199999999999996</v>
      </c>
      <c r="DD32" s="36">
        <v>0.57799999999999996</v>
      </c>
      <c r="DE32" s="104">
        <v>0.312</v>
      </c>
      <c r="DF32" s="46">
        <f t="shared" si="35"/>
        <v>0.26599999999999996</v>
      </c>
      <c r="DG32" s="36">
        <v>0.81599999999999995</v>
      </c>
      <c r="DH32" s="36"/>
      <c r="DI32" s="46">
        <f t="shared" si="36"/>
        <v>0.81599999999999995</v>
      </c>
      <c r="DJ32" s="36"/>
      <c r="DK32" s="36"/>
      <c r="DL32" s="46">
        <f t="shared" si="37"/>
        <v>0</v>
      </c>
      <c r="DM32" s="36"/>
      <c r="DN32" s="36"/>
      <c r="DO32" s="46">
        <f t="shared" si="38"/>
        <v>0</v>
      </c>
      <c r="DP32" s="36"/>
      <c r="DQ32" s="36"/>
      <c r="DR32" s="46">
        <f t="shared" si="39"/>
        <v>0</v>
      </c>
      <c r="DS32" s="36"/>
      <c r="DT32" s="36"/>
      <c r="DU32" s="46">
        <f t="shared" si="40"/>
        <v>0</v>
      </c>
      <c r="DV32" s="36"/>
      <c r="DW32" s="36"/>
      <c r="DX32" s="46">
        <f t="shared" si="41"/>
        <v>0</v>
      </c>
      <c r="DY32" s="36"/>
      <c r="DZ32" s="36"/>
      <c r="EA32" s="46">
        <f t="shared" si="42"/>
        <v>0</v>
      </c>
      <c r="EB32" s="36"/>
      <c r="EC32" s="36"/>
      <c r="ED32" s="46">
        <f t="shared" si="43"/>
        <v>0</v>
      </c>
      <c r="EE32" s="36"/>
      <c r="EF32" s="36"/>
      <c r="EG32" s="46">
        <f t="shared" si="44"/>
        <v>0</v>
      </c>
      <c r="EH32" s="36"/>
      <c r="EI32" s="36"/>
      <c r="EJ32" s="46">
        <f t="shared" si="45"/>
        <v>0</v>
      </c>
    </row>
    <row r="33" spans="1:140" ht="19" x14ac:dyDescent="0.25">
      <c r="A33" s="41" t="s">
        <v>25</v>
      </c>
      <c r="B33" s="38">
        <v>3758</v>
      </c>
      <c r="C33" s="36">
        <v>0</v>
      </c>
      <c r="D33" s="36">
        <v>0</v>
      </c>
      <c r="E33" s="46">
        <f t="shared" si="0"/>
        <v>0</v>
      </c>
      <c r="F33" s="36">
        <v>0</v>
      </c>
      <c r="G33" s="36">
        <v>0</v>
      </c>
      <c r="H33" s="46">
        <f t="shared" si="1"/>
        <v>0</v>
      </c>
      <c r="I33" s="36">
        <v>4.4999999999999998E-2</v>
      </c>
      <c r="J33" s="36">
        <v>1.0999999999999999E-2</v>
      </c>
      <c r="K33" s="46">
        <f t="shared" si="2"/>
        <v>3.4000000000000002E-2</v>
      </c>
      <c r="L33" s="44">
        <v>4.4999999999999998E-2</v>
      </c>
      <c r="M33" s="36">
        <v>0</v>
      </c>
      <c r="N33" s="46">
        <f t="shared" si="3"/>
        <v>4.4999999999999998E-2</v>
      </c>
      <c r="O33" s="36">
        <v>4.4999999999999998E-2</v>
      </c>
      <c r="P33" s="36">
        <v>4.4999999999999998E-2</v>
      </c>
      <c r="Q33" s="46">
        <f t="shared" si="4"/>
        <v>0</v>
      </c>
      <c r="R33" s="36">
        <v>4.4999999999999998E-2</v>
      </c>
      <c r="S33" s="36">
        <v>4.4999999999999998E-2</v>
      </c>
      <c r="T33" s="46">
        <f t="shared" si="5"/>
        <v>0</v>
      </c>
      <c r="U33" s="36">
        <v>4.4999999999999998E-2</v>
      </c>
      <c r="V33" s="36">
        <v>4.4999999999999998E-2</v>
      </c>
      <c r="W33" s="46">
        <f t="shared" si="6"/>
        <v>0</v>
      </c>
      <c r="X33" s="36">
        <f>0.045+0.045</f>
        <v>0.09</v>
      </c>
      <c r="Y33" s="36">
        <v>0</v>
      </c>
      <c r="Z33" s="46">
        <f t="shared" si="7"/>
        <v>0.09</v>
      </c>
      <c r="AA33" s="36">
        <f t="shared" ref="AA33:AA35" si="47">0.045+0.045</f>
        <v>0.09</v>
      </c>
      <c r="AB33" s="36">
        <v>0</v>
      </c>
      <c r="AC33" s="46">
        <f t="shared" si="8"/>
        <v>0.09</v>
      </c>
      <c r="AD33" s="36">
        <f t="shared" si="46"/>
        <v>0.09</v>
      </c>
      <c r="AE33" s="36">
        <v>0</v>
      </c>
      <c r="AF33" s="46">
        <f t="shared" si="9"/>
        <v>0.09</v>
      </c>
      <c r="AG33" s="36">
        <v>0.11</v>
      </c>
      <c r="AH33" s="36">
        <v>0</v>
      </c>
      <c r="AI33" s="46">
        <f t="shared" si="10"/>
        <v>0.11</v>
      </c>
      <c r="AJ33" s="36">
        <f>0.115+0.045</f>
        <v>0.16</v>
      </c>
      <c r="AK33" s="36">
        <v>0</v>
      </c>
      <c r="AL33" s="46">
        <f t="shared" si="11"/>
        <v>0.16</v>
      </c>
      <c r="AM33" s="36">
        <v>0.12</v>
      </c>
      <c r="AN33" s="36">
        <v>0</v>
      </c>
      <c r="AO33" s="46">
        <f t="shared" si="12"/>
        <v>0.12</v>
      </c>
      <c r="AP33" s="36">
        <f>0.23+0.23</f>
        <v>0.46</v>
      </c>
      <c r="AQ33" s="36">
        <v>6.9000000000000006E-2</v>
      </c>
      <c r="AR33" s="46">
        <f t="shared" si="13"/>
        <v>0.39100000000000001</v>
      </c>
      <c r="AS33" s="36">
        <v>0.23799999999999999</v>
      </c>
      <c r="AT33" s="36">
        <v>0</v>
      </c>
      <c r="AU33" s="46">
        <f t="shared" si="14"/>
        <v>0.23799999999999999</v>
      </c>
      <c r="AV33" s="36">
        <f>0.235+0.234</f>
        <v>0.46899999999999997</v>
      </c>
      <c r="AW33" s="42">
        <v>0</v>
      </c>
      <c r="AX33" s="46">
        <f t="shared" si="15"/>
        <v>0.46899999999999997</v>
      </c>
      <c r="AY33" s="36">
        <f>0.231+0.23</f>
        <v>0.46100000000000002</v>
      </c>
      <c r="AZ33" s="36">
        <v>0</v>
      </c>
      <c r="BA33" s="46">
        <f t="shared" si="16"/>
        <v>0.46100000000000002</v>
      </c>
      <c r="BB33" s="36">
        <f>0.26+0.23</f>
        <v>0.49</v>
      </c>
      <c r="BC33" s="36">
        <v>0</v>
      </c>
      <c r="BD33" s="46">
        <f t="shared" si="17"/>
        <v>0.49</v>
      </c>
      <c r="BE33" s="36">
        <f>0.23+0.237</f>
        <v>0.46699999999999997</v>
      </c>
      <c r="BF33" s="36">
        <v>0</v>
      </c>
      <c r="BG33" s="46">
        <f t="shared" si="18"/>
        <v>0.46699999999999997</v>
      </c>
      <c r="BH33" s="36">
        <v>0.23100000000000001</v>
      </c>
      <c r="BI33" s="36">
        <v>0.108</v>
      </c>
      <c r="BJ33" s="46">
        <f t="shared" si="19"/>
        <v>0.12300000000000001</v>
      </c>
      <c r="BK33" s="36">
        <v>0.23300000000000001</v>
      </c>
      <c r="BL33" s="36">
        <v>0</v>
      </c>
      <c r="BM33" s="46">
        <f t="shared" si="20"/>
        <v>0.23300000000000001</v>
      </c>
      <c r="BN33" s="36">
        <v>0.46300000000000002</v>
      </c>
      <c r="BO33" s="36">
        <v>0</v>
      </c>
      <c r="BP33" s="46">
        <f t="shared" si="21"/>
        <v>0.46300000000000002</v>
      </c>
      <c r="BQ33" s="36">
        <f>0.3+0.235</f>
        <v>0.53499999999999992</v>
      </c>
      <c r="BR33" s="36">
        <v>0</v>
      </c>
      <c r="BS33" s="46">
        <f t="shared" si="22"/>
        <v>0.53499999999999992</v>
      </c>
      <c r="BT33" s="36">
        <f>0.325+0.303</f>
        <v>0.628</v>
      </c>
      <c r="BU33" s="36">
        <v>0</v>
      </c>
      <c r="BV33" s="46">
        <f t="shared" si="23"/>
        <v>0.628</v>
      </c>
      <c r="BW33" s="36">
        <f>0.307+0.312</f>
        <v>0.61899999999999999</v>
      </c>
      <c r="BX33" s="36">
        <v>0.308</v>
      </c>
      <c r="BY33" s="46">
        <f t="shared" si="24"/>
        <v>0.311</v>
      </c>
      <c r="BZ33" s="36">
        <f>0.301+0.303</f>
        <v>0.60399999999999998</v>
      </c>
      <c r="CA33" s="36">
        <v>0</v>
      </c>
      <c r="CB33" s="46">
        <f t="shared" si="25"/>
        <v>0.60399999999999998</v>
      </c>
      <c r="CC33" s="36">
        <f>0.29+0.31</f>
        <v>0.6</v>
      </c>
      <c r="CD33" s="42">
        <v>0</v>
      </c>
      <c r="CE33" s="46">
        <f t="shared" si="26"/>
        <v>0.6</v>
      </c>
      <c r="CF33" s="36">
        <f>0.3+0.235</f>
        <v>0.53499999999999992</v>
      </c>
      <c r="CG33" s="36">
        <v>0</v>
      </c>
      <c r="CH33" s="46">
        <f t="shared" si="27"/>
        <v>0.53499999999999992</v>
      </c>
      <c r="CI33" s="36">
        <v>0.3</v>
      </c>
      <c r="CJ33" s="42">
        <v>0</v>
      </c>
      <c r="CK33" s="46">
        <f t="shared" si="28"/>
        <v>0.3</v>
      </c>
      <c r="CL33" s="36">
        <f>0.33+0.308</f>
        <v>0.63800000000000001</v>
      </c>
      <c r="CM33" s="36">
        <v>0</v>
      </c>
      <c r="CN33" s="46">
        <f t="shared" si="29"/>
        <v>0.63800000000000001</v>
      </c>
      <c r="CO33" s="36">
        <v>0.45</v>
      </c>
      <c r="CP33" s="36">
        <v>0</v>
      </c>
      <c r="CQ33" s="46">
        <f t="shared" si="30"/>
        <v>0.45</v>
      </c>
      <c r="CR33" s="36">
        <f>0.454+0.457</f>
        <v>0.91100000000000003</v>
      </c>
      <c r="CS33" s="36">
        <v>0</v>
      </c>
      <c r="CT33" s="46">
        <f t="shared" si="31"/>
        <v>0.91100000000000003</v>
      </c>
      <c r="CU33" s="36">
        <f>0.57+0.57</f>
        <v>1.1399999999999999</v>
      </c>
      <c r="CV33" s="36">
        <v>0</v>
      </c>
      <c r="CW33" s="46">
        <f t="shared" si="32"/>
        <v>1.1399999999999999</v>
      </c>
      <c r="CX33" s="36">
        <f>0.607+0.571</f>
        <v>1.1779999999999999</v>
      </c>
      <c r="CY33" s="36">
        <v>0</v>
      </c>
      <c r="CZ33" s="46">
        <f t="shared" si="33"/>
        <v>1.1779999999999999</v>
      </c>
      <c r="DA33" s="36">
        <f>0.579+0.574</f>
        <v>1.153</v>
      </c>
      <c r="DB33" s="36">
        <v>0</v>
      </c>
      <c r="DC33" s="46">
        <f t="shared" si="34"/>
        <v>1.153</v>
      </c>
      <c r="DD33" s="36">
        <f>0.57+0.572</f>
        <v>1.1419999999999999</v>
      </c>
      <c r="DE33" s="104">
        <v>0</v>
      </c>
      <c r="DF33" s="46">
        <f t="shared" si="35"/>
        <v>1.1419999999999999</v>
      </c>
      <c r="DG33" s="36">
        <f>0.814+0.805</f>
        <v>1.619</v>
      </c>
      <c r="DH33" s="36"/>
      <c r="DI33" s="46">
        <f t="shared" si="36"/>
        <v>1.619</v>
      </c>
      <c r="DJ33" s="36"/>
      <c r="DK33" s="36"/>
      <c r="DL33" s="46">
        <f t="shared" si="37"/>
        <v>0</v>
      </c>
      <c r="DM33" s="36"/>
      <c r="DN33" s="36"/>
      <c r="DO33" s="46">
        <f t="shared" si="38"/>
        <v>0</v>
      </c>
      <c r="DP33" s="36"/>
      <c r="DQ33" s="36"/>
      <c r="DR33" s="46">
        <f t="shared" si="39"/>
        <v>0</v>
      </c>
      <c r="DS33" s="36"/>
      <c r="DT33" s="36"/>
      <c r="DU33" s="46">
        <f t="shared" si="40"/>
        <v>0</v>
      </c>
      <c r="DV33" s="36"/>
      <c r="DW33" s="36"/>
      <c r="DX33" s="46">
        <f t="shared" si="41"/>
        <v>0</v>
      </c>
      <c r="DY33" s="36"/>
      <c r="DZ33" s="36"/>
      <c r="EA33" s="46">
        <f t="shared" si="42"/>
        <v>0</v>
      </c>
      <c r="EB33" s="36"/>
      <c r="EC33" s="36"/>
      <c r="ED33" s="46">
        <f t="shared" si="43"/>
        <v>0</v>
      </c>
      <c r="EE33" s="36"/>
      <c r="EF33" s="36"/>
      <c r="EG33" s="46">
        <f t="shared" si="44"/>
        <v>0</v>
      </c>
      <c r="EH33" s="36"/>
      <c r="EI33" s="36"/>
      <c r="EJ33" s="46">
        <f t="shared" si="45"/>
        <v>0</v>
      </c>
    </row>
    <row r="34" spans="1:140" ht="19" x14ac:dyDescent="0.25">
      <c r="A34" s="41" t="s">
        <v>31</v>
      </c>
      <c r="B34" s="38">
        <v>3771</v>
      </c>
      <c r="C34" s="36">
        <v>0</v>
      </c>
      <c r="D34" s="36">
        <v>0</v>
      </c>
      <c r="E34" s="46">
        <f t="shared" si="0"/>
        <v>0</v>
      </c>
      <c r="F34" s="36">
        <v>0</v>
      </c>
      <c r="G34" s="36">
        <v>0</v>
      </c>
      <c r="H34" s="46">
        <f t="shared" si="1"/>
        <v>0</v>
      </c>
      <c r="I34" s="36">
        <v>4.4999999999999998E-2</v>
      </c>
      <c r="J34" s="36">
        <v>4.4999999999999998E-2</v>
      </c>
      <c r="K34" s="46">
        <f t="shared" si="2"/>
        <v>0</v>
      </c>
      <c r="L34" s="44">
        <v>4.4999999999999998E-2</v>
      </c>
      <c r="M34" s="36">
        <v>4.4999999999999998E-2</v>
      </c>
      <c r="N34" s="46">
        <f t="shared" si="3"/>
        <v>0</v>
      </c>
      <c r="O34" s="36">
        <v>4.4999999999999998E-2</v>
      </c>
      <c r="P34" s="36">
        <v>4.4999999999999998E-2</v>
      </c>
      <c r="Q34" s="46">
        <f t="shared" si="4"/>
        <v>0</v>
      </c>
      <c r="R34" s="36">
        <v>4.4999999999999998E-2</v>
      </c>
      <c r="S34" s="36">
        <v>4.4999999999999998E-2</v>
      </c>
      <c r="T34" s="46">
        <f t="shared" si="5"/>
        <v>0</v>
      </c>
      <c r="U34" s="36">
        <v>4.4999999999999998E-2</v>
      </c>
      <c r="V34" s="36">
        <v>4.4999999999999998E-2</v>
      </c>
      <c r="W34" s="46">
        <f t="shared" si="6"/>
        <v>0</v>
      </c>
      <c r="X34" s="36">
        <v>4.4999999999999998E-2</v>
      </c>
      <c r="Y34" s="36">
        <v>3.4000000000000002E-2</v>
      </c>
      <c r="Z34" s="46">
        <f t="shared" si="7"/>
        <v>1.0999999999999996E-2</v>
      </c>
      <c r="AA34" s="36">
        <f t="shared" si="47"/>
        <v>0.09</v>
      </c>
      <c r="AB34" s="36">
        <v>0</v>
      </c>
      <c r="AC34" s="46">
        <f t="shared" si="8"/>
        <v>0.09</v>
      </c>
      <c r="AD34" s="36">
        <v>4.4999999999999998E-2</v>
      </c>
      <c r="AE34" s="36">
        <v>1.0999999999999999E-2</v>
      </c>
      <c r="AF34" s="46">
        <f t="shared" si="9"/>
        <v>3.4000000000000002E-2</v>
      </c>
      <c r="AG34" s="36">
        <v>0.11</v>
      </c>
      <c r="AH34" s="36">
        <v>5.3999999999999999E-2</v>
      </c>
      <c r="AI34" s="46">
        <f t="shared" si="10"/>
        <v>5.6000000000000001E-2</v>
      </c>
      <c r="AJ34" s="36">
        <v>0.112</v>
      </c>
      <c r="AK34" s="36">
        <v>0.03</v>
      </c>
      <c r="AL34" s="46">
        <f t="shared" si="11"/>
        <v>8.2000000000000003E-2</v>
      </c>
      <c r="AM34" s="36">
        <v>0.11</v>
      </c>
      <c r="AN34" s="36">
        <v>0.05</v>
      </c>
      <c r="AO34" s="46">
        <f t="shared" si="12"/>
        <v>0.06</v>
      </c>
      <c r="AP34" s="36">
        <v>0.23</v>
      </c>
      <c r="AQ34" s="36">
        <v>0.189</v>
      </c>
      <c r="AR34" s="46">
        <f t="shared" si="13"/>
        <v>4.1000000000000009E-2</v>
      </c>
      <c r="AS34" s="36">
        <v>0.23499999999999999</v>
      </c>
      <c r="AT34" s="36">
        <v>0.1</v>
      </c>
      <c r="AU34" s="46">
        <f t="shared" si="14"/>
        <v>0.13499999999999998</v>
      </c>
      <c r="AV34" s="36">
        <v>0.23400000000000001</v>
      </c>
      <c r="AW34" s="42">
        <v>0.28999999999999998</v>
      </c>
      <c r="AX34" s="46">
        <f t="shared" si="15"/>
        <v>-5.5999999999999966E-2</v>
      </c>
      <c r="AY34" s="36">
        <v>0.23100000000000001</v>
      </c>
      <c r="AZ34" s="36">
        <v>0.17</v>
      </c>
      <c r="BA34" s="46">
        <f t="shared" si="16"/>
        <v>6.0999999999999999E-2</v>
      </c>
      <c r="BB34" s="36">
        <v>0.23</v>
      </c>
      <c r="BC34" s="36">
        <v>0.254</v>
      </c>
      <c r="BD34" s="46">
        <f t="shared" si="17"/>
        <v>-2.3999999999999994E-2</v>
      </c>
      <c r="BE34" s="36">
        <v>0.23699999999999999</v>
      </c>
      <c r="BF34" s="36">
        <v>0.16</v>
      </c>
      <c r="BG34" s="46">
        <f t="shared" si="18"/>
        <v>7.6999999999999985E-2</v>
      </c>
      <c r="BH34" s="36">
        <v>0.24099999999999999</v>
      </c>
      <c r="BI34" s="36">
        <v>0.129</v>
      </c>
      <c r="BJ34" s="46">
        <f t="shared" si="19"/>
        <v>0.11199999999999999</v>
      </c>
      <c r="BK34" s="36">
        <v>0.23499999999999999</v>
      </c>
      <c r="BL34" s="36">
        <v>2.1000000000000001E-2</v>
      </c>
      <c r="BM34" s="46">
        <f t="shared" si="20"/>
        <v>0.214</v>
      </c>
      <c r="BN34" s="36">
        <v>0.23200000000000001</v>
      </c>
      <c r="BO34" s="36">
        <v>0.06</v>
      </c>
      <c r="BP34" s="46">
        <f t="shared" si="21"/>
        <v>0.17200000000000001</v>
      </c>
      <c r="BQ34" s="36">
        <v>0.32</v>
      </c>
      <c r="BR34" s="36">
        <v>0.11</v>
      </c>
      <c r="BS34" s="46">
        <f t="shared" si="22"/>
        <v>0.21000000000000002</v>
      </c>
      <c r="BT34" s="36">
        <v>0.32</v>
      </c>
      <c r="BU34" s="36">
        <v>0.15</v>
      </c>
      <c r="BV34" s="46">
        <f t="shared" si="23"/>
        <v>0.17</v>
      </c>
      <c r="BW34" s="36">
        <v>0.30599999999999999</v>
      </c>
      <c r="BX34" s="36">
        <v>0</v>
      </c>
      <c r="BY34" s="46">
        <f t="shared" si="24"/>
        <v>0.30599999999999999</v>
      </c>
      <c r="BZ34" s="36">
        <v>0.309</v>
      </c>
      <c r="CA34" s="36">
        <v>0.03</v>
      </c>
      <c r="CB34" s="46">
        <f t="shared" si="25"/>
        <v>0.27900000000000003</v>
      </c>
      <c r="CC34" s="36">
        <v>0.32</v>
      </c>
      <c r="CD34" s="69" t="s">
        <v>59</v>
      </c>
      <c r="CE34" s="46" t="e">
        <f t="shared" si="26"/>
        <v>#VALUE!</v>
      </c>
      <c r="CF34" s="36">
        <v>0.3</v>
      </c>
      <c r="CG34" s="36">
        <v>0.03</v>
      </c>
      <c r="CH34" s="46">
        <f t="shared" si="27"/>
        <v>0.27</v>
      </c>
      <c r="CI34" s="36">
        <v>0.3</v>
      </c>
      <c r="CJ34" s="42">
        <v>0</v>
      </c>
      <c r="CK34" s="46">
        <f t="shared" si="28"/>
        <v>0.3</v>
      </c>
      <c r="CL34" s="36">
        <v>0.32</v>
      </c>
      <c r="CM34" s="36">
        <v>0</v>
      </c>
      <c r="CN34" s="46">
        <f t="shared" si="29"/>
        <v>0.32</v>
      </c>
      <c r="CO34" s="36">
        <v>0.45</v>
      </c>
      <c r="CP34" s="36">
        <v>0</v>
      </c>
      <c r="CQ34" s="46">
        <f t="shared" si="30"/>
        <v>0.45</v>
      </c>
      <c r="CR34" s="36">
        <v>0.496</v>
      </c>
      <c r="CS34" s="36">
        <v>0</v>
      </c>
      <c r="CT34" s="46">
        <f t="shared" si="31"/>
        <v>0.496</v>
      </c>
      <c r="CU34" s="36">
        <v>0.56999999999999995</v>
      </c>
      <c r="CV34" s="36">
        <v>8.5999999999999993E-2</v>
      </c>
      <c r="CW34" s="46">
        <f t="shared" si="32"/>
        <v>0.48399999999999999</v>
      </c>
      <c r="CX34" s="36">
        <v>0.57499999999999996</v>
      </c>
      <c r="CY34" s="36">
        <v>0.23499999999999999</v>
      </c>
      <c r="CZ34" s="46">
        <f t="shared" si="33"/>
        <v>0.33999999999999997</v>
      </c>
      <c r="DA34" s="36">
        <v>0.57799999999999996</v>
      </c>
      <c r="DB34" s="36">
        <v>0.32</v>
      </c>
      <c r="DC34" s="46">
        <f t="shared" si="34"/>
        <v>0.25799999999999995</v>
      </c>
      <c r="DD34" s="36">
        <v>0.57699999999999996</v>
      </c>
      <c r="DE34" s="104">
        <v>0.44600000000000001</v>
      </c>
      <c r="DF34" s="46">
        <f t="shared" si="35"/>
        <v>0.13099999999999995</v>
      </c>
      <c r="DG34" s="36">
        <v>0.81</v>
      </c>
      <c r="DH34" s="36"/>
      <c r="DI34" s="46">
        <f t="shared" si="36"/>
        <v>0.81</v>
      </c>
      <c r="DJ34" s="36"/>
      <c r="DK34" s="36"/>
      <c r="DL34" s="46">
        <f t="shared" si="37"/>
        <v>0</v>
      </c>
      <c r="DM34" s="36"/>
      <c r="DN34" s="36"/>
      <c r="DO34" s="46">
        <f t="shared" si="38"/>
        <v>0</v>
      </c>
      <c r="DP34" s="36"/>
      <c r="DQ34" s="36"/>
      <c r="DR34" s="46">
        <f t="shared" si="39"/>
        <v>0</v>
      </c>
      <c r="DS34" s="36"/>
      <c r="DT34" s="36"/>
      <c r="DU34" s="46">
        <f t="shared" si="40"/>
        <v>0</v>
      </c>
      <c r="DV34" s="36"/>
      <c r="DW34" s="36"/>
      <c r="DX34" s="46">
        <f t="shared" si="41"/>
        <v>0</v>
      </c>
      <c r="DY34" s="36"/>
      <c r="DZ34" s="36"/>
      <c r="EA34" s="46">
        <f t="shared" si="42"/>
        <v>0</v>
      </c>
      <c r="EB34" s="36"/>
      <c r="EC34" s="36"/>
      <c r="ED34" s="46">
        <f t="shared" si="43"/>
        <v>0</v>
      </c>
      <c r="EE34" s="36"/>
      <c r="EF34" s="36"/>
      <c r="EG34" s="46">
        <f t="shared" si="44"/>
        <v>0</v>
      </c>
      <c r="EH34" s="36"/>
      <c r="EI34" s="36"/>
      <c r="EJ34" s="46">
        <f t="shared" si="45"/>
        <v>0</v>
      </c>
    </row>
    <row r="35" spans="1:140" ht="19" x14ac:dyDescent="0.25">
      <c r="A35" s="41" t="s">
        <v>55</v>
      </c>
      <c r="B35" s="38">
        <v>3844</v>
      </c>
      <c r="C35" s="36">
        <v>0</v>
      </c>
      <c r="D35" s="36">
        <v>0</v>
      </c>
      <c r="E35" s="46">
        <f t="shared" si="0"/>
        <v>0</v>
      </c>
      <c r="F35" s="36">
        <v>0</v>
      </c>
      <c r="G35" s="36">
        <v>0</v>
      </c>
      <c r="H35" s="46">
        <f t="shared" si="1"/>
        <v>0</v>
      </c>
      <c r="I35" s="36">
        <v>4.4999999999999998E-2</v>
      </c>
      <c r="J35" s="36">
        <v>4.4999999999999998E-2</v>
      </c>
      <c r="K35" s="46">
        <f t="shared" si="2"/>
        <v>0</v>
      </c>
      <c r="L35" s="44">
        <v>4.4999999999999998E-2</v>
      </c>
      <c r="M35" s="36">
        <v>4.4999999999999998E-2</v>
      </c>
      <c r="N35" s="46">
        <f t="shared" si="3"/>
        <v>0</v>
      </c>
      <c r="O35" s="36">
        <v>4.4999999999999998E-2</v>
      </c>
      <c r="P35" s="36">
        <v>4.4999999999999998E-2</v>
      </c>
      <c r="Q35" s="46">
        <f t="shared" si="4"/>
        <v>0</v>
      </c>
      <c r="R35" s="36">
        <v>4.4999999999999998E-2</v>
      </c>
      <c r="S35" s="36">
        <v>4.4999999999999998E-2</v>
      </c>
      <c r="T35" s="46">
        <f t="shared" si="5"/>
        <v>0</v>
      </c>
      <c r="U35" s="36">
        <v>4.4999999999999998E-2</v>
      </c>
      <c r="V35" s="36">
        <v>4.4999999999999998E-2</v>
      </c>
      <c r="W35" s="46">
        <f t="shared" si="6"/>
        <v>0</v>
      </c>
      <c r="X35" s="36">
        <v>4.4999999999999998E-2</v>
      </c>
      <c r="Y35" s="36">
        <v>3.4000000000000002E-2</v>
      </c>
      <c r="Z35" s="46">
        <f t="shared" si="7"/>
        <v>1.0999999999999996E-2</v>
      </c>
      <c r="AA35" s="36">
        <f t="shared" si="47"/>
        <v>0.09</v>
      </c>
      <c r="AB35" s="36">
        <v>4.4999999999999998E-2</v>
      </c>
      <c r="AC35" s="46">
        <f t="shared" si="8"/>
        <v>4.4999999999999998E-2</v>
      </c>
      <c r="AD35" s="36">
        <v>4.4999999999999998E-2</v>
      </c>
      <c r="AE35" s="36">
        <v>1.0999999999999999E-2</v>
      </c>
      <c r="AF35" s="46">
        <f t="shared" si="9"/>
        <v>3.4000000000000002E-2</v>
      </c>
      <c r="AG35" s="36">
        <v>0.11</v>
      </c>
      <c r="AH35" s="36">
        <v>7.9000000000000001E-2</v>
      </c>
      <c r="AI35" s="46">
        <f t="shared" si="10"/>
        <v>3.1E-2</v>
      </c>
      <c r="AJ35" s="36">
        <v>0.112</v>
      </c>
      <c r="AK35" s="36">
        <v>0.03</v>
      </c>
      <c r="AL35" s="46">
        <f t="shared" si="11"/>
        <v>8.2000000000000003E-2</v>
      </c>
      <c r="AM35" s="36">
        <v>0.13</v>
      </c>
      <c r="AN35" s="36">
        <v>0.12</v>
      </c>
      <c r="AO35" s="46">
        <f t="shared" si="12"/>
        <v>1.0000000000000009E-2</v>
      </c>
      <c r="AP35" s="36">
        <v>0.23</v>
      </c>
      <c r="AQ35" s="36">
        <v>0.16500000000000001</v>
      </c>
      <c r="AR35" s="46">
        <f t="shared" si="13"/>
        <v>6.5000000000000002E-2</v>
      </c>
      <c r="AS35" s="36">
        <v>0.23300000000000001</v>
      </c>
      <c r="AT35" s="36">
        <v>0.12</v>
      </c>
      <c r="AU35" s="46">
        <f t="shared" si="14"/>
        <v>0.11300000000000002</v>
      </c>
      <c r="AV35" s="36">
        <v>0.23100000000000001</v>
      </c>
      <c r="AW35" s="42">
        <v>0.33100000000000002</v>
      </c>
      <c r="AX35" s="46">
        <f t="shared" si="15"/>
        <v>-0.1</v>
      </c>
      <c r="AY35" s="36">
        <v>0.23</v>
      </c>
      <c r="AZ35" s="36">
        <v>0.15</v>
      </c>
      <c r="BA35" s="46">
        <f t="shared" si="16"/>
        <v>8.0000000000000016E-2</v>
      </c>
      <c r="BB35" s="36">
        <v>0.24</v>
      </c>
      <c r="BC35" s="36">
        <v>0.185</v>
      </c>
      <c r="BD35" s="46">
        <f t="shared" si="17"/>
        <v>5.4999999999999993E-2</v>
      </c>
      <c r="BE35" s="36">
        <v>0.23200000000000001</v>
      </c>
      <c r="BF35" s="36">
        <v>0.17</v>
      </c>
      <c r="BG35" s="46">
        <f t="shared" si="18"/>
        <v>6.2E-2</v>
      </c>
      <c r="BH35" s="36">
        <v>0.246</v>
      </c>
      <c r="BI35" s="36">
        <v>0.23799999999999999</v>
      </c>
      <c r="BJ35" s="46">
        <f t="shared" si="19"/>
        <v>8.0000000000000071E-3</v>
      </c>
      <c r="BK35" s="36">
        <v>0.23799999999999999</v>
      </c>
      <c r="BL35" s="36">
        <v>0.2</v>
      </c>
      <c r="BM35" s="46">
        <f t="shared" si="20"/>
        <v>3.7999999999999978E-2</v>
      </c>
      <c r="BN35" s="36">
        <v>0.23599999999999999</v>
      </c>
      <c r="BO35" s="36">
        <v>0.2</v>
      </c>
      <c r="BP35" s="46">
        <f t="shared" si="21"/>
        <v>3.5999999999999976E-2</v>
      </c>
      <c r="BQ35" s="36">
        <v>0.3</v>
      </c>
      <c r="BR35" s="36">
        <v>0.3</v>
      </c>
      <c r="BS35" s="46">
        <f t="shared" si="22"/>
        <v>0</v>
      </c>
      <c r="BT35" s="36">
        <v>0.3</v>
      </c>
      <c r="BU35" s="36">
        <v>0.25900000000000001</v>
      </c>
      <c r="BV35" s="46">
        <f t="shared" si="23"/>
        <v>4.0999999999999981E-2</v>
      </c>
      <c r="BW35" s="36">
        <v>0.313</v>
      </c>
      <c r="BX35" s="36">
        <v>0.112</v>
      </c>
      <c r="BY35" s="46">
        <f t="shared" si="24"/>
        <v>0.20100000000000001</v>
      </c>
      <c r="BZ35" s="36">
        <v>0.30399999999999999</v>
      </c>
      <c r="CA35" s="36">
        <v>0.19</v>
      </c>
      <c r="CB35" s="46">
        <f t="shared" si="25"/>
        <v>0.11399999999999999</v>
      </c>
      <c r="CC35" s="36">
        <v>0.32</v>
      </c>
      <c r="CD35" s="69" t="s">
        <v>59</v>
      </c>
      <c r="CE35" s="46" t="e">
        <f t="shared" si="26"/>
        <v>#VALUE!</v>
      </c>
      <c r="CF35" s="36">
        <v>0.3</v>
      </c>
      <c r="CG35" s="36">
        <v>0.12</v>
      </c>
      <c r="CH35" s="46">
        <f t="shared" si="27"/>
        <v>0.18</v>
      </c>
      <c r="CI35" s="36">
        <v>0.3</v>
      </c>
      <c r="CJ35" s="42">
        <v>0</v>
      </c>
      <c r="CK35" s="46">
        <f t="shared" si="28"/>
        <v>0.3</v>
      </c>
      <c r="CL35" s="36">
        <v>0.31</v>
      </c>
      <c r="CM35" s="36"/>
      <c r="CN35" s="46">
        <f t="shared" si="29"/>
        <v>0.31</v>
      </c>
      <c r="CO35" s="36">
        <v>0.45100000000000001</v>
      </c>
      <c r="CP35" s="36">
        <v>0.246</v>
      </c>
      <c r="CQ35" s="46">
        <f t="shared" si="30"/>
        <v>0.20500000000000002</v>
      </c>
      <c r="CR35" s="36">
        <v>0.47699999999999998</v>
      </c>
      <c r="CS35" s="36">
        <v>0.2</v>
      </c>
      <c r="CT35" s="46">
        <f t="shared" si="31"/>
        <v>0.27699999999999997</v>
      </c>
      <c r="CU35" s="36">
        <v>0.56999999999999995</v>
      </c>
      <c r="CV35" s="36">
        <v>0.185</v>
      </c>
      <c r="CW35" s="46">
        <f t="shared" si="32"/>
        <v>0.38499999999999995</v>
      </c>
      <c r="CX35" s="36">
        <v>0.6</v>
      </c>
      <c r="CY35" s="36">
        <v>9.0999999999999998E-2</v>
      </c>
      <c r="CZ35" s="46">
        <f t="shared" si="33"/>
        <v>0.50900000000000001</v>
      </c>
      <c r="DA35" s="36">
        <v>0.57799999999999996</v>
      </c>
      <c r="DB35" s="36">
        <v>4.8000000000000001E-2</v>
      </c>
      <c r="DC35" s="46">
        <f t="shared" si="34"/>
        <v>0.52999999999999992</v>
      </c>
      <c r="DD35" s="36">
        <v>0.57399999999999995</v>
      </c>
      <c r="DE35" s="104">
        <v>0.123</v>
      </c>
      <c r="DF35" s="46">
        <f t="shared" si="35"/>
        <v>0.45099999999999996</v>
      </c>
      <c r="DG35" s="36">
        <v>0.82199999999999995</v>
      </c>
      <c r="DH35" s="36"/>
      <c r="DI35" s="46">
        <f t="shared" si="36"/>
        <v>0.82199999999999995</v>
      </c>
      <c r="DJ35" s="36"/>
      <c r="DK35" s="36"/>
      <c r="DL35" s="46">
        <f t="shared" si="37"/>
        <v>0</v>
      </c>
      <c r="DM35" s="36"/>
      <c r="DN35" s="36"/>
      <c r="DO35" s="46">
        <f t="shared" si="38"/>
        <v>0</v>
      </c>
      <c r="DP35" s="36"/>
      <c r="DQ35" s="36"/>
      <c r="DR35" s="46">
        <f t="shared" si="39"/>
        <v>0</v>
      </c>
      <c r="DS35" s="36"/>
      <c r="DT35" s="36"/>
      <c r="DU35" s="46">
        <f t="shared" si="40"/>
        <v>0</v>
      </c>
      <c r="DV35" s="36"/>
      <c r="DW35" s="36"/>
      <c r="DX35" s="46">
        <f t="shared" si="41"/>
        <v>0</v>
      </c>
      <c r="DY35" s="36"/>
      <c r="DZ35" s="36"/>
      <c r="EA35" s="46">
        <f t="shared" si="42"/>
        <v>0</v>
      </c>
      <c r="EB35" s="36"/>
      <c r="EC35" s="36"/>
      <c r="ED35" s="46">
        <f t="shared" si="43"/>
        <v>0</v>
      </c>
      <c r="EE35" s="36"/>
      <c r="EF35" s="36"/>
      <c r="EG35" s="46">
        <f t="shared" si="44"/>
        <v>0</v>
      </c>
      <c r="EH35" s="36"/>
      <c r="EI35" s="36"/>
      <c r="EJ35" s="46">
        <f t="shared" si="45"/>
        <v>0</v>
      </c>
    </row>
    <row r="36" spans="1:140" ht="19" x14ac:dyDescent="0.25">
      <c r="A36" s="41" t="s">
        <v>45</v>
      </c>
      <c r="B36" s="38">
        <v>3815</v>
      </c>
      <c r="C36" s="36">
        <v>0</v>
      </c>
      <c r="D36" s="36">
        <v>0</v>
      </c>
      <c r="E36" s="46">
        <f t="shared" ref="E36:E52" si="48">C36-D36</f>
        <v>0</v>
      </c>
      <c r="F36" s="36">
        <v>0</v>
      </c>
      <c r="G36" s="36">
        <v>0</v>
      </c>
      <c r="H36" s="46">
        <f t="shared" ref="H36:H52" si="49">F36-G36</f>
        <v>0</v>
      </c>
      <c r="I36" s="36">
        <v>4.4999999999999998E-2</v>
      </c>
      <c r="J36" s="36">
        <v>4.4999999999999998E-2</v>
      </c>
      <c r="K36" s="46">
        <f t="shared" ref="K36:K52" si="50">I36-J36</f>
        <v>0</v>
      </c>
      <c r="L36" s="44">
        <v>4.4999999999999998E-2</v>
      </c>
      <c r="M36" s="36">
        <v>4.4999999999999998E-2</v>
      </c>
      <c r="N36" s="46">
        <f t="shared" ref="N36:N52" si="51">L36-M36</f>
        <v>0</v>
      </c>
      <c r="O36" s="36">
        <v>4.4999999999999998E-2</v>
      </c>
      <c r="P36" s="36">
        <v>4.4999999999999998E-2</v>
      </c>
      <c r="Q36" s="46">
        <f t="shared" ref="Q36:Q52" si="52">O36-P36</f>
        <v>0</v>
      </c>
      <c r="R36" s="36">
        <v>4.4999999999999998E-2</v>
      </c>
      <c r="S36" s="36">
        <v>4.4999999999999998E-2</v>
      </c>
      <c r="T36" s="46">
        <f t="shared" ref="T36:T49" si="53">R36-S36</f>
        <v>0</v>
      </c>
      <c r="U36" s="36">
        <v>4.4999999999999998E-2</v>
      </c>
      <c r="V36" s="36">
        <v>4.4999999999999998E-2</v>
      </c>
      <c r="W36" s="46">
        <f t="shared" ref="W36:W49" si="54">U36-V36</f>
        <v>0</v>
      </c>
      <c r="X36" s="36">
        <v>4.4999999999999998E-2</v>
      </c>
      <c r="Y36" s="36">
        <v>4.4999999999999998E-2</v>
      </c>
      <c r="Z36" s="46">
        <f t="shared" ref="Z36:Z49" si="55">X36-Y36</f>
        <v>0</v>
      </c>
      <c r="AA36" s="36">
        <v>4.4999999999999998E-2</v>
      </c>
      <c r="AB36" s="36">
        <v>4.4999999999999998E-2</v>
      </c>
      <c r="AC36" s="46">
        <f t="shared" ref="AC36:AC49" si="56">AA36-AB36</f>
        <v>0</v>
      </c>
      <c r="AD36" s="36">
        <v>4.4999999999999998E-2</v>
      </c>
      <c r="AE36" s="36">
        <v>4.4999999999999998E-2</v>
      </c>
      <c r="AF36" s="46">
        <f t="shared" ref="AF36:AF49" si="57">AD36-AE36</f>
        <v>0</v>
      </c>
      <c r="AG36" s="36">
        <v>0.11</v>
      </c>
      <c r="AH36" s="36">
        <v>0.12</v>
      </c>
      <c r="AI36" s="46">
        <f t="shared" ref="AI36:AI49" si="58">AG36-AH36</f>
        <v>-9.999999999999995E-3</v>
      </c>
      <c r="AJ36" s="36">
        <v>0.12</v>
      </c>
      <c r="AK36" s="36">
        <v>0.09</v>
      </c>
      <c r="AL36" s="46">
        <f t="shared" si="11"/>
        <v>0.03</v>
      </c>
      <c r="AM36" s="36">
        <v>0.11</v>
      </c>
      <c r="AN36" s="36">
        <v>7.0000000000000007E-2</v>
      </c>
      <c r="AO36" s="46">
        <f t="shared" si="12"/>
        <v>3.9999999999999994E-2</v>
      </c>
      <c r="AP36" s="36">
        <v>0.23</v>
      </c>
      <c r="AQ36" s="36">
        <v>0.22600000000000001</v>
      </c>
      <c r="AR36" s="46">
        <f t="shared" si="13"/>
        <v>4.0000000000000036E-3</v>
      </c>
      <c r="AS36" s="36">
        <v>0.23100000000000001</v>
      </c>
      <c r="AT36" s="36">
        <v>0.1</v>
      </c>
      <c r="AU36" s="46">
        <f t="shared" si="14"/>
        <v>0.13100000000000001</v>
      </c>
      <c r="AV36" s="36">
        <v>0.23400000000000001</v>
      </c>
      <c r="AW36" s="42">
        <v>0.4</v>
      </c>
      <c r="AX36" s="46">
        <f t="shared" si="15"/>
        <v>-0.16600000000000001</v>
      </c>
      <c r="AY36" s="36">
        <v>0.23</v>
      </c>
      <c r="AZ36" s="36">
        <v>0.18</v>
      </c>
      <c r="BA36" s="46">
        <f t="shared" si="16"/>
        <v>5.0000000000000017E-2</v>
      </c>
      <c r="BB36" s="36">
        <v>0.23</v>
      </c>
      <c r="BC36" s="36">
        <v>0.217</v>
      </c>
      <c r="BD36" s="46">
        <f t="shared" si="17"/>
        <v>1.3000000000000012E-2</v>
      </c>
      <c r="BE36" s="36">
        <v>0.23300000000000001</v>
      </c>
      <c r="BF36" s="36">
        <v>0.182</v>
      </c>
      <c r="BG36" s="46">
        <f t="shared" si="18"/>
        <v>5.1000000000000018E-2</v>
      </c>
      <c r="BH36" s="36">
        <v>0.23799999999999999</v>
      </c>
      <c r="BI36" s="36">
        <v>0.21099999999999999</v>
      </c>
      <c r="BJ36" s="46">
        <f t="shared" si="19"/>
        <v>2.6999999999999996E-2</v>
      </c>
      <c r="BK36" s="36">
        <v>0.23100000000000001</v>
      </c>
      <c r="BL36" s="36">
        <v>0.23100000000000001</v>
      </c>
      <c r="BM36" s="46">
        <f t="shared" si="20"/>
        <v>0</v>
      </c>
      <c r="BN36" s="36">
        <v>0.23100000000000001</v>
      </c>
      <c r="BO36" s="36">
        <v>0.25</v>
      </c>
      <c r="BP36" s="46">
        <f t="shared" si="21"/>
        <v>-1.8999999999999989E-2</v>
      </c>
      <c r="BQ36" s="36">
        <v>0.31</v>
      </c>
      <c r="BR36" s="36">
        <v>0.29699999999999999</v>
      </c>
      <c r="BS36" s="46">
        <f t="shared" si="22"/>
        <v>1.3000000000000012E-2</v>
      </c>
      <c r="BT36" s="36">
        <v>0.29699999999999999</v>
      </c>
      <c r="BU36" s="36">
        <v>0.29899999999999999</v>
      </c>
      <c r="BV36" s="46">
        <f t="shared" si="23"/>
        <v>-2.0000000000000018E-3</v>
      </c>
      <c r="BW36" s="36">
        <v>0.32200000000000001</v>
      </c>
      <c r="BX36" s="36">
        <v>0.26600000000000001</v>
      </c>
      <c r="BY36" s="46">
        <f t="shared" si="24"/>
        <v>5.5999999999999994E-2</v>
      </c>
      <c r="BZ36" s="36">
        <v>0.30199999999999999</v>
      </c>
      <c r="CA36" s="36">
        <v>0.31</v>
      </c>
      <c r="CB36" s="46">
        <f t="shared" si="25"/>
        <v>-8.0000000000000071E-3</v>
      </c>
      <c r="CC36" s="36">
        <v>0.33</v>
      </c>
      <c r="CD36" s="69" t="s">
        <v>59</v>
      </c>
      <c r="CE36" s="46" t="e">
        <f t="shared" si="26"/>
        <v>#VALUE!</v>
      </c>
      <c r="CF36" s="36">
        <v>0.3</v>
      </c>
      <c r="CG36" s="36">
        <v>0.3</v>
      </c>
      <c r="CH36" s="46">
        <f t="shared" si="27"/>
        <v>0</v>
      </c>
      <c r="CI36" s="36">
        <v>0.3</v>
      </c>
      <c r="CJ36" s="69" t="s">
        <v>59</v>
      </c>
      <c r="CK36" s="46" t="e">
        <f t="shared" si="28"/>
        <v>#VALUE!</v>
      </c>
      <c r="CL36" s="36">
        <v>0.33</v>
      </c>
      <c r="CM36" s="36">
        <v>0.28000000000000003</v>
      </c>
      <c r="CN36" s="46">
        <f t="shared" si="29"/>
        <v>4.9999999999999989E-2</v>
      </c>
      <c r="CO36" s="36">
        <v>0.45</v>
      </c>
      <c r="CP36" s="36">
        <v>0.47199999999999998</v>
      </c>
      <c r="CQ36" s="46">
        <f t="shared" si="30"/>
        <v>-2.1999999999999964E-2</v>
      </c>
      <c r="CR36" s="36">
        <v>0.47199999999999998</v>
      </c>
      <c r="CS36" s="36">
        <v>0.46</v>
      </c>
      <c r="CT36" s="46">
        <f t="shared" si="31"/>
        <v>1.1999999999999955E-2</v>
      </c>
      <c r="CU36" s="36">
        <v>0.56999999999999995</v>
      </c>
      <c r="CV36" s="36">
        <v>0.5</v>
      </c>
      <c r="CW36" s="46">
        <f t="shared" si="32"/>
        <v>6.9999999999999951E-2</v>
      </c>
      <c r="CX36" s="36">
        <v>0.59499999999999997</v>
      </c>
      <c r="CY36" s="36">
        <v>0.54900000000000004</v>
      </c>
      <c r="CZ36" s="46">
        <f t="shared" si="33"/>
        <v>4.599999999999993E-2</v>
      </c>
      <c r="DA36" s="36">
        <v>0.57399999999999995</v>
      </c>
      <c r="DB36" s="36">
        <v>0.432</v>
      </c>
      <c r="DC36" s="46">
        <f t="shared" si="34"/>
        <v>0.14199999999999996</v>
      </c>
      <c r="DD36" s="36">
        <v>0.57499999999999996</v>
      </c>
      <c r="DE36" s="104">
        <v>0.49099999999999999</v>
      </c>
      <c r="DF36" s="46">
        <f t="shared" si="35"/>
        <v>8.3999999999999964E-2</v>
      </c>
      <c r="DG36" s="36">
        <v>0.81699999999999995</v>
      </c>
      <c r="DH36" s="36"/>
      <c r="DI36" s="46">
        <f t="shared" si="36"/>
        <v>0.81699999999999995</v>
      </c>
      <c r="DJ36" s="36"/>
      <c r="DK36" s="36"/>
      <c r="DL36" s="46">
        <f t="shared" si="37"/>
        <v>0</v>
      </c>
      <c r="DM36" s="36"/>
      <c r="DN36" s="36"/>
      <c r="DO36" s="46">
        <f t="shared" si="38"/>
        <v>0</v>
      </c>
      <c r="DP36" s="36"/>
      <c r="DQ36" s="36"/>
      <c r="DR36" s="46">
        <f t="shared" si="39"/>
        <v>0</v>
      </c>
      <c r="DS36" s="36"/>
      <c r="DT36" s="36"/>
      <c r="DU36" s="46">
        <f t="shared" si="40"/>
        <v>0</v>
      </c>
      <c r="DV36" s="36"/>
      <c r="DW36" s="36"/>
      <c r="DX36" s="46">
        <f t="shared" si="41"/>
        <v>0</v>
      </c>
      <c r="DY36" s="36"/>
      <c r="DZ36" s="36"/>
      <c r="EA36" s="46">
        <f t="shared" si="42"/>
        <v>0</v>
      </c>
      <c r="EB36" s="36"/>
      <c r="EC36" s="36"/>
      <c r="ED36" s="46">
        <f t="shared" si="43"/>
        <v>0</v>
      </c>
      <c r="EE36" s="36"/>
      <c r="EF36" s="36"/>
      <c r="EG36" s="46">
        <f t="shared" si="44"/>
        <v>0</v>
      </c>
      <c r="EH36" s="36"/>
      <c r="EI36" s="36"/>
      <c r="EJ36" s="46">
        <f t="shared" si="45"/>
        <v>0</v>
      </c>
    </row>
    <row r="37" spans="1:140" ht="19" x14ac:dyDescent="0.25">
      <c r="A37" s="41" t="s">
        <v>40</v>
      </c>
      <c r="B37" s="38">
        <v>3807</v>
      </c>
      <c r="C37" s="36">
        <v>0</v>
      </c>
      <c r="D37" s="36">
        <v>0</v>
      </c>
      <c r="E37" s="46">
        <f t="shared" si="48"/>
        <v>0</v>
      </c>
      <c r="F37" s="36">
        <v>0</v>
      </c>
      <c r="G37" s="36">
        <v>0</v>
      </c>
      <c r="H37" s="46">
        <f t="shared" si="49"/>
        <v>0</v>
      </c>
      <c r="I37" s="36">
        <v>4.4999999999999998E-2</v>
      </c>
      <c r="J37" s="36">
        <v>4.4999999999999998E-2</v>
      </c>
      <c r="K37" s="46">
        <f t="shared" si="50"/>
        <v>0</v>
      </c>
      <c r="L37" s="44">
        <v>4.4999999999999998E-2</v>
      </c>
      <c r="M37" s="36">
        <v>1.0999999999999999E-2</v>
      </c>
      <c r="N37" s="46">
        <f t="shared" si="51"/>
        <v>3.4000000000000002E-2</v>
      </c>
      <c r="O37" s="36">
        <v>4.4999999999999998E-2</v>
      </c>
      <c r="P37" s="36">
        <v>4.4999999999999998E-2</v>
      </c>
      <c r="Q37" s="46">
        <f t="shared" si="52"/>
        <v>0</v>
      </c>
      <c r="R37" s="36">
        <v>4.4999999999999998E-2</v>
      </c>
      <c r="S37" s="36">
        <v>4.4999999999999998E-2</v>
      </c>
      <c r="T37" s="46">
        <f t="shared" si="53"/>
        <v>0</v>
      </c>
      <c r="U37" s="36">
        <v>4.4999999999999998E-2</v>
      </c>
      <c r="V37" s="36">
        <v>1.0999999999999999E-2</v>
      </c>
      <c r="W37" s="46">
        <f t="shared" si="54"/>
        <v>3.4000000000000002E-2</v>
      </c>
      <c r="X37" s="36">
        <f>0.045+0.045</f>
        <v>0.09</v>
      </c>
      <c r="Y37" s="36">
        <v>2.2499999999999999E-2</v>
      </c>
      <c r="Z37" s="46">
        <f t="shared" si="55"/>
        <v>6.7500000000000004E-2</v>
      </c>
      <c r="AA37" s="36">
        <v>4.4999999999999998E-2</v>
      </c>
      <c r="AB37" s="36">
        <v>0</v>
      </c>
      <c r="AC37" s="46">
        <f t="shared" si="56"/>
        <v>4.4999999999999998E-2</v>
      </c>
      <c r="AD37" s="36">
        <f>0.045+0.045</f>
        <v>0.09</v>
      </c>
      <c r="AE37" s="36">
        <v>0</v>
      </c>
      <c r="AF37" s="46">
        <f t="shared" si="57"/>
        <v>0.09</v>
      </c>
      <c r="AG37" s="36">
        <v>0.11</v>
      </c>
      <c r="AH37" s="36">
        <v>0</v>
      </c>
      <c r="AI37" s="46">
        <f t="shared" si="58"/>
        <v>0.11</v>
      </c>
      <c r="AJ37" s="36">
        <f>0.109+0.045</f>
        <v>0.154</v>
      </c>
      <c r="AK37" s="36">
        <v>0</v>
      </c>
      <c r="AL37" s="46">
        <f t="shared" si="11"/>
        <v>0.154</v>
      </c>
      <c r="AM37" s="36">
        <v>0.13</v>
      </c>
      <c r="AN37" s="36">
        <v>0.1</v>
      </c>
      <c r="AO37" s="46">
        <f t="shared" si="12"/>
        <v>0.03</v>
      </c>
      <c r="AP37" s="36">
        <v>0.23</v>
      </c>
      <c r="AQ37" s="36">
        <v>0.161</v>
      </c>
      <c r="AR37" s="46">
        <f t="shared" si="13"/>
        <v>6.9000000000000006E-2</v>
      </c>
      <c r="AS37" s="36">
        <v>0.23799999999999999</v>
      </c>
      <c r="AT37" s="36">
        <v>0.13</v>
      </c>
      <c r="AU37" s="46">
        <f t="shared" si="14"/>
        <v>0.10799999999999998</v>
      </c>
      <c r="AV37" s="36">
        <v>0.23100000000000001</v>
      </c>
      <c r="AW37" s="42">
        <v>0.379</v>
      </c>
      <c r="AX37" s="46">
        <f t="shared" si="15"/>
        <v>-0.14799999999999999</v>
      </c>
      <c r="AY37" s="36">
        <v>0.23100000000000001</v>
      </c>
      <c r="AZ37" s="36">
        <v>0.2</v>
      </c>
      <c r="BA37" s="46">
        <f t="shared" si="16"/>
        <v>3.1E-2</v>
      </c>
      <c r="BB37" s="36">
        <v>0.24</v>
      </c>
      <c r="BC37" s="36">
        <v>0.183</v>
      </c>
      <c r="BD37" s="46">
        <f t="shared" si="17"/>
        <v>5.6999999999999995E-2</v>
      </c>
      <c r="BE37" s="36">
        <v>0.23400000000000001</v>
      </c>
      <c r="BF37" s="36">
        <v>0.14499999999999999</v>
      </c>
      <c r="BG37" s="46">
        <f t="shared" si="18"/>
        <v>8.9000000000000024E-2</v>
      </c>
      <c r="BH37" s="36">
        <v>0.247</v>
      </c>
      <c r="BI37" s="36">
        <v>0.21099999999999999</v>
      </c>
      <c r="BJ37" s="46">
        <f t="shared" si="19"/>
        <v>3.6000000000000004E-2</v>
      </c>
      <c r="BK37" s="36">
        <v>0.23699999999999999</v>
      </c>
      <c r="BL37" s="36">
        <v>0.21299999999999999</v>
      </c>
      <c r="BM37" s="46">
        <f t="shared" si="20"/>
        <v>2.3999999999999994E-2</v>
      </c>
      <c r="BN37" s="36">
        <v>0.23200000000000001</v>
      </c>
      <c r="BO37" s="36">
        <v>0.14000000000000001</v>
      </c>
      <c r="BP37" s="46">
        <f t="shared" si="21"/>
        <v>9.1999999999999998E-2</v>
      </c>
      <c r="BQ37" s="36">
        <v>0.28999999999999998</v>
      </c>
      <c r="BR37" s="36">
        <v>0.14000000000000001</v>
      </c>
      <c r="BS37" s="46">
        <f t="shared" si="22"/>
        <v>0.14999999999999997</v>
      </c>
      <c r="BT37" s="36">
        <v>0.28999999999999998</v>
      </c>
      <c r="BU37" s="36">
        <v>0.106</v>
      </c>
      <c r="BV37" s="46">
        <f t="shared" si="23"/>
        <v>0.184</v>
      </c>
      <c r="BW37" s="36">
        <v>0.315</v>
      </c>
      <c r="BX37" s="36">
        <v>0.29599999999999999</v>
      </c>
      <c r="BY37" s="46">
        <f t="shared" si="24"/>
        <v>1.9000000000000017E-2</v>
      </c>
      <c r="BZ37" s="36">
        <v>0.30199999999999999</v>
      </c>
      <c r="CA37" s="36">
        <v>0</v>
      </c>
      <c r="CB37" s="46">
        <f t="shared" si="25"/>
        <v>0.30199999999999999</v>
      </c>
      <c r="CC37" s="36">
        <v>0.3</v>
      </c>
      <c r="CD37" s="69" t="s">
        <v>59</v>
      </c>
      <c r="CE37" s="46" t="e">
        <f t="shared" si="26"/>
        <v>#VALUE!</v>
      </c>
      <c r="CF37" s="36">
        <v>0.3</v>
      </c>
      <c r="CG37" s="36">
        <v>0.02</v>
      </c>
      <c r="CH37" s="46">
        <f t="shared" si="27"/>
        <v>0.27999999999999997</v>
      </c>
      <c r="CI37" s="36">
        <v>0.3</v>
      </c>
      <c r="CJ37" s="42">
        <v>0</v>
      </c>
      <c r="CK37" s="46">
        <f t="shared" si="28"/>
        <v>0.3</v>
      </c>
      <c r="CL37" s="36">
        <f>0.32+0.304</f>
        <v>0.624</v>
      </c>
      <c r="CM37" s="36">
        <v>0</v>
      </c>
      <c r="CN37" s="46">
        <f t="shared" si="29"/>
        <v>0.624</v>
      </c>
      <c r="CO37" s="36">
        <v>0.45</v>
      </c>
      <c r="CP37" s="36">
        <v>0</v>
      </c>
      <c r="CQ37" s="46">
        <f t="shared" si="30"/>
        <v>0.45</v>
      </c>
      <c r="CR37" s="36">
        <v>0.48199999999999998</v>
      </c>
      <c r="CS37" s="36">
        <v>0</v>
      </c>
      <c r="CT37" s="46">
        <f t="shared" si="31"/>
        <v>0.48199999999999998</v>
      </c>
      <c r="CU37" s="36">
        <f>0.57+0.57</f>
        <v>1.1399999999999999</v>
      </c>
      <c r="CV37" s="36">
        <v>0.443</v>
      </c>
      <c r="CW37" s="46">
        <f t="shared" si="32"/>
        <v>0.69699999999999984</v>
      </c>
      <c r="CX37" s="36">
        <v>0.56999999999999995</v>
      </c>
      <c r="CY37" s="36">
        <v>0</v>
      </c>
      <c r="CZ37" s="46">
        <f t="shared" si="33"/>
        <v>0.56999999999999995</v>
      </c>
      <c r="DA37" s="36">
        <v>0.57399999999999995</v>
      </c>
      <c r="DB37" s="36">
        <v>0.03</v>
      </c>
      <c r="DC37" s="46">
        <f t="shared" si="34"/>
        <v>0.54399999999999993</v>
      </c>
      <c r="DD37" s="36">
        <v>0.57599999999999996</v>
      </c>
      <c r="DE37" s="104">
        <v>0.45700000000000002</v>
      </c>
      <c r="DF37" s="46">
        <f t="shared" si="35"/>
        <v>0.11899999999999994</v>
      </c>
      <c r="DG37" s="36">
        <v>0.81799999999999995</v>
      </c>
      <c r="DH37" s="36"/>
      <c r="DI37" s="46">
        <f t="shared" si="36"/>
        <v>0.81799999999999995</v>
      </c>
      <c r="DJ37" s="36"/>
      <c r="DK37" s="36"/>
      <c r="DL37" s="46">
        <f t="shared" si="37"/>
        <v>0</v>
      </c>
      <c r="DM37" s="36"/>
      <c r="DN37" s="36"/>
      <c r="DO37" s="46">
        <f t="shared" si="38"/>
        <v>0</v>
      </c>
      <c r="DP37" s="36"/>
      <c r="DQ37" s="36"/>
      <c r="DR37" s="46">
        <f t="shared" si="39"/>
        <v>0</v>
      </c>
      <c r="DS37" s="36"/>
      <c r="DT37" s="36"/>
      <c r="DU37" s="46">
        <f t="shared" si="40"/>
        <v>0</v>
      </c>
      <c r="DV37" s="36"/>
      <c r="DW37" s="36"/>
      <c r="DX37" s="46">
        <f t="shared" si="41"/>
        <v>0</v>
      </c>
      <c r="DY37" s="36"/>
      <c r="DZ37" s="36"/>
      <c r="EA37" s="46">
        <f t="shared" si="42"/>
        <v>0</v>
      </c>
      <c r="EB37" s="36"/>
      <c r="EC37" s="36"/>
      <c r="ED37" s="46">
        <f t="shared" si="43"/>
        <v>0</v>
      </c>
      <c r="EE37" s="36"/>
      <c r="EF37" s="36"/>
      <c r="EG37" s="46">
        <f t="shared" si="44"/>
        <v>0</v>
      </c>
      <c r="EH37" s="36"/>
      <c r="EI37" s="36"/>
      <c r="EJ37" s="46">
        <f t="shared" si="45"/>
        <v>0</v>
      </c>
    </row>
    <row r="38" spans="1:140" ht="19" x14ac:dyDescent="0.25">
      <c r="A38" s="41" t="s">
        <v>52</v>
      </c>
      <c r="B38" s="38">
        <v>3832</v>
      </c>
      <c r="C38" s="36">
        <v>0</v>
      </c>
      <c r="D38" s="36">
        <v>0</v>
      </c>
      <c r="E38" s="46">
        <f t="shared" si="48"/>
        <v>0</v>
      </c>
      <c r="F38" s="36">
        <v>0</v>
      </c>
      <c r="G38" s="36">
        <v>0</v>
      </c>
      <c r="H38" s="46">
        <f t="shared" si="49"/>
        <v>0</v>
      </c>
      <c r="I38" s="36">
        <v>4.4999999999999998E-2</v>
      </c>
      <c r="J38" s="36">
        <v>4.4999999999999998E-2</v>
      </c>
      <c r="K38" s="46">
        <f t="shared" si="50"/>
        <v>0</v>
      </c>
      <c r="L38" s="44">
        <v>4.4999999999999998E-2</v>
      </c>
      <c r="M38" s="36">
        <v>4.4999999999999998E-2</v>
      </c>
      <c r="N38" s="46">
        <f t="shared" si="51"/>
        <v>0</v>
      </c>
      <c r="O38" s="36">
        <v>4.4999999999999998E-2</v>
      </c>
      <c r="P38" s="36">
        <v>4.4999999999999998E-2</v>
      </c>
      <c r="Q38" s="46">
        <f t="shared" si="52"/>
        <v>0</v>
      </c>
      <c r="R38" s="36">
        <v>4.4999999999999998E-2</v>
      </c>
      <c r="S38" s="36">
        <v>4.4999999999999998E-2</v>
      </c>
      <c r="T38" s="46">
        <f t="shared" si="53"/>
        <v>0</v>
      </c>
      <c r="U38" s="36">
        <v>4.4999999999999998E-2</v>
      </c>
      <c r="V38" s="36">
        <v>4.4999999999999998E-2</v>
      </c>
      <c r="W38" s="46">
        <f t="shared" si="54"/>
        <v>0</v>
      </c>
      <c r="X38" s="36">
        <v>4.4999999999999998E-2</v>
      </c>
      <c r="Y38" s="36">
        <v>4.4999999999999998E-2</v>
      </c>
      <c r="Z38" s="46">
        <f t="shared" si="55"/>
        <v>0</v>
      </c>
      <c r="AA38" s="36">
        <v>4.4999999999999998E-2</v>
      </c>
      <c r="AB38" s="36">
        <v>4.4999999999999998E-2</v>
      </c>
      <c r="AC38" s="46">
        <f t="shared" si="56"/>
        <v>0</v>
      </c>
      <c r="AD38" s="36">
        <v>4.4999999999999998E-2</v>
      </c>
      <c r="AE38" s="36">
        <v>4.4999999999999998E-2</v>
      </c>
      <c r="AF38" s="46">
        <f t="shared" si="57"/>
        <v>0</v>
      </c>
      <c r="AG38" s="36">
        <v>0.11</v>
      </c>
      <c r="AH38" s="36">
        <v>0</v>
      </c>
      <c r="AI38" s="46">
        <f t="shared" si="58"/>
        <v>0.11</v>
      </c>
      <c r="AJ38" s="36">
        <v>0.11799999999999999</v>
      </c>
      <c r="AK38" s="36">
        <v>0.05</v>
      </c>
      <c r="AL38" s="46">
        <f t="shared" si="11"/>
        <v>6.7999999999999991E-2</v>
      </c>
      <c r="AM38" s="36">
        <v>0.12</v>
      </c>
      <c r="AN38" s="36">
        <v>0.09</v>
      </c>
      <c r="AO38" s="46">
        <f t="shared" si="12"/>
        <v>0.03</v>
      </c>
      <c r="AP38" s="36">
        <v>0.23</v>
      </c>
      <c r="AQ38" s="36">
        <v>0.10299999999999999</v>
      </c>
      <c r="AR38" s="46">
        <f t="shared" si="13"/>
        <v>0.127</v>
      </c>
      <c r="AS38" s="36">
        <v>0.23599999999999999</v>
      </c>
      <c r="AT38" s="36">
        <v>0.14000000000000001</v>
      </c>
      <c r="AU38" s="46">
        <f t="shared" si="14"/>
        <v>9.5999999999999974E-2</v>
      </c>
      <c r="AV38" s="36">
        <v>0.23699999999999999</v>
      </c>
      <c r="AW38" s="42">
        <v>0.24099999999999999</v>
      </c>
      <c r="AX38" s="46">
        <f t="shared" si="15"/>
        <v>-4.0000000000000036E-3</v>
      </c>
      <c r="AY38" s="36">
        <v>0.23200000000000001</v>
      </c>
      <c r="AZ38" s="36">
        <v>0.21</v>
      </c>
      <c r="BA38" s="46">
        <f t="shared" si="16"/>
        <v>2.200000000000002E-2</v>
      </c>
      <c r="BB38" s="36">
        <v>0.23</v>
      </c>
      <c r="BC38" s="36">
        <v>0.21299999999999999</v>
      </c>
      <c r="BD38" s="46">
        <f t="shared" si="17"/>
        <v>1.7000000000000015E-2</v>
      </c>
      <c r="BE38" s="36">
        <v>0.23699999999999999</v>
      </c>
      <c r="BF38" s="36">
        <v>0.19400000000000001</v>
      </c>
      <c r="BG38" s="46">
        <f t="shared" si="18"/>
        <v>4.2999999999999983E-2</v>
      </c>
      <c r="BH38" s="36">
        <v>0.23200000000000001</v>
      </c>
      <c r="BI38" s="36">
        <v>0.16400000000000001</v>
      </c>
      <c r="BJ38" s="46">
        <f t="shared" si="19"/>
        <v>6.8000000000000005E-2</v>
      </c>
      <c r="BK38" s="36">
        <v>0.23100000000000001</v>
      </c>
      <c r="BL38" s="36">
        <v>0.16</v>
      </c>
      <c r="BM38" s="46">
        <f t="shared" si="20"/>
        <v>7.1000000000000008E-2</v>
      </c>
      <c r="BN38" s="36">
        <v>0.23499999999999999</v>
      </c>
      <c r="BO38" s="36">
        <v>0.18</v>
      </c>
      <c r="BP38" s="46">
        <f t="shared" si="21"/>
        <v>5.4999999999999993E-2</v>
      </c>
      <c r="BQ38" s="36">
        <v>0.28000000000000003</v>
      </c>
      <c r="BR38" s="36">
        <v>0.13300000000000001</v>
      </c>
      <c r="BS38" s="46">
        <f t="shared" si="22"/>
        <v>0.14700000000000002</v>
      </c>
      <c r="BT38" s="36">
        <v>0.28000000000000003</v>
      </c>
      <c r="BU38" s="36">
        <v>0.16400000000000001</v>
      </c>
      <c r="BV38" s="46">
        <f t="shared" si="23"/>
        <v>0.11600000000000002</v>
      </c>
      <c r="BW38" s="36">
        <v>0.313</v>
      </c>
      <c r="BX38" s="36">
        <v>0</v>
      </c>
      <c r="BY38" s="46">
        <f t="shared" si="24"/>
        <v>0.313</v>
      </c>
      <c r="BZ38" s="36">
        <v>0.30599999999999999</v>
      </c>
      <c r="CA38" s="36">
        <v>7.0000000000000007E-2</v>
      </c>
      <c r="CB38" s="46">
        <f t="shared" si="25"/>
        <v>0.23599999999999999</v>
      </c>
      <c r="CC38" s="36">
        <v>0.34</v>
      </c>
      <c r="CD38" s="69" t="s">
        <v>59</v>
      </c>
      <c r="CE38" s="46" t="e">
        <f t="shared" si="26"/>
        <v>#VALUE!</v>
      </c>
      <c r="CF38" s="36">
        <v>0.3</v>
      </c>
      <c r="CG38" s="36">
        <v>0</v>
      </c>
      <c r="CH38" s="46">
        <f t="shared" si="27"/>
        <v>0.3</v>
      </c>
      <c r="CI38" s="36">
        <v>0.3</v>
      </c>
      <c r="CJ38" s="42">
        <v>0</v>
      </c>
      <c r="CK38" s="46">
        <f t="shared" si="28"/>
        <v>0.3</v>
      </c>
      <c r="CL38" s="36">
        <v>0.32</v>
      </c>
      <c r="CM38" s="36">
        <v>0</v>
      </c>
      <c r="CN38" s="46">
        <f t="shared" si="29"/>
        <v>0.32</v>
      </c>
      <c r="CO38" s="36">
        <v>0.45</v>
      </c>
      <c r="CP38" s="36">
        <v>0</v>
      </c>
      <c r="CQ38" s="46">
        <f t="shared" si="30"/>
        <v>0.45</v>
      </c>
      <c r="CR38" s="36">
        <v>0.48899999999999999</v>
      </c>
      <c r="CS38" s="36">
        <v>0</v>
      </c>
      <c r="CT38" s="46">
        <f t="shared" si="31"/>
        <v>0.48899999999999999</v>
      </c>
      <c r="CU38" s="36">
        <v>0.56999999999999995</v>
      </c>
      <c r="CV38" s="36">
        <v>0</v>
      </c>
      <c r="CW38" s="46">
        <f t="shared" si="32"/>
        <v>0.56999999999999995</v>
      </c>
      <c r="CX38" s="36">
        <v>0.60499999999999998</v>
      </c>
      <c r="CY38" s="36">
        <v>0</v>
      </c>
      <c r="CZ38" s="46">
        <f t="shared" si="33"/>
        <v>0.60499999999999998</v>
      </c>
      <c r="DA38" s="36">
        <v>0.57399999999999995</v>
      </c>
      <c r="DB38" s="36">
        <v>0</v>
      </c>
      <c r="DC38" s="46">
        <f t="shared" si="34"/>
        <v>0.57399999999999995</v>
      </c>
      <c r="DD38" s="36">
        <v>0.57899999999999996</v>
      </c>
      <c r="DE38" s="104">
        <v>2.8000000000000001E-2</v>
      </c>
      <c r="DF38" s="46">
        <f t="shared" si="35"/>
        <v>0.55099999999999993</v>
      </c>
      <c r="DG38" s="36">
        <v>0.81</v>
      </c>
      <c r="DH38" s="36"/>
      <c r="DI38" s="46">
        <f t="shared" si="36"/>
        <v>0.81</v>
      </c>
      <c r="DJ38" s="36"/>
      <c r="DK38" s="36"/>
      <c r="DL38" s="46">
        <f t="shared" si="37"/>
        <v>0</v>
      </c>
      <c r="DM38" s="36"/>
      <c r="DN38" s="36"/>
      <c r="DO38" s="46">
        <f t="shared" si="38"/>
        <v>0</v>
      </c>
      <c r="DP38" s="36"/>
      <c r="DQ38" s="36"/>
      <c r="DR38" s="46">
        <f t="shared" si="39"/>
        <v>0</v>
      </c>
      <c r="DS38" s="36"/>
      <c r="DT38" s="36"/>
      <c r="DU38" s="46">
        <f t="shared" si="40"/>
        <v>0</v>
      </c>
      <c r="DV38" s="36"/>
      <c r="DW38" s="36"/>
      <c r="DX38" s="46">
        <f t="shared" si="41"/>
        <v>0</v>
      </c>
      <c r="DY38" s="36"/>
      <c r="DZ38" s="36"/>
      <c r="EA38" s="46">
        <f t="shared" si="42"/>
        <v>0</v>
      </c>
      <c r="EB38" s="36"/>
      <c r="EC38" s="36"/>
      <c r="ED38" s="46">
        <f t="shared" si="43"/>
        <v>0</v>
      </c>
      <c r="EE38" s="36"/>
      <c r="EF38" s="36"/>
      <c r="EG38" s="46">
        <f t="shared" si="44"/>
        <v>0</v>
      </c>
      <c r="EH38" s="36"/>
      <c r="EI38" s="36"/>
      <c r="EJ38" s="46">
        <f t="shared" si="45"/>
        <v>0</v>
      </c>
    </row>
    <row r="39" spans="1:140" ht="19" x14ac:dyDescent="0.25">
      <c r="A39" s="41" t="s">
        <v>49</v>
      </c>
      <c r="B39" s="38">
        <v>3828</v>
      </c>
      <c r="C39" s="36">
        <v>0</v>
      </c>
      <c r="D39" s="36">
        <v>0</v>
      </c>
      <c r="E39" s="46">
        <f t="shared" si="48"/>
        <v>0</v>
      </c>
      <c r="F39" s="36">
        <v>0</v>
      </c>
      <c r="G39" s="36">
        <v>0</v>
      </c>
      <c r="H39" s="46">
        <f t="shared" si="49"/>
        <v>0</v>
      </c>
      <c r="I39" s="36">
        <v>4.4999999999999998E-2</v>
      </c>
      <c r="J39" s="36">
        <v>4.4999999999999998E-2</v>
      </c>
      <c r="K39" s="46">
        <f t="shared" si="50"/>
        <v>0</v>
      </c>
      <c r="L39" s="44">
        <v>4.4999999999999998E-2</v>
      </c>
      <c r="M39" s="36">
        <v>4.4999999999999998E-2</v>
      </c>
      <c r="N39" s="46">
        <f t="shared" si="51"/>
        <v>0</v>
      </c>
      <c r="O39" s="36">
        <v>4.4999999999999998E-2</v>
      </c>
      <c r="P39" s="36">
        <v>4.4999999999999998E-2</v>
      </c>
      <c r="Q39" s="46">
        <f t="shared" si="52"/>
        <v>0</v>
      </c>
      <c r="R39" s="36">
        <v>4.4999999999999998E-2</v>
      </c>
      <c r="S39" s="36">
        <v>4.4999999999999998E-2</v>
      </c>
      <c r="T39" s="46">
        <f t="shared" si="53"/>
        <v>0</v>
      </c>
      <c r="U39" s="36">
        <v>4.4999999999999998E-2</v>
      </c>
      <c r="V39" s="36">
        <v>4.4999999999999998E-2</v>
      </c>
      <c r="W39" s="46">
        <f t="shared" si="54"/>
        <v>0</v>
      </c>
      <c r="X39" s="36">
        <v>4.4999999999999998E-2</v>
      </c>
      <c r="Y39" s="36">
        <v>3.4000000000000002E-2</v>
      </c>
      <c r="Z39" s="46">
        <f t="shared" si="55"/>
        <v>1.0999999999999996E-2</v>
      </c>
      <c r="AA39" s="36">
        <f t="shared" ref="AA39" si="59">0.045+0.045</f>
        <v>0.09</v>
      </c>
      <c r="AB39" s="36">
        <v>4.4999999999999998E-2</v>
      </c>
      <c r="AC39" s="46">
        <f t="shared" si="56"/>
        <v>4.4999999999999998E-2</v>
      </c>
      <c r="AD39" s="36">
        <v>4.4999999999999998E-2</v>
      </c>
      <c r="AE39" s="36">
        <v>3.4000000000000002E-2</v>
      </c>
      <c r="AF39" s="46">
        <f t="shared" si="57"/>
        <v>1.0999999999999996E-2</v>
      </c>
      <c r="AG39" s="36">
        <v>0.11</v>
      </c>
      <c r="AH39" s="36">
        <v>5.5E-2</v>
      </c>
      <c r="AI39" s="46">
        <f t="shared" si="58"/>
        <v>5.5E-2</v>
      </c>
      <c r="AJ39" s="36">
        <v>0.112</v>
      </c>
      <c r="AK39" s="36">
        <v>0.03</v>
      </c>
      <c r="AL39" s="46">
        <f t="shared" si="11"/>
        <v>8.2000000000000003E-2</v>
      </c>
      <c r="AM39" s="36">
        <v>0.12</v>
      </c>
      <c r="AN39" s="36">
        <v>7.0000000000000007E-2</v>
      </c>
      <c r="AO39" s="46">
        <f t="shared" si="12"/>
        <v>4.9999999999999989E-2</v>
      </c>
      <c r="AP39" s="36">
        <v>0.23</v>
      </c>
      <c r="AQ39" s="36">
        <v>0.20100000000000001</v>
      </c>
      <c r="AR39" s="46">
        <f t="shared" si="13"/>
        <v>2.8999999999999998E-2</v>
      </c>
      <c r="AS39" s="36">
        <v>0.23100000000000001</v>
      </c>
      <c r="AT39" s="36">
        <v>0.16</v>
      </c>
      <c r="AU39" s="46">
        <f t="shared" si="14"/>
        <v>7.1000000000000008E-2</v>
      </c>
      <c r="AV39" s="36">
        <v>0.23400000000000001</v>
      </c>
      <c r="AW39" s="42">
        <v>0.42499999999999999</v>
      </c>
      <c r="AX39" s="46">
        <f t="shared" si="15"/>
        <v>-0.19099999999999998</v>
      </c>
      <c r="AY39" s="36">
        <v>0.23300000000000001</v>
      </c>
      <c r="AZ39" s="36">
        <v>0.23</v>
      </c>
      <c r="BA39" s="46">
        <f t="shared" si="16"/>
        <v>3.0000000000000027E-3</v>
      </c>
      <c r="BB39" s="36">
        <v>0.24</v>
      </c>
      <c r="BC39" s="36">
        <v>0.21</v>
      </c>
      <c r="BD39" s="46">
        <f t="shared" si="17"/>
        <v>0.03</v>
      </c>
      <c r="BE39" s="36">
        <v>0.23300000000000001</v>
      </c>
      <c r="BF39" s="36">
        <v>0.16800000000000001</v>
      </c>
      <c r="BG39" s="46">
        <f t="shared" si="18"/>
        <v>6.5000000000000002E-2</v>
      </c>
      <c r="BH39" s="36">
        <v>0.23400000000000001</v>
      </c>
      <c r="BI39" s="36">
        <v>0.216</v>
      </c>
      <c r="BJ39" s="46">
        <f t="shared" si="19"/>
        <v>1.8000000000000016E-2</v>
      </c>
      <c r="BK39" s="36">
        <v>0.23799999999999999</v>
      </c>
      <c r="BL39" s="36">
        <v>0.23</v>
      </c>
      <c r="BM39" s="46">
        <f t="shared" si="20"/>
        <v>7.9999999999999793E-3</v>
      </c>
      <c r="BN39" s="36">
        <v>0.23200000000000001</v>
      </c>
      <c r="BO39" s="36">
        <v>0.24</v>
      </c>
      <c r="BP39" s="46">
        <f t="shared" si="21"/>
        <v>-7.9999999999999793E-3</v>
      </c>
      <c r="BQ39" s="36">
        <v>0.31</v>
      </c>
      <c r="BR39" s="36">
        <v>0.31</v>
      </c>
      <c r="BS39" s="46">
        <f t="shared" si="22"/>
        <v>0</v>
      </c>
      <c r="BT39" s="36">
        <v>0.31</v>
      </c>
      <c r="BU39" s="36">
        <v>0.3</v>
      </c>
      <c r="BV39" s="46">
        <f t="shared" si="23"/>
        <v>1.0000000000000009E-2</v>
      </c>
      <c r="BW39" s="36">
        <v>0.3</v>
      </c>
      <c r="BX39" s="36">
        <v>5.1999999999999998E-2</v>
      </c>
      <c r="BY39" s="46">
        <f t="shared" si="24"/>
        <v>0.248</v>
      </c>
      <c r="BZ39" s="36">
        <v>0.30299999999999999</v>
      </c>
      <c r="CA39" s="36">
        <v>0.28000000000000003</v>
      </c>
      <c r="CB39" s="46">
        <f t="shared" si="25"/>
        <v>2.2999999999999965E-2</v>
      </c>
      <c r="CC39" s="36">
        <v>0.34</v>
      </c>
      <c r="CD39" s="69" t="s">
        <v>59</v>
      </c>
      <c r="CE39" s="46" t="e">
        <f t="shared" si="26"/>
        <v>#VALUE!</v>
      </c>
      <c r="CF39" s="36">
        <v>0.3</v>
      </c>
      <c r="CG39" s="36">
        <v>0.3</v>
      </c>
      <c r="CH39" s="46">
        <f t="shared" si="27"/>
        <v>0</v>
      </c>
      <c r="CI39" s="36">
        <v>0.3</v>
      </c>
      <c r="CJ39" s="69" t="s">
        <v>59</v>
      </c>
      <c r="CK39" s="46" t="e">
        <f t="shared" si="28"/>
        <v>#VALUE!</v>
      </c>
      <c r="CL39" s="36">
        <v>0.31</v>
      </c>
      <c r="CM39" s="36">
        <v>0.19</v>
      </c>
      <c r="CN39" s="46">
        <f t="shared" si="29"/>
        <v>0.12</v>
      </c>
      <c r="CO39" s="36">
        <v>0.45</v>
      </c>
      <c r="CP39" s="36">
        <v>0.65</v>
      </c>
      <c r="CQ39" s="46">
        <f t="shared" si="30"/>
        <v>-0.2</v>
      </c>
      <c r="CR39" s="36">
        <v>0.65</v>
      </c>
      <c r="CS39" s="36">
        <v>0.67</v>
      </c>
      <c r="CT39" s="46">
        <f t="shared" si="31"/>
        <v>-2.0000000000000018E-2</v>
      </c>
      <c r="CU39" s="36">
        <v>0.56999999999999995</v>
      </c>
      <c r="CV39" s="36">
        <v>0.53600000000000003</v>
      </c>
      <c r="CW39" s="46">
        <f t="shared" si="32"/>
        <v>3.3999999999999919E-2</v>
      </c>
      <c r="CX39" s="36">
        <v>0.6</v>
      </c>
      <c r="CY39" s="36">
        <v>0.59699999999999998</v>
      </c>
      <c r="CZ39" s="46">
        <f t="shared" si="33"/>
        <v>3.0000000000000027E-3</v>
      </c>
      <c r="DA39" s="36">
        <v>0.57499999999999996</v>
      </c>
      <c r="DB39" s="36">
        <v>0.56999999999999995</v>
      </c>
      <c r="DC39" s="46">
        <f t="shared" si="34"/>
        <v>5.0000000000000044E-3</v>
      </c>
      <c r="DD39" s="36">
        <v>0.57199999999999995</v>
      </c>
      <c r="DE39" s="104">
        <v>0.60399999999999998</v>
      </c>
      <c r="DF39" s="46">
        <f t="shared" si="35"/>
        <v>-3.2000000000000028E-2</v>
      </c>
      <c r="DG39" s="36">
        <v>0.80200000000000005</v>
      </c>
      <c r="DH39" s="36"/>
      <c r="DI39" s="46">
        <f t="shared" si="36"/>
        <v>0.80200000000000005</v>
      </c>
      <c r="DJ39" s="36"/>
      <c r="DK39" s="36"/>
      <c r="DL39" s="46">
        <f t="shared" si="37"/>
        <v>0</v>
      </c>
      <c r="DM39" s="36"/>
      <c r="DN39" s="36"/>
      <c r="DO39" s="46">
        <f t="shared" si="38"/>
        <v>0</v>
      </c>
      <c r="DP39" s="36"/>
      <c r="DQ39" s="36"/>
      <c r="DR39" s="46">
        <f t="shared" si="39"/>
        <v>0</v>
      </c>
      <c r="DS39" s="36"/>
      <c r="DT39" s="36"/>
      <c r="DU39" s="46">
        <f t="shared" si="40"/>
        <v>0</v>
      </c>
      <c r="DV39" s="36"/>
      <c r="DW39" s="36"/>
      <c r="DX39" s="46">
        <f t="shared" si="41"/>
        <v>0</v>
      </c>
      <c r="DY39" s="36"/>
      <c r="DZ39" s="36"/>
      <c r="EA39" s="46">
        <f t="shared" si="42"/>
        <v>0</v>
      </c>
      <c r="EB39" s="36"/>
      <c r="EC39" s="36"/>
      <c r="ED39" s="46">
        <f t="shared" si="43"/>
        <v>0</v>
      </c>
      <c r="EE39" s="36"/>
      <c r="EF39" s="36"/>
      <c r="EG39" s="46">
        <f t="shared" si="44"/>
        <v>0</v>
      </c>
      <c r="EH39" s="36"/>
      <c r="EI39" s="36"/>
      <c r="EJ39" s="46">
        <f t="shared" si="45"/>
        <v>0</v>
      </c>
    </row>
    <row r="40" spans="1:140" ht="19" x14ac:dyDescent="0.25">
      <c r="A40" s="41" t="s">
        <v>57</v>
      </c>
      <c r="B40" s="38">
        <v>3849</v>
      </c>
      <c r="C40" s="36">
        <v>0</v>
      </c>
      <c r="D40" s="36">
        <v>0</v>
      </c>
      <c r="E40" s="46">
        <f t="shared" si="48"/>
        <v>0</v>
      </c>
      <c r="F40" s="36">
        <v>0</v>
      </c>
      <c r="G40" s="36">
        <v>0</v>
      </c>
      <c r="H40" s="46">
        <f t="shared" si="49"/>
        <v>0</v>
      </c>
      <c r="I40" s="36">
        <v>4.4999999999999998E-2</v>
      </c>
      <c r="J40" s="36">
        <v>4.4999999999999998E-2</v>
      </c>
      <c r="K40" s="46">
        <f t="shared" si="50"/>
        <v>0</v>
      </c>
      <c r="L40" s="44">
        <v>4.4999999999999998E-2</v>
      </c>
      <c r="M40" s="36">
        <v>4.4999999999999998E-2</v>
      </c>
      <c r="N40" s="46">
        <f t="shared" si="51"/>
        <v>0</v>
      </c>
      <c r="O40" s="36">
        <v>4.4999999999999998E-2</v>
      </c>
      <c r="P40" s="36">
        <v>4.4999999999999998E-2</v>
      </c>
      <c r="Q40" s="46">
        <f t="shared" si="52"/>
        <v>0</v>
      </c>
      <c r="R40" s="36">
        <v>4.4999999999999998E-2</v>
      </c>
      <c r="S40" s="36">
        <v>4.4999999999999998E-2</v>
      </c>
      <c r="T40" s="46">
        <f t="shared" si="53"/>
        <v>0</v>
      </c>
      <c r="U40" s="36">
        <v>4.4999999999999998E-2</v>
      </c>
      <c r="V40" s="36">
        <v>4.4999999999999998E-2</v>
      </c>
      <c r="W40" s="46">
        <f t="shared" si="54"/>
        <v>0</v>
      </c>
      <c r="X40" s="36">
        <v>4.4999999999999998E-2</v>
      </c>
      <c r="Y40" s="36">
        <v>4.4999999999999998E-2</v>
      </c>
      <c r="Z40" s="46">
        <f t="shared" si="55"/>
        <v>0</v>
      </c>
      <c r="AA40" s="36">
        <v>4.4999999999999998E-2</v>
      </c>
      <c r="AB40" s="36">
        <v>4.4999999999999998E-2</v>
      </c>
      <c r="AC40" s="46">
        <f t="shared" si="56"/>
        <v>0</v>
      </c>
      <c r="AD40" s="36">
        <f>0.045+0.045</f>
        <v>0.09</v>
      </c>
      <c r="AE40" s="36">
        <v>4.4999999999999998E-2</v>
      </c>
      <c r="AF40" s="46">
        <f t="shared" si="57"/>
        <v>4.4999999999999998E-2</v>
      </c>
      <c r="AG40" s="36">
        <v>0.11</v>
      </c>
      <c r="AH40" s="36">
        <v>0.127</v>
      </c>
      <c r="AI40" s="46">
        <f t="shared" si="58"/>
        <v>-1.7000000000000001E-2</v>
      </c>
      <c r="AJ40" s="36">
        <v>0.127</v>
      </c>
      <c r="AK40" s="36">
        <v>0.09</v>
      </c>
      <c r="AL40" s="46">
        <f t="shared" si="11"/>
        <v>3.7000000000000005E-2</v>
      </c>
      <c r="AM40" s="36">
        <v>0.11</v>
      </c>
      <c r="AN40" s="36">
        <v>0.14000000000000001</v>
      </c>
      <c r="AO40" s="46">
        <f t="shared" si="12"/>
        <v>-3.0000000000000013E-2</v>
      </c>
      <c r="AP40" s="36">
        <v>0.23</v>
      </c>
      <c r="AQ40" s="36">
        <v>0.23499999999999999</v>
      </c>
      <c r="AR40" s="46">
        <f t="shared" si="13"/>
        <v>-4.9999999999999767E-3</v>
      </c>
      <c r="AS40" s="36">
        <v>0.23499999999999999</v>
      </c>
      <c r="AT40" s="36">
        <v>0.21</v>
      </c>
      <c r="AU40" s="46">
        <f t="shared" si="14"/>
        <v>2.4999999999999994E-2</v>
      </c>
      <c r="AV40" s="36">
        <v>0.23200000000000001</v>
      </c>
      <c r="AW40" s="42">
        <v>0.307</v>
      </c>
      <c r="AX40" s="46">
        <f t="shared" si="15"/>
        <v>-7.4999999999999983E-2</v>
      </c>
      <c r="AY40" s="36">
        <v>0.23</v>
      </c>
      <c r="AZ40" s="36">
        <v>0.21</v>
      </c>
      <c r="BA40" s="46">
        <f t="shared" si="16"/>
        <v>2.0000000000000018E-2</v>
      </c>
      <c r="BB40" s="36">
        <v>0.25</v>
      </c>
      <c r="BC40" s="36">
        <v>0.26800000000000002</v>
      </c>
      <c r="BD40" s="46">
        <f t="shared" si="17"/>
        <v>-1.8000000000000016E-2</v>
      </c>
      <c r="BE40" s="36">
        <v>0.23</v>
      </c>
      <c r="BF40" s="36">
        <v>0.222</v>
      </c>
      <c r="BG40" s="46">
        <f t="shared" si="18"/>
        <v>8.0000000000000071E-3</v>
      </c>
      <c r="BH40" s="36">
        <v>0.246</v>
      </c>
      <c r="BI40" s="36">
        <v>0.23599999999999999</v>
      </c>
      <c r="BJ40" s="46">
        <f t="shared" si="19"/>
        <v>1.0000000000000009E-2</v>
      </c>
      <c r="BK40" s="36">
        <v>0.23599999999999999</v>
      </c>
      <c r="BL40" s="36">
        <v>0.20799999999999999</v>
      </c>
      <c r="BM40" s="46">
        <f t="shared" si="20"/>
        <v>2.7999999999999997E-2</v>
      </c>
      <c r="BN40" s="36">
        <v>0.23899999999999999</v>
      </c>
      <c r="BO40" s="36">
        <v>0.26</v>
      </c>
      <c r="BP40" s="46">
        <f t="shared" si="21"/>
        <v>-2.1000000000000019E-2</v>
      </c>
      <c r="BQ40" s="36">
        <v>0.3</v>
      </c>
      <c r="BR40" s="36">
        <v>0.3</v>
      </c>
      <c r="BS40" s="46">
        <f t="shared" si="22"/>
        <v>0</v>
      </c>
      <c r="BT40" s="36">
        <v>0.3</v>
      </c>
      <c r="BU40" s="36">
        <v>0.20799999999999999</v>
      </c>
      <c r="BV40" s="46">
        <f t="shared" si="23"/>
        <v>9.1999999999999998E-2</v>
      </c>
      <c r="BW40" s="36">
        <v>0.3</v>
      </c>
      <c r="BX40" s="36">
        <v>0.27400000000000002</v>
      </c>
      <c r="BY40" s="46">
        <f t="shared" si="24"/>
        <v>2.5999999999999968E-2</v>
      </c>
      <c r="BZ40" s="36">
        <v>0.30399999999999999</v>
      </c>
      <c r="CA40" s="36">
        <v>0.3</v>
      </c>
      <c r="CB40" s="46">
        <f t="shared" si="25"/>
        <v>4.0000000000000036E-3</v>
      </c>
      <c r="CC40" s="36">
        <v>0.35</v>
      </c>
      <c r="CD40" s="69" t="s">
        <v>59</v>
      </c>
      <c r="CE40" s="46" t="e">
        <f t="shared" si="26"/>
        <v>#VALUE!</v>
      </c>
      <c r="CF40" s="36">
        <v>0.3</v>
      </c>
      <c r="CG40" s="36">
        <v>0.08</v>
      </c>
      <c r="CH40" s="46">
        <f t="shared" si="27"/>
        <v>0.21999999999999997</v>
      </c>
      <c r="CI40" s="36">
        <v>0.3</v>
      </c>
      <c r="CJ40" s="69" t="s">
        <v>59</v>
      </c>
      <c r="CK40" s="46" t="e">
        <f t="shared" si="28"/>
        <v>#VALUE!</v>
      </c>
      <c r="CL40" s="36">
        <v>0.3</v>
      </c>
      <c r="CM40" s="36">
        <v>0</v>
      </c>
      <c r="CN40" s="46">
        <f t="shared" si="29"/>
        <v>0.3</v>
      </c>
      <c r="CO40" s="36">
        <v>0.45</v>
      </c>
      <c r="CP40" s="36">
        <v>0.13400000000000001</v>
      </c>
      <c r="CQ40" s="46">
        <f t="shared" si="30"/>
        <v>0.316</v>
      </c>
      <c r="CR40" s="36">
        <v>0.45100000000000001</v>
      </c>
      <c r="CS40" s="36">
        <v>0.15</v>
      </c>
      <c r="CT40" s="46">
        <f t="shared" si="31"/>
        <v>0.30100000000000005</v>
      </c>
      <c r="CU40" s="36">
        <v>0.56999999999999995</v>
      </c>
      <c r="CV40" s="36">
        <v>7.3999999999999996E-2</v>
      </c>
      <c r="CW40" s="46">
        <f t="shared" si="32"/>
        <v>0.49599999999999994</v>
      </c>
      <c r="CX40" s="36">
        <v>0.57299999999999995</v>
      </c>
      <c r="CY40" s="36">
        <v>0.30399999999999999</v>
      </c>
      <c r="CZ40" s="46">
        <f t="shared" si="33"/>
        <v>0.26899999999999996</v>
      </c>
      <c r="DA40" s="36">
        <v>0.57599999999999996</v>
      </c>
      <c r="DB40" s="36">
        <v>0.23100000000000001</v>
      </c>
      <c r="DC40" s="46">
        <f t="shared" si="34"/>
        <v>0.34499999999999997</v>
      </c>
      <c r="DD40" s="36">
        <v>0.57299999999999995</v>
      </c>
      <c r="DE40" s="104">
        <v>0.152</v>
      </c>
      <c r="DF40" s="46">
        <f t="shared" si="35"/>
        <v>0.42099999999999993</v>
      </c>
      <c r="DG40" s="36">
        <v>0.82</v>
      </c>
      <c r="DH40" s="36"/>
      <c r="DI40" s="46">
        <f t="shared" si="36"/>
        <v>0.82</v>
      </c>
      <c r="DJ40" s="36"/>
      <c r="DK40" s="36"/>
      <c r="DL40" s="46">
        <f t="shared" si="37"/>
        <v>0</v>
      </c>
      <c r="DM40" s="36"/>
      <c r="DN40" s="36"/>
      <c r="DO40" s="46">
        <f t="shared" si="38"/>
        <v>0</v>
      </c>
      <c r="DP40" s="36"/>
      <c r="DQ40" s="36"/>
      <c r="DR40" s="46">
        <f t="shared" si="39"/>
        <v>0</v>
      </c>
      <c r="DS40" s="36"/>
      <c r="DT40" s="36"/>
      <c r="DU40" s="46">
        <f t="shared" si="40"/>
        <v>0</v>
      </c>
      <c r="DV40" s="36"/>
      <c r="DW40" s="36"/>
      <c r="DX40" s="46">
        <f t="shared" si="41"/>
        <v>0</v>
      </c>
      <c r="DY40" s="36"/>
      <c r="DZ40" s="36"/>
      <c r="EA40" s="46">
        <f t="shared" si="42"/>
        <v>0</v>
      </c>
      <c r="EB40" s="36"/>
      <c r="EC40" s="36"/>
      <c r="ED40" s="46">
        <f t="shared" si="43"/>
        <v>0</v>
      </c>
      <c r="EE40" s="36"/>
      <c r="EF40" s="36"/>
      <c r="EG40" s="46">
        <f t="shared" si="44"/>
        <v>0</v>
      </c>
      <c r="EH40" s="36"/>
      <c r="EI40" s="36"/>
      <c r="EJ40" s="46">
        <f t="shared" si="45"/>
        <v>0</v>
      </c>
    </row>
    <row r="41" spans="1:140" ht="19" x14ac:dyDescent="0.25">
      <c r="A41" s="41" t="s">
        <v>28</v>
      </c>
      <c r="B41" s="38">
        <v>3766</v>
      </c>
      <c r="C41" s="36">
        <v>0</v>
      </c>
      <c r="D41" s="36">
        <v>0</v>
      </c>
      <c r="E41" s="46">
        <f t="shared" si="48"/>
        <v>0</v>
      </c>
      <c r="F41" s="36">
        <v>0</v>
      </c>
      <c r="G41" s="36">
        <v>0</v>
      </c>
      <c r="H41" s="46">
        <f t="shared" si="49"/>
        <v>0</v>
      </c>
      <c r="I41" s="36">
        <v>4.4999999999999998E-2</v>
      </c>
      <c r="J41" s="36">
        <v>4.4999999999999998E-2</v>
      </c>
      <c r="K41" s="46">
        <f t="shared" si="50"/>
        <v>0</v>
      </c>
      <c r="L41" s="44">
        <v>4.4999999999999998E-2</v>
      </c>
      <c r="M41" s="36">
        <v>4.4999999999999998E-2</v>
      </c>
      <c r="N41" s="46">
        <f t="shared" si="51"/>
        <v>0</v>
      </c>
      <c r="O41" s="36">
        <v>4.4999999999999998E-2</v>
      </c>
      <c r="P41" s="36">
        <v>4.4999999999999998E-2</v>
      </c>
      <c r="Q41" s="46">
        <f t="shared" si="52"/>
        <v>0</v>
      </c>
      <c r="R41" s="36">
        <v>4.4999999999999998E-2</v>
      </c>
      <c r="S41" s="36">
        <v>4.4999999999999998E-2</v>
      </c>
      <c r="T41" s="46">
        <f t="shared" si="53"/>
        <v>0</v>
      </c>
      <c r="U41" s="36">
        <v>4.4999999999999998E-2</v>
      </c>
      <c r="V41" s="36">
        <v>4.4999999999999998E-2</v>
      </c>
      <c r="W41" s="46">
        <f t="shared" si="54"/>
        <v>0</v>
      </c>
      <c r="X41" s="36">
        <v>4.4999999999999998E-2</v>
      </c>
      <c r="Y41" s="36">
        <v>3.4000000000000002E-2</v>
      </c>
      <c r="Z41" s="46">
        <f t="shared" si="55"/>
        <v>1.0999999999999996E-2</v>
      </c>
      <c r="AA41" s="36">
        <v>4.4999999999999998E-2</v>
      </c>
      <c r="AB41" s="36">
        <v>0</v>
      </c>
      <c r="AC41" s="46">
        <f t="shared" si="56"/>
        <v>4.4999999999999998E-2</v>
      </c>
      <c r="AD41" s="36">
        <f t="shared" ref="AD41:AD43" si="60">0.045+0.045</f>
        <v>0.09</v>
      </c>
      <c r="AE41" s="36">
        <v>0</v>
      </c>
      <c r="AF41" s="46">
        <f t="shared" si="57"/>
        <v>0.09</v>
      </c>
      <c r="AG41" s="36">
        <v>0.11</v>
      </c>
      <c r="AH41" s="36">
        <v>9.5000000000000001E-2</v>
      </c>
      <c r="AI41" s="46">
        <f t="shared" si="58"/>
        <v>1.4999999999999999E-2</v>
      </c>
      <c r="AJ41" s="36">
        <v>0.112</v>
      </c>
      <c r="AK41" s="36">
        <v>0</v>
      </c>
      <c r="AL41" s="46">
        <f t="shared" si="11"/>
        <v>0.112</v>
      </c>
      <c r="AM41" s="36">
        <v>0.11</v>
      </c>
      <c r="AN41" s="36">
        <v>0</v>
      </c>
      <c r="AO41" s="46">
        <f t="shared" si="12"/>
        <v>0.11</v>
      </c>
      <c r="AP41" s="36">
        <v>0.23</v>
      </c>
      <c r="AQ41" s="36">
        <v>1.0999999999999999E-2</v>
      </c>
      <c r="AR41" s="46">
        <f t="shared" si="13"/>
        <v>0.219</v>
      </c>
      <c r="AS41" s="36">
        <v>0.23100000000000001</v>
      </c>
      <c r="AT41" s="36">
        <v>0.15</v>
      </c>
      <c r="AU41" s="46">
        <f t="shared" si="14"/>
        <v>8.1000000000000016E-2</v>
      </c>
      <c r="AV41" s="36">
        <v>0.23599999999999999</v>
      </c>
      <c r="AW41" s="42">
        <v>0</v>
      </c>
      <c r="AX41" s="46">
        <f t="shared" si="15"/>
        <v>0.23599999999999999</v>
      </c>
      <c r="AY41" s="36">
        <v>0.23</v>
      </c>
      <c r="AZ41" s="36">
        <v>0</v>
      </c>
      <c r="BA41" s="46">
        <f t="shared" si="16"/>
        <v>0.23</v>
      </c>
      <c r="BB41" s="36">
        <v>0.26</v>
      </c>
      <c r="BC41" s="36">
        <v>0</v>
      </c>
      <c r="BD41" s="46">
        <f t="shared" si="17"/>
        <v>0.26</v>
      </c>
      <c r="BE41" s="36">
        <f>0.232+0.235</f>
        <v>0.46699999999999997</v>
      </c>
      <c r="BF41" s="36">
        <v>0</v>
      </c>
      <c r="BG41" s="46">
        <f t="shared" si="18"/>
        <v>0.46699999999999997</v>
      </c>
      <c r="BH41" s="36">
        <v>0.24</v>
      </c>
      <c r="BI41" s="36">
        <v>0</v>
      </c>
      <c r="BJ41" s="46">
        <f t="shared" si="19"/>
        <v>0.24</v>
      </c>
      <c r="BK41" s="36">
        <f>0.233+0.234</f>
        <v>0.46700000000000003</v>
      </c>
      <c r="BL41" s="36">
        <v>0</v>
      </c>
      <c r="BM41" s="46">
        <f t="shared" si="20"/>
        <v>0.46700000000000003</v>
      </c>
      <c r="BN41" s="36">
        <v>0.45400000000000001</v>
      </c>
      <c r="BO41" s="36">
        <v>0.1</v>
      </c>
      <c r="BP41" s="46">
        <f t="shared" si="21"/>
        <v>0.35399999999999998</v>
      </c>
      <c r="BQ41" s="36">
        <v>0.3</v>
      </c>
      <c r="BR41" s="36">
        <v>0.31</v>
      </c>
      <c r="BS41" s="46">
        <f t="shared" si="22"/>
        <v>-1.0000000000000009E-2</v>
      </c>
      <c r="BT41" s="36">
        <f>0.31+0.303</f>
        <v>0.61299999999999999</v>
      </c>
      <c r="BU41" s="36">
        <v>0</v>
      </c>
      <c r="BV41" s="46">
        <f t="shared" si="23"/>
        <v>0.61299999999999999</v>
      </c>
      <c r="BW41" s="36">
        <f>0.307+0.315</f>
        <v>0.622</v>
      </c>
      <c r="BX41" s="36">
        <v>0.26</v>
      </c>
      <c r="BY41" s="46">
        <f t="shared" si="24"/>
        <v>0.36199999999999999</v>
      </c>
      <c r="BZ41" s="36">
        <f>0.302+0.3</f>
        <v>0.60199999999999998</v>
      </c>
      <c r="CA41" s="36">
        <v>0</v>
      </c>
      <c r="CB41" s="46">
        <f t="shared" si="25"/>
        <v>0.60199999999999998</v>
      </c>
      <c r="CC41" s="36">
        <v>0.31</v>
      </c>
      <c r="CD41" s="42">
        <v>0</v>
      </c>
      <c r="CE41" s="46">
        <f t="shared" si="26"/>
        <v>0.31</v>
      </c>
      <c r="CF41" s="36">
        <f>0.3+0.23</f>
        <v>0.53</v>
      </c>
      <c r="CG41" s="36">
        <v>0</v>
      </c>
      <c r="CH41" s="46">
        <f t="shared" si="27"/>
        <v>0.53</v>
      </c>
      <c r="CI41" s="36">
        <v>0.3</v>
      </c>
      <c r="CJ41" s="42">
        <v>0</v>
      </c>
      <c r="CK41" s="46">
        <f t="shared" si="28"/>
        <v>0.3</v>
      </c>
      <c r="CL41" s="36">
        <f>0.32+0.303</f>
        <v>0.623</v>
      </c>
      <c r="CM41" s="36">
        <v>0</v>
      </c>
      <c r="CN41" s="46">
        <f t="shared" si="29"/>
        <v>0.623</v>
      </c>
      <c r="CO41" s="36">
        <v>0.45</v>
      </c>
      <c r="CP41" s="36">
        <v>0</v>
      </c>
      <c r="CQ41" s="46">
        <f t="shared" si="30"/>
        <v>0.45</v>
      </c>
      <c r="CR41" s="36">
        <v>0.46400000000000002</v>
      </c>
      <c r="CS41" s="36">
        <v>0</v>
      </c>
      <c r="CT41" s="46">
        <f t="shared" si="31"/>
        <v>0.46400000000000002</v>
      </c>
      <c r="CU41" s="36">
        <f>0.57+0.57</f>
        <v>1.1399999999999999</v>
      </c>
      <c r="CV41" s="36">
        <v>2.8000000000000001E-2</v>
      </c>
      <c r="CW41" s="46">
        <f t="shared" si="32"/>
        <v>1.1119999999999999</v>
      </c>
      <c r="CX41" s="36">
        <v>0.56999999999999995</v>
      </c>
      <c r="CY41" s="36">
        <v>0</v>
      </c>
      <c r="CZ41" s="46">
        <f t="shared" si="33"/>
        <v>0.56999999999999995</v>
      </c>
      <c r="DA41" s="36">
        <f>0.573+0.576</f>
        <v>1.149</v>
      </c>
      <c r="DB41" s="36">
        <v>0.13400000000000001</v>
      </c>
      <c r="DC41" s="46">
        <f t="shared" si="34"/>
        <v>1.0150000000000001</v>
      </c>
      <c r="DD41" s="36">
        <v>0.57499999999999996</v>
      </c>
      <c r="DE41" s="104">
        <v>0</v>
      </c>
      <c r="DF41" s="46">
        <f t="shared" si="35"/>
        <v>0.57499999999999996</v>
      </c>
      <c r="DG41" s="36">
        <v>0.82299999999999995</v>
      </c>
      <c r="DH41" s="36"/>
      <c r="DI41" s="46">
        <f t="shared" si="36"/>
        <v>0.82299999999999995</v>
      </c>
      <c r="DJ41" s="36"/>
      <c r="DK41" s="36"/>
      <c r="DL41" s="46">
        <f t="shared" si="37"/>
        <v>0</v>
      </c>
      <c r="DM41" s="36"/>
      <c r="DN41" s="36"/>
      <c r="DO41" s="46">
        <f t="shared" si="38"/>
        <v>0</v>
      </c>
      <c r="DP41" s="36"/>
      <c r="DQ41" s="36"/>
      <c r="DR41" s="46">
        <f t="shared" si="39"/>
        <v>0</v>
      </c>
      <c r="DS41" s="36"/>
      <c r="DT41" s="36"/>
      <c r="DU41" s="46">
        <f t="shared" si="40"/>
        <v>0</v>
      </c>
      <c r="DV41" s="36"/>
      <c r="DW41" s="36"/>
      <c r="DX41" s="46">
        <f t="shared" si="41"/>
        <v>0</v>
      </c>
      <c r="DY41" s="36"/>
      <c r="DZ41" s="36"/>
      <c r="EA41" s="46">
        <f t="shared" si="42"/>
        <v>0</v>
      </c>
      <c r="EB41" s="36"/>
      <c r="EC41" s="36"/>
      <c r="ED41" s="46">
        <f t="shared" si="43"/>
        <v>0</v>
      </c>
      <c r="EE41" s="36"/>
      <c r="EF41" s="36"/>
      <c r="EG41" s="46">
        <f t="shared" si="44"/>
        <v>0</v>
      </c>
      <c r="EH41" s="36"/>
      <c r="EI41" s="36"/>
      <c r="EJ41" s="46">
        <f t="shared" si="45"/>
        <v>0</v>
      </c>
    </row>
    <row r="42" spans="1:140" ht="19" x14ac:dyDescent="0.25">
      <c r="A42" s="41" t="s">
        <v>41</v>
      </c>
      <c r="B42" s="38">
        <v>3809</v>
      </c>
      <c r="C42" s="36">
        <v>0</v>
      </c>
      <c r="D42" s="36">
        <v>0</v>
      </c>
      <c r="E42" s="46">
        <f t="shared" si="48"/>
        <v>0</v>
      </c>
      <c r="F42" s="36">
        <v>0</v>
      </c>
      <c r="G42" s="36">
        <v>0</v>
      </c>
      <c r="H42" s="46">
        <f t="shared" si="49"/>
        <v>0</v>
      </c>
      <c r="I42" s="36">
        <v>4.4999999999999998E-2</v>
      </c>
      <c r="J42" s="36">
        <v>4.4999999999999998E-2</v>
      </c>
      <c r="K42" s="46">
        <f t="shared" si="50"/>
        <v>0</v>
      </c>
      <c r="L42" s="44">
        <v>4.4999999999999998E-2</v>
      </c>
      <c r="M42" s="36">
        <v>4.4999999999999998E-2</v>
      </c>
      <c r="N42" s="46">
        <f t="shared" si="51"/>
        <v>0</v>
      </c>
      <c r="O42" s="36">
        <v>4.4999999999999998E-2</v>
      </c>
      <c r="P42" s="36">
        <v>4.4999999999999998E-2</v>
      </c>
      <c r="Q42" s="46">
        <f t="shared" si="52"/>
        <v>0</v>
      </c>
      <c r="R42" s="36">
        <v>4.4999999999999998E-2</v>
      </c>
      <c r="S42" s="36">
        <v>1.0999999999999999E-2</v>
      </c>
      <c r="T42" s="46">
        <f t="shared" si="53"/>
        <v>3.4000000000000002E-2</v>
      </c>
      <c r="U42" s="36">
        <v>4.4999999999999998E-2</v>
      </c>
      <c r="V42" s="36">
        <v>1.0999999999999999E-2</v>
      </c>
      <c r="W42" s="46">
        <f t="shared" si="54"/>
        <v>3.4000000000000002E-2</v>
      </c>
      <c r="X42" s="36">
        <v>4.4999999999999998E-2</v>
      </c>
      <c r="Y42" s="36">
        <v>0</v>
      </c>
      <c r="Z42" s="46">
        <f t="shared" si="55"/>
        <v>4.4999999999999998E-2</v>
      </c>
      <c r="AA42" s="36">
        <f t="shared" ref="AA42" si="61">0.045+0.045</f>
        <v>0.09</v>
      </c>
      <c r="AB42" s="36">
        <v>0</v>
      </c>
      <c r="AC42" s="46">
        <f t="shared" si="56"/>
        <v>0.09</v>
      </c>
      <c r="AD42" s="36">
        <f t="shared" si="60"/>
        <v>0.09</v>
      </c>
      <c r="AE42" s="36">
        <v>1.0999999999999999E-2</v>
      </c>
      <c r="AF42" s="46">
        <f t="shared" si="57"/>
        <v>7.9000000000000001E-2</v>
      </c>
      <c r="AG42" s="36">
        <v>0.11</v>
      </c>
      <c r="AH42" s="36">
        <v>3.2000000000000001E-2</v>
      </c>
      <c r="AI42" s="46">
        <f t="shared" si="58"/>
        <v>7.8E-2</v>
      </c>
      <c r="AJ42" s="36">
        <v>0.114</v>
      </c>
      <c r="AK42" s="36">
        <v>0</v>
      </c>
      <c r="AL42" s="46">
        <f t="shared" si="11"/>
        <v>0.114</v>
      </c>
      <c r="AM42" s="36">
        <v>0.11</v>
      </c>
      <c r="AN42" s="36">
        <v>0</v>
      </c>
      <c r="AO42" s="46">
        <f t="shared" si="12"/>
        <v>0.11</v>
      </c>
      <c r="AP42" s="36">
        <v>0.23</v>
      </c>
      <c r="AQ42" s="36">
        <v>5.6000000000000001E-2</v>
      </c>
      <c r="AR42" s="46">
        <f t="shared" si="13"/>
        <v>0.17400000000000002</v>
      </c>
      <c r="AS42" s="36">
        <v>0.23</v>
      </c>
      <c r="AT42" s="36">
        <v>0.12</v>
      </c>
      <c r="AU42" s="46">
        <f t="shared" si="14"/>
        <v>0.11000000000000001</v>
      </c>
      <c r="AV42" s="36">
        <v>0.23699999999999999</v>
      </c>
      <c r="AW42" s="42">
        <v>0.21</v>
      </c>
      <c r="AX42" s="46">
        <f t="shared" si="15"/>
        <v>2.6999999999999996E-2</v>
      </c>
      <c r="AY42" s="36">
        <v>0.23100000000000001</v>
      </c>
      <c r="AZ42" s="36">
        <v>0.2</v>
      </c>
      <c r="BA42" s="46">
        <f t="shared" si="16"/>
        <v>3.1E-2</v>
      </c>
      <c r="BB42" s="36">
        <v>0.24</v>
      </c>
      <c r="BC42" s="36">
        <v>0.106</v>
      </c>
      <c r="BD42" s="46">
        <f t="shared" si="17"/>
        <v>0.13400000000000001</v>
      </c>
      <c r="BE42" s="36">
        <v>0.23200000000000001</v>
      </c>
      <c r="BF42" s="36">
        <v>0.16300000000000001</v>
      </c>
      <c r="BG42" s="46">
        <f t="shared" si="18"/>
        <v>6.9000000000000006E-2</v>
      </c>
      <c r="BH42" s="36">
        <v>0.23499999999999999</v>
      </c>
      <c r="BI42" s="36">
        <v>0.15</v>
      </c>
      <c r="BJ42" s="46">
        <f t="shared" si="19"/>
        <v>8.4999999999999992E-2</v>
      </c>
      <c r="BK42" s="36">
        <v>0.23400000000000001</v>
      </c>
      <c r="BL42" s="36">
        <v>0.14499999999999999</v>
      </c>
      <c r="BM42" s="46">
        <f t="shared" si="20"/>
        <v>8.9000000000000024E-2</v>
      </c>
      <c r="BN42" s="36">
        <v>0.23100000000000001</v>
      </c>
      <c r="BO42" s="36">
        <v>0.14000000000000001</v>
      </c>
      <c r="BP42" s="46">
        <f t="shared" si="21"/>
        <v>9.0999999999999998E-2</v>
      </c>
      <c r="BQ42" s="36">
        <v>0.31</v>
      </c>
      <c r="BR42" s="36">
        <v>0.1</v>
      </c>
      <c r="BS42" s="46">
        <f t="shared" si="22"/>
        <v>0.21</v>
      </c>
      <c r="BT42" s="36">
        <v>0.32</v>
      </c>
      <c r="BU42" s="36">
        <v>3.2000000000000001E-2</v>
      </c>
      <c r="BV42" s="46">
        <f t="shared" si="23"/>
        <v>0.28800000000000003</v>
      </c>
      <c r="BW42" s="36">
        <v>0.309</v>
      </c>
      <c r="BX42" s="36">
        <v>0</v>
      </c>
      <c r="BY42" s="46">
        <f t="shared" si="24"/>
        <v>0.309</v>
      </c>
      <c r="BZ42" s="36">
        <v>0.30599999999999999</v>
      </c>
      <c r="CA42" s="36">
        <v>0</v>
      </c>
      <c r="CB42" s="46">
        <f t="shared" si="25"/>
        <v>0.30599999999999999</v>
      </c>
      <c r="CC42" s="36">
        <v>0.37</v>
      </c>
      <c r="CD42" s="42">
        <v>0</v>
      </c>
      <c r="CE42" s="46">
        <f t="shared" si="26"/>
        <v>0.37</v>
      </c>
      <c r="CF42" s="36">
        <v>0.3</v>
      </c>
      <c r="CG42" s="36">
        <v>0</v>
      </c>
      <c r="CH42" s="46">
        <f t="shared" si="27"/>
        <v>0.3</v>
      </c>
      <c r="CI42" s="36">
        <v>0.3</v>
      </c>
      <c r="CJ42" s="42">
        <v>0</v>
      </c>
      <c r="CK42" s="46">
        <f t="shared" si="28"/>
        <v>0.3</v>
      </c>
      <c r="CL42" s="36">
        <f>0.32+0.308</f>
        <v>0.628</v>
      </c>
      <c r="CM42" s="36">
        <v>0</v>
      </c>
      <c r="CN42" s="46">
        <f t="shared" si="29"/>
        <v>0.628</v>
      </c>
      <c r="CO42" s="36">
        <v>0.45</v>
      </c>
      <c r="CP42" s="36">
        <v>0</v>
      </c>
      <c r="CQ42" s="46">
        <f t="shared" si="30"/>
        <v>0.45</v>
      </c>
      <c r="CR42" s="36">
        <v>0.46200000000000002</v>
      </c>
      <c r="CS42" s="36">
        <v>0</v>
      </c>
      <c r="CT42" s="46">
        <f t="shared" si="31"/>
        <v>0.46200000000000002</v>
      </c>
      <c r="CU42" s="36">
        <f>0.57+0.57</f>
        <v>1.1399999999999999</v>
      </c>
      <c r="CV42" s="36">
        <v>0.26200000000000001</v>
      </c>
      <c r="CW42" s="46">
        <f t="shared" si="32"/>
        <v>0.87799999999999989</v>
      </c>
      <c r="CX42" s="36">
        <v>0.57599999999999996</v>
      </c>
      <c r="CY42" s="36">
        <v>0</v>
      </c>
      <c r="CZ42" s="46">
        <f t="shared" si="33"/>
        <v>0.57599999999999996</v>
      </c>
      <c r="DA42" s="36">
        <v>0.57599999999999996</v>
      </c>
      <c r="DB42" s="36">
        <v>0.06</v>
      </c>
      <c r="DC42" s="46">
        <f t="shared" si="34"/>
        <v>0.51600000000000001</v>
      </c>
      <c r="DD42" s="36">
        <v>0.57699999999999996</v>
      </c>
      <c r="DE42" s="104">
        <v>2.8000000000000001E-2</v>
      </c>
      <c r="DF42" s="46">
        <f t="shared" si="35"/>
        <v>0.54899999999999993</v>
      </c>
      <c r="DG42" s="36">
        <v>0.81200000000000006</v>
      </c>
      <c r="DH42" s="36"/>
      <c r="DI42" s="46">
        <f t="shared" si="36"/>
        <v>0.81200000000000006</v>
      </c>
      <c r="DJ42" s="36"/>
      <c r="DK42" s="36"/>
      <c r="DL42" s="46">
        <f t="shared" si="37"/>
        <v>0</v>
      </c>
      <c r="DM42" s="36"/>
      <c r="DN42" s="36"/>
      <c r="DO42" s="46">
        <f t="shared" si="38"/>
        <v>0</v>
      </c>
      <c r="DP42" s="36"/>
      <c r="DQ42" s="36"/>
      <c r="DR42" s="46">
        <f t="shared" si="39"/>
        <v>0</v>
      </c>
      <c r="DS42" s="36"/>
      <c r="DT42" s="36"/>
      <c r="DU42" s="46">
        <f t="shared" si="40"/>
        <v>0</v>
      </c>
      <c r="DV42" s="36"/>
      <c r="DW42" s="36"/>
      <c r="DX42" s="46">
        <f t="shared" si="41"/>
        <v>0</v>
      </c>
      <c r="DY42" s="36"/>
      <c r="DZ42" s="36"/>
      <c r="EA42" s="46">
        <f t="shared" si="42"/>
        <v>0</v>
      </c>
      <c r="EB42" s="36"/>
      <c r="EC42" s="36"/>
      <c r="ED42" s="46">
        <f t="shared" si="43"/>
        <v>0</v>
      </c>
      <c r="EE42" s="36"/>
      <c r="EF42" s="36"/>
      <c r="EG42" s="46">
        <f t="shared" si="44"/>
        <v>0</v>
      </c>
      <c r="EH42" s="36"/>
      <c r="EI42" s="36"/>
      <c r="EJ42" s="46">
        <f t="shared" si="45"/>
        <v>0</v>
      </c>
    </row>
    <row r="43" spans="1:140" ht="19" x14ac:dyDescent="0.25">
      <c r="A43" s="41" t="s">
        <v>21</v>
      </c>
      <c r="B43" s="38">
        <v>3737</v>
      </c>
      <c r="C43" s="36">
        <v>0</v>
      </c>
      <c r="D43" s="36">
        <v>0</v>
      </c>
      <c r="E43" s="46">
        <f t="shared" si="48"/>
        <v>0</v>
      </c>
      <c r="F43" s="36">
        <v>0</v>
      </c>
      <c r="G43" s="36">
        <v>0</v>
      </c>
      <c r="H43" s="46">
        <f t="shared" si="49"/>
        <v>0</v>
      </c>
      <c r="I43" s="36">
        <v>4.4999999999999998E-2</v>
      </c>
      <c r="J43" s="36">
        <v>3.4000000000000002E-2</v>
      </c>
      <c r="K43" s="46">
        <f t="shared" si="50"/>
        <v>1.0999999999999996E-2</v>
      </c>
      <c r="L43" s="44">
        <v>4.4999999999999998E-2</v>
      </c>
      <c r="M43" s="36">
        <v>1.0999999999999999E-2</v>
      </c>
      <c r="N43" s="46">
        <f t="shared" si="51"/>
        <v>3.4000000000000002E-2</v>
      </c>
      <c r="O43" s="36">
        <v>4.4999999999999998E-2</v>
      </c>
      <c r="P43" s="36">
        <v>4.4999999999999998E-2</v>
      </c>
      <c r="Q43" s="46">
        <f t="shared" si="52"/>
        <v>0</v>
      </c>
      <c r="R43" s="36">
        <v>4.4999999999999998E-2</v>
      </c>
      <c r="S43" s="36">
        <v>4.4999999999999998E-2</v>
      </c>
      <c r="T43" s="46">
        <f t="shared" si="53"/>
        <v>0</v>
      </c>
      <c r="U43" s="36">
        <v>4.4999999999999998E-2</v>
      </c>
      <c r="V43" s="36">
        <v>4.4999999999999998E-2</v>
      </c>
      <c r="W43" s="46">
        <f t="shared" si="54"/>
        <v>0</v>
      </c>
      <c r="X43" s="36">
        <v>4.4999999999999998E-2</v>
      </c>
      <c r="Y43" s="36">
        <v>0</v>
      </c>
      <c r="Z43" s="46">
        <f t="shared" si="55"/>
        <v>4.4999999999999998E-2</v>
      </c>
      <c r="AA43" s="36">
        <f t="shared" ref="AA43" si="62">0.045+0.045</f>
        <v>0.09</v>
      </c>
      <c r="AB43" s="36">
        <v>0</v>
      </c>
      <c r="AC43" s="46">
        <f t="shared" si="56"/>
        <v>0.09</v>
      </c>
      <c r="AD43" s="36">
        <f t="shared" si="60"/>
        <v>0.09</v>
      </c>
      <c r="AE43" s="36">
        <v>0</v>
      </c>
      <c r="AF43" s="46">
        <f t="shared" si="57"/>
        <v>0.09</v>
      </c>
      <c r="AG43" s="36">
        <v>0.11</v>
      </c>
      <c r="AH43" s="36">
        <v>0</v>
      </c>
      <c r="AI43" s="46">
        <f t="shared" si="58"/>
        <v>0.11</v>
      </c>
      <c r="AJ43" s="36">
        <v>0.114</v>
      </c>
      <c r="AK43" s="36">
        <v>0</v>
      </c>
      <c r="AL43" s="46">
        <f t="shared" si="11"/>
        <v>0.114</v>
      </c>
      <c r="AM43" s="36">
        <v>0.12</v>
      </c>
      <c r="AN43" s="36">
        <v>0.01</v>
      </c>
      <c r="AO43" s="46">
        <f t="shared" si="12"/>
        <v>0.11</v>
      </c>
      <c r="AP43" s="36">
        <v>0.23</v>
      </c>
      <c r="AQ43" s="36">
        <v>0.14000000000000001</v>
      </c>
      <c r="AR43" s="46">
        <f t="shared" si="13"/>
        <v>0.09</v>
      </c>
      <c r="AS43" s="36">
        <v>0.23400000000000001</v>
      </c>
      <c r="AT43" s="36">
        <v>0.05</v>
      </c>
      <c r="AU43" s="46">
        <f t="shared" si="14"/>
        <v>0.184</v>
      </c>
      <c r="AV43" s="36">
        <v>0.23400000000000001</v>
      </c>
      <c r="AW43" s="42">
        <v>0.15</v>
      </c>
      <c r="AX43" s="46">
        <f t="shared" si="15"/>
        <v>8.4000000000000019E-2</v>
      </c>
      <c r="AY43" s="36">
        <v>0.23200000000000001</v>
      </c>
      <c r="AZ43" s="36">
        <v>0.18</v>
      </c>
      <c r="BA43" s="46">
        <f t="shared" si="16"/>
        <v>5.2000000000000018E-2</v>
      </c>
      <c r="BB43" s="36">
        <v>0.24</v>
      </c>
      <c r="BC43" s="36">
        <v>8.5000000000000006E-2</v>
      </c>
      <c r="BD43" s="46">
        <f t="shared" si="17"/>
        <v>0.15499999999999997</v>
      </c>
      <c r="BE43" s="36">
        <v>0.23599999999999999</v>
      </c>
      <c r="BF43" s="36">
        <v>8.5999999999999993E-2</v>
      </c>
      <c r="BG43" s="46">
        <f t="shared" si="18"/>
        <v>0.15</v>
      </c>
      <c r="BH43" s="36">
        <v>0.247</v>
      </c>
      <c r="BI43" s="36">
        <v>0.11</v>
      </c>
      <c r="BJ43" s="46">
        <f t="shared" si="19"/>
        <v>0.13700000000000001</v>
      </c>
      <c r="BK43" s="36">
        <v>0.23300000000000001</v>
      </c>
      <c r="BL43" s="36">
        <v>2.4E-2</v>
      </c>
      <c r="BM43" s="46">
        <f t="shared" si="20"/>
        <v>0.20900000000000002</v>
      </c>
      <c r="BN43" s="36">
        <v>0.23</v>
      </c>
      <c r="BO43" s="36">
        <v>0.01</v>
      </c>
      <c r="BP43" s="46">
        <f t="shared" si="21"/>
        <v>0.22</v>
      </c>
      <c r="BQ43" s="36">
        <v>0.31</v>
      </c>
      <c r="BR43" s="36">
        <v>0</v>
      </c>
      <c r="BS43" s="46">
        <f t="shared" si="22"/>
        <v>0.31</v>
      </c>
      <c r="BT43" s="36">
        <v>0.28999999999999998</v>
      </c>
      <c r="BU43" s="36">
        <v>0</v>
      </c>
      <c r="BV43" s="46">
        <f t="shared" si="23"/>
        <v>0.28999999999999998</v>
      </c>
      <c r="BW43" s="36">
        <v>0.30199999999999999</v>
      </c>
      <c r="BX43" s="36">
        <v>0</v>
      </c>
      <c r="BY43" s="46">
        <f t="shared" si="24"/>
        <v>0.30199999999999999</v>
      </c>
      <c r="BZ43" s="36">
        <v>0.30599999999999999</v>
      </c>
      <c r="CA43" s="36">
        <v>0</v>
      </c>
      <c r="CB43" s="46">
        <f t="shared" si="25"/>
        <v>0.30599999999999999</v>
      </c>
      <c r="CC43" s="36">
        <v>0.34</v>
      </c>
      <c r="CD43" s="42">
        <v>0</v>
      </c>
      <c r="CE43" s="46">
        <f t="shared" si="26"/>
        <v>0.34</v>
      </c>
      <c r="CF43" s="36">
        <v>0.3</v>
      </c>
      <c r="CG43" s="36">
        <v>0</v>
      </c>
      <c r="CH43" s="46">
        <f t="shared" si="27"/>
        <v>0.3</v>
      </c>
      <c r="CI43" s="36">
        <v>0.3</v>
      </c>
      <c r="CJ43" s="42">
        <v>0</v>
      </c>
      <c r="CK43" s="46">
        <f t="shared" si="28"/>
        <v>0.3</v>
      </c>
      <c r="CL43" s="36">
        <f>0.31+0.3</f>
        <v>0.61</v>
      </c>
      <c r="CM43" s="36">
        <v>0</v>
      </c>
      <c r="CN43" s="46">
        <f t="shared" si="29"/>
        <v>0.61</v>
      </c>
      <c r="CO43" s="36">
        <v>0.45</v>
      </c>
      <c r="CP43" s="36">
        <v>1.7000000000000001E-2</v>
      </c>
      <c r="CQ43" s="46">
        <f t="shared" si="30"/>
        <v>0.433</v>
      </c>
      <c r="CR43" s="36">
        <v>0.48699999999999999</v>
      </c>
      <c r="CS43" s="36">
        <v>0</v>
      </c>
      <c r="CT43" s="46">
        <f t="shared" si="31"/>
        <v>0.48699999999999999</v>
      </c>
      <c r="CU43" s="36">
        <f>0.57+0.57</f>
        <v>1.1399999999999999</v>
      </c>
      <c r="CV43" s="36">
        <v>0.33900000000000002</v>
      </c>
      <c r="CW43" s="46">
        <f t="shared" si="32"/>
        <v>0.80099999999999993</v>
      </c>
      <c r="CX43" s="36">
        <v>0.57699999999999996</v>
      </c>
      <c r="CY43" s="36">
        <v>0</v>
      </c>
      <c r="CZ43" s="46">
        <f t="shared" si="33"/>
        <v>0.57699999999999996</v>
      </c>
      <c r="DA43" s="36">
        <f>0.57+0.573</f>
        <v>1.1429999999999998</v>
      </c>
      <c r="DB43" s="36">
        <v>0.13200000000000001</v>
      </c>
      <c r="DC43" s="46">
        <f t="shared" si="34"/>
        <v>1.0109999999999997</v>
      </c>
      <c r="DD43" s="36">
        <v>0.57599999999999996</v>
      </c>
      <c r="DE43" s="104">
        <v>0</v>
      </c>
      <c r="DF43" s="46">
        <f t="shared" si="35"/>
        <v>0.57599999999999996</v>
      </c>
      <c r="DG43" s="36">
        <v>0.81599999999999995</v>
      </c>
      <c r="DH43" s="36"/>
      <c r="DI43" s="46">
        <f t="shared" si="36"/>
        <v>0.81599999999999995</v>
      </c>
      <c r="DJ43" s="36"/>
      <c r="DK43" s="36"/>
      <c r="DL43" s="46">
        <f t="shared" si="37"/>
        <v>0</v>
      </c>
      <c r="DM43" s="36"/>
      <c r="DN43" s="36"/>
      <c r="DO43" s="46">
        <f t="shared" si="38"/>
        <v>0</v>
      </c>
      <c r="DP43" s="36"/>
      <c r="DQ43" s="36"/>
      <c r="DR43" s="46">
        <f t="shared" si="39"/>
        <v>0</v>
      </c>
      <c r="DS43" s="36"/>
      <c r="DT43" s="36"/>
      <c r="DU43" s="46">
        <f t="shared" si="40"/>
        <v>0</v>
      </c>
      <c r="DV43" s="36"/>
      <c r="DW43" s="36"/>
      <c r="DX43" s="46">
        <f t="shared" si="41"/>
        <v>0</v>
      </c>
      <c r="DY43" s="36"/>
      <c r="DZ43" s="36"/>
      <c r="EA43" s="46">
        <f t="shared" si="42"/>
        <v>0</v>
      </c>
      <c r="EB43" s="36"/>
      <c r="EC43" s="36"/>
      <c r="ED43" s="46">
        <f t="shared" si="43"/>
        <v>0</v>
      </c>
      <c r="EE43" s="36"/>
      <c r="EF43" s="36"/>
      <c r="EG43" s="46">
        <f t="shared" si="44"/>
        <v>0</v>
      </c>
      <c r="EH43" s="36"/>
      <c r="EI43" s="36"/>
      <c r="EJ43" s="46">
        <f t="shared" si="45"/>
        <v>0</v>
      </c>
    </row>
    <row r="44" spans="1:140" ht="19" x14ac:dyDescent="0.25">
      <c r="A44" s="41" t="s">
        <v>22</v>
      </c>
      <c r="B44" s="38">
        <v>3743</v>
      </c>
      <c r="C44" s="36">
        <v>0</v>
      </c>
      <c r="D44" s="36">
        <v>0</v>
      </c>
      <c r="E44" s="46">
        <f t="shared" si="48"/>
        <v>0</v>
      </c>
      <c r="F44" s="36">
        <v>0</v>
      </c>
      <c r="G44" s="36">
        <v>0</v>
      </c>
      <c r="H44" s="46">
        <f t="shared" si="49"/>
        <v>0</v>
      </c>
      <c r="I44" s="36">
        <v>4.4999999999999998E-2</v>
      </c>
      <c r="J44" s="36">
        <v>4.4999999999999998E-2</v>
      </c>
      <c r="K44" s="46">
        <f t="shared" si="50"/>
        <v>0</v>
      </c>
      <c r="L44" s="44">
        <v>4.4999999999999998E-2</v>
      </c>
      <c r="M44" s="36">
        <v>1.0999999999999999E-2</v>
      </c>
      <c r="N44" s="46">
        <f t="shared" si="51"/>
        <v>3.4000000000000002E-2</v>
      </c>
      <c r="O44" s="36">
        <v>4.4999999999999998E-2</v>
      </c>
      <c r="P44" s="36">
        <v>0</v>
      </c>
      <c r="Q44" s="46">
        <f t="shared" si="52"/>
        <v>4.4999999999999998E-2</v>
      </c>
      <c r="R44" s="36">
        <v>4.4999999999999998E-2</v>
      </c>
      <c r="S44" s="36">
        <v>0</v>
      </c>
      <c r="T44" s="46">
        <f t="shared" si="53"/>
        <v>4.4999999999999998E-2</v>
      </c>
      <c r="U44" s="36">
        <v>4.4999999999999998E-2</v>
      </c>
      <c r="V44" s="36">
        <v>0</v>
      </c>
      <c r="W44" s="46">
        <f t="shared" si="54"/>
        <v>4.4999999999999998E-2</v>
      </c>
      <c r="X44" s="36">
        <v>4.4999999999999998E-2</v>
      </c>
      <c r="Y44" s="36">
        <v>4.4999999999999998E-2</v>
      </c>
      <c r="Z44" s="46">
        <f t="shared" si="55"/>
        <v>0</v>
      </c>
      <c r="AA44" s="36">
        <v>4.4999999999999998E-2</v>
      </c>
      <c r="AB44" s="36">
        <v>4.4999999999999998E-2</v>
      </c>
      <c r="AC44" s="46">
        <f t="shared" si="56"/>
        <v>0</v>
      </c>
      <c r="AD44" s="36">
        <v>4.4999999999999998E-2</v>
      </c>
      <c r="AE44" s="36">
        <v>4.4999999999999998E-2</v>
      </c>
      <c r="AF44" s="46">
        <f t="shared" si="57"/>
        <v>0</v>
      </c>
      <c r="AG44" s="36">
        <v>0.11</v>
      </c>
      <c r="AH44" s="36">
        <v>0.121</v>
      </c>
      <c r="AI44" s="46">
        <f t="shared" si="58"/>
        <v>-1.0999999999999996E-2</v>
      </c>
      <c r="AJ44" s="36">
        <v>0.121</v>
      </c>
      <c r="AK44" s="36">
        <v>0.08</v>
      </c>
      <c r="AL44" s="46">
        <f t="shared" si="11"/>
        <v>4.0999999999999995E-2</v>
      </c>
      <c r="AM44" s="36">
        <v>0.12</v>
      </c>
      <c r="AN44" s="36">
        <v>0.08</v>
      </c>
      <c r="AO44" s="46">
        <f t="shared" si="12"/>
        <v>3.9999999999999994E-2</v>
      </c>
      <c r="AP44" s="36">
        <v>0.23</v>
      </c>
      <c r="AQ44" s="36">
        <v>0.191</v>
      </c>
      <c r="AR44" s="46">
        <f t="shared" si="13"/>
        <v>3.9000000000000007E-2</v>
      </c>
      <c r="AS44" s="36">
        <v>0.23599999999999999</v>
      </c>
      <c r="AT44" s="36">
        <v>0.23</v>
      </c>
      <c r="AU44" s="46">
        <f t="shared" si="14"/>
        <v>5.9999999999999776E-3</v>
      </c>
      <c r="AV44" s="36">
        <v>0.23400000000000001</v>
      </c>
      <c r="AW44" s="42">
        <v>0.45600000000000002</v>
      </c>
      <c r="AX44" s="46">
        <f t="shared" si="15"/>
        <v>-0.222</v>
      </c>
      <c r="AY44" s="36">
        <v>0.22900000000000001</v>
      </c>
      <c r="AZ44" s="36">
        <v>0.23</v>
      </c>
      <c r="BA44" s="46">
        <f t="shared" si="16"/>
        <v>-1.0000000000000009E-3</v>
      </c>
      <c r="BB44" s="36">
        <v>0.23</v>
      </c>
      <c r="BC44" s="36">
        <v>0.13800000000000001</v>
      </c>
      <c r="BD44" s="46">
        <f t="shared" si="17"/>
        <v>9.1999999999999998E-2</v>
      </c>
      <c r="BE44" s="36">
        <v>0.23699999999999999</v>
      </c>
      <c r="BF44" s="36">
        <v>0.218</v>
      </c>
      <c r="BG44" s="46">
        <f t="shared" si="18"/>
        <v>1.8999999999999989E-2</v>
      </c>
      <c r="BH44" s="36">
        <v>0.23300000000000001</v>
      </c>
      <c r="BI44" s="36">
        <v>0.159</v>
      </c>
      <c r="BJ44" s="46">
        <f t="shared" si="19"/>
        <v>7.400000000000001E-2</v>
      </c>
      <c r="BK44" s="36">
        <v>0.23799999999999999</v>
      </c>
      <c r="BL44" s="36">
        <v>0.22</v>
      </c>
      <c r="BM44" s="46">
        <f t="shared" si="20"/>
        <v>1.7999999999999988E-2</v>
      </c>
      <c r="BN44" s="36">
        <v>0.23100000000000001</v>
      </c>
      <c r="BO44" s="36">
        <v>0.19</v>
      </c>
      <c r="BP44" s="46">
        <f t="shared" si="21"/>
        <v>4.1000000000000009E-2</v>
      </c>
      <c r="BQ44" s="36">
        <v>0.2</v>
      </c>
      <c r="BR44" s="36">
        <v>0.22</v>
      </c>
      <c r="BS44" s="46">
        <f t="shared" si="22"/>
        <v>-1.999999999999999E-2</v>
      </c>
      <c r="BT44" s="36">
        <v>0.28000000000000003</v>
      </c>
      <c r="BU44" s="36">
        <v>0.157</v>
      </c>
      <c r="BV44" s="46">
        <f t="shared" si="23"/>
        <v>0.12300000000000003</v>
      </c>
      <c r="BW44" s="36">
        <v>0.30399999999999999</v>
      </c>
      <c r="BX44" s="36">
        <v>6.3E-2</v>
      </c>
      <c r="BY44" s="46">
        <f t="shared" si="24"/>
        <v>0.24099999999999999</v>
      </c>
      <c r="BZ44" s="36">
        <v>0.30399999999999999</v>
      </c>
      <c r="CA44" s="36">
        <v>0.06</v>
      </c>
      <c r="CB44" s="46">
        <f t="shared" si="25"/>
        <v>0.24399999999999999</v>
      </c>
      <c r="CC44" s="36">
        <v>0.31</v>
      </c>
      <c r="CD44" s="69" t="s">
        <v>59</v>
      </c>
      <c r="CE44" s="46" t="e">
        <f t="shared" si="26"/>
        <v>#VALUE!</v>
      </c>
      <c r="CF44" s="36">
        <v>0.3</v>
      </c>
      <c r="CG44" s="36">
        <v>0</v>
      </c>
      <c r="CH44" s="46">
        <f t="shared" si="27"/>
        <v>0.3</v>
      </c>
      <c r="CI44" s="36">
        <v>0.3</v>
      </c>
      <c r="CJ44" s="42">
        <v>0</v>
      </c>
      <c r="CK44" s="46">
        <f t="shared" si="28"/>
        <v>0.3</v>
      </c>
      <c r="CL44" s="36">
        <f>0.3+0.3</f>
        <v>0.6</v>
      </c>
      <c r="CM44" s="36">
        <v>0</v>
      </c>
      <c r="CN44" s="46">
        <f t="shared" si="29"/>
        <v>0.6</v>
      </c>
      <c r="CO44" s="36">
        <v>0.45</v>
      </c>
      <c r="CP44" s="36">
        <v>0</v>
      </c>
      <c r="CQ44" s="46">
        <f t="shared" si="30"/>
        <v>0.45</v>
      </c>
      <c r="CR44" s="36">
        <v>0.47199999999999998</v>
      </c>
      <c r="CS44" s="36">
        <v>0.1</v>
      </c>
      <c r="CT44" s="46">
        <f t="shared" si="31"/>
        <v>0.372</v>
      </c>
      <c r="CU44" s="36">
        <v>0.56999999999999995</v>
      </c>
      <c r="CV44" s="36">
        <v>0.22700000000000001</v>
      </c>
      <c r="CW44" s="46">
        <f t="shared" si="32"/>
        <v>0.34299999999999997</v>
      </c>
      <c r="CX44" s="36">
        <v>0.59699999999999998</v>
      </c>
      <c r="CY44" s="36">
        <v>0.11700000000000001</v>
      </c>
      <c r="CZ44" s="46">
        <f t="shared" si="33"/>
        <v>0.48</v>
      </c>
      <c r="DA44" s="36">
        <v>0.57699999999999996</v>
      </c>
      <c r="DB44" s="36">
        <v>0</v>
      </c>
      <c r="DC44" s="46">
        <f t="shared" si="34"/>
        <v>0.57699999999999996</v>
      </c>
      <c r="DD44" s="36">
        <v>0.57899999999999996</v>
      </c>
      <c r="DE44" s="104">
        <v>0</v>
      </c>
      <c r="DF44" s="46">
        <f t="shared" si="35"/>
        <v>0.57899999999999996</v>
      </c>
      <c r="DG44" s="36">
        <v>0.82099999999999995</v>
      </c>
      <c r="DH44" s="36"/>
      <c r="DI44" s="46">
        <f t="shared" si="36"/>
        <v>0.82099999999999995</v>
      </c>
      <c r="DJ44" s="36"/>
      <c r="DK44" s="36"/>
      <c r="DL44" s="46">
        <f t="shared" si="37"/>
        <v>0</v>
      </c>
      <c r="DM44" s="36"/>
      <c r="DN44" s="36"/>
      <c r="DO44" s="46">
        <f t="shared" si="38"/>
        <v>0</v>
      </c>
      <c r="DP44" s="36"/>
      <c r="DQ44" s="36"/>
      <c r="DR44" s="46">
        <f t="shared" si="39"/>
        <v>0</v>
      </c>
      <c r="DS44" s="36"/>
      <c r="DT44" s="36"/>
      <c r="DU44" s="46">
        <f t="shared" si="40"/>
        <v>0</v>
      </c>
      <c r="DV44" s="36"/>
      <c r="DW44" s="36"/>
      <c r="DX44" s="46">
        <f t="shared" si="41"/>
        <v>0</v>
      </c>
      <c r="DY44" s="36"/>
      <c r="DZ44" s="36"/>
      <c r="EA44" s="46">
        <f t="shared" si="42"/>
        <v>0</v>
      </c>
      <c r="EB44" s="36"/>
      <c r="EC44" s="36"/>
      <c r="ED44" s="46">
        <f t="shared" si="43"/>
        <v>0</v>
      </c>
      <c r="EE44" s="36"/>
      <c r="EF44" s="36"/>
      <c r="EG44" s="46">
        <f t="shared" si="44"/>
        <v>0</v>
      </c>
      <c r="EH44" s="36"/>
      <c r="EI44" s="36"/>
      <c r="EJ44" s="46">
        <f t="shared" si="45"/>
        <v>0</v>
      </c>
    </row>
    <row r="45" spans="1:140" s="55" customFormat="1" ht="20" thickBot="1" x14ac:dyDescent="0.3">
      <c r="A45" s="50" t="s">
        <v>48</v>
      </c>
      <c r="B45" s="39">
        <v>3824</v>
      </c>
      <c r="C45" s="51">
        <v>0</v>
      </c>
      <c r="D45" s="51">
        <v>0</v>
      </c>
      <c r="E45" s="52">
        <f t="shared" si="48"/>
        <v>0</v>
      </c>
      <c r="F45" s="51">
        <v>0</v>
      </c>
      <c r="G45" s="51">
        <v>0</v>
      </c>
      <c r="H45" s="52">
        <f t="shared" si="49"/>
        <v>0</v>
      </c>
      <c r="I45" s="51">
        <v>4.4999999999999998E-2</v>
      </c>
      <c r="J45" s="51">
        <v>4.4999999999999998E-2</v>
      </c>
      <c r="K45" s="52">
        <f t="shared" si="50"/>
        <v>0</v>
      </c>
      <c r="L45" s="53">
        <v>4.4999999999999998E-2</v>
      </c>
      <c r="M45" s="51">
        <v>4.4999999999999998E-2</v>
      </c>
      <c r="N45" s="52">
        <f t="shared" si="51"/>
        <v>0</v>
      </c>
      <c r="O45" s="51">
        <v>4.4999999999999998E-2</v>
      </c>
      <c r="P45" s="51">
        <v>4.4999999999999998E-2</v>
      </c>
      <c r="Q45" s="52">
        <f t="shared" si="52"/>
        <v>0</v>
      </c>
      <c r="R45" s="51">
        <v>4.4999999999999998E-2</v>
      </c>
      <c r="S45" s="51">
        <v>4.4999999999999998E-2</v>
      </c>
      <c r="T45" s="52">
        <f t="shared" si="53"/>
        <v>0</v>
      </c>
      <c r="U45" s="51">
        <v>4.4999999999999998E-2</v>
      </c>
      <c r="V45" s="51">
        <v>4.4999999999999998E-2</v>
      </c>
      <c r="W45" s="52">
        <f t="shared" si="54"/>
        <v>0</v>
      </c>
      <c r="X45" s="51">
        <v>4.4999999999999998E-2</v>
      </c>
      <c r="Y45" s="51">
        <v>4.4999999999999998E-2</v>
      </c>
      <c r="Z45" s="52">
        <f t="shared" si="55"/>
        <v>0</v>
      </c>
      <c r="AA45" s="51">
        <v>4.4999999999999998E-2</v>
      </c>
      <c r="AB45" s="51">
        <v>4.4999999999999998E-2</v>
      </c>
      <c r="AC45" s="52">
        <f t="shared" si="56"/>
        <v>0</v>
      </c>
      <c r="AD45" s="51">
        <v>4.4999999999999998E-2</v>
      </c>
      <c r="AE45" s="51">
        <v>4.4999999999999998E-2</v>
      </c>
      <c r="AF45" s="52">
        <f t="shared" si="57"/>
        <v>0</v>
      </c>
      <c r="AG45" s="51">
        <v>0.11</v>
      </c>
      <c r="AH45" s="51">
        <v>0.129</v>
      </c>
      <c r="AI45" s="52">
        <f t="shared" si="58"/>
        <v>-1.9000000000000003E-2</v>
      </c>
      <c r="AJ45" s="51">
        <v>0.129</v>
      </c>
      <c r="AK45" s="51">
        <v>0.05</v>
      </c>
      <c r="AL45" s="52">
        <f t="shared" si="11"/>
        <v>7.9000000000000001E-2</v>
      </c>
      <c r="AM45" s="51">
        <v>0.11</v>
      </c>
      <c r="AN45" s="51">
        <v>0.15</v>
      </c>
      <c r="AO45" s="52">
        <f t="shared" si="12"/>
        <v>-3.9999999999999994E-2</v>
      </c>
      <c r="AP45" s="51">
        <v>0.23</v>
      </c>
      <c r="AQ45" s="51">
        <v>0.23699999999999999</v>
      </c>
      <c r="AR45" s="52">
        <f t="shared" si="13"/>
        <v>-6.9999999999999785E-3</v>
      </c>
      <c r="AS45" s="51">
        <v>0.23699999999999999</v>
      </c>
      <c r="AT45" s="51">
        <v>0.23</v>
      </c>
      <c r="AU45" s="52">
        <f t="shared" si="14"/>
        <v>6.9999999999999785E-3</v>
      </c>
      <c r="AV45" s="51">
        <v>0.23599999999999999</v>
      </c>
      <c r="AW45" s="54">
        <v>0.505</v>
      </c>
      <c r="AX45" s="52">
        <f t="shared" si="15"/>
        <v>-0.26900000000000002</v>
      </c>
      <c r="AY45" s="51">
        <v>0.23200000000000001</v>
      </c>
      <c r="AZ45" s="51">
        <v>0.26</v>
      </c>
      <c r="BA45" s="52">
        <f t="shared" si="16"/>
        <v>-2.7999999999999997E-2</v>
      </c>
      <c r="BB45" s="51">
        <v>0.26</v>
      </c>
      <c r="BC45" s="51">
        <v>0.25700000000000001</v>
      </c>
      <c r="BD45" s="52">
        <f t="shared" si="17"/>
        <v>3.0000000000000027E-3</v>
      </c>
      <c r="BE45" s="51">
        <v>0.23</v>
      </c>
      <c r="BF45" s="51">
        <v>0.23599999999999999</v>
      </c>
      <c r="BG45" s="52">
        <f t="shared" si="18"/>
        <v>-5.9999999999999776E-3</v>
      </c>
      <c r="BH45" s="51">
        <v>0.23599999999999999</v>
      </c>
      <c r="BI45" s="51">
        <v>0.23799999999999999</v>
      </c>
      <c r="BJ45" s="52">
        <f t="shared" si="19"/>
        <v>-2.0000000000000018E-3</v>
      </c>
      <c r="BK45" s="51">
        <v>0.23799999999999999</v>
      </c>
      <c r="BL45" s="51">
        <v>0.23300000000000001</v>
      </c>
      <c r="BM45" s="52">
        <f t="shared" si="20"/>
        <v>4.9999999999999767E-3</v>
      </c>
      <c r="BN45" s="51">
        <v>0.23400000000000001</v>
      </c>
      <c r="BO45" s="51">
        <v>0.25</v>
      </c>
      <c r="BP45" s="52">
        <f t="shared" si="21"/>
        <v>-1.5999999999999986E-2</v>
      </c>
      <c r="BQ45" s="51">
        <v>0.3</v>
      </c>
      <c r="BR45" s="51">
        <v>0.33</v>
      </c>
      <c r="BS45" s="52">
        <f t="shared" si="22"/>
        <v>-3.0000000000000027E-2</v>
      </c>
      <c r="BT45" s="51">
        <v>0.33</v>
      </c>
      <c r="BU45" s="51">
        <v>0.33100000000000002</v>
      </c>
      <c r="BV45" s="52">
        <f t="shared" si="23"/>
        <v>-1.0000000000000009E-3</v>
      </c>
      <c r="BW45" s="51">
        <v>0.33100000000000002</v>
      </c>
      <c r="BX45" s="51">
        <v>0.311</v>
      </c>
      <c r="BY45" s="52">
        <f t="shared" si="24"/>
        <v>2.0000000000000018E-2</v>
      </c>
      <c r="BZ45" s="51">
        <v>0.30599999999999999</v>
      </c>
      <c r="CA45" s="51">
        <v>0.3</v>
      </c>
      <c r="CB45" s="52">
        <f t="shared" si="25"/>
        <v>6.0000000000000053E-3</v>
      </c>
      <c r="CC45" s="51">
        <v>0.3</v>
      </c>
      <c r="CD45" s="68" t="s">
        <v>59</v>
      </c>
      <c r="CE45" s="52" t="e">
        <f t="shared" si="26"/>
        <v>#VALUE!</v>
      </c>
      <c r="CF45" s="51">
        <v>0.3</v>
      </c>
      <c r="CG45" s="51">
        <v>0.27</v>
      </c>
      <c r="CH45" s="52">
        <f t="shared" si="27"/>
        <v>2.9999999999999971E-2</v>
      </c>
      <c r="CI45" s="51">
        <v>0.3</v>
      </c>
      <c r="CJ45" s="68" t="s">
        <v>59</v>
      </c>
      <c r="CK45" s="52" t="e">
        <f t="shared" si="28"/>
        <v>#VALUE!</v>
      </c>
      <c r="CL45" s="51">
        <v>0.28999999999999998</v>
      </c>
      <c r="CM45" s="51">
        <v>0</v>
      </c>
      <c r="CN45" s="52">
        <f t="shared" si="29"/>
        <v>0.28999999999999998</v>
      </c>
      <c r="CO45" s="51">
        <v>0.45</v>
      </c>
      <c r="CP45" s="51">
        <v>0.29099999999999998</v>
      </c>
      <c r="CQ45" s="52">
        <f t="shared" si="30"/>
        <v>0.15900000000000003</v>
      </c>
      <c r="CR45" s="51">
        <v>0.46200000000000002</v>
      </c>
      <c r="CS45" s="51">
        <v>0.18</v>
      </c>
      <c r="CT45" s="52">
        <f t="shared" si="31"/>
        <v>0.28200000000000003</v>
      </c>
      <c r="CU45" s="51">
        <v>0.56999999999999995</v>
      </c>
      <c r="CV45" s="51">
        <v>0.25</v>
      </c>
      <c r="CW45" s="52">
        <f t="shared" si="32"/>
        <v>0.31999999999999995</v>
      </c>
      <c r="CX45" s="51">
        <v>0.59099999999999997</v>
      </c>
      <c r="CY45" s="51">
        <v>0.29099999999999998</v>
      </c>
      <c r="CZ45" s="52">
        <f t="shared" si="33"/>
        <v>0.3</v>
      </c>
      <c r="DA45" s="51">
        <v>0.57499999999999996</v>
      </c>
      <c r="DB45" s="51">
        <v>0.13700000000000001</v>
      </c>
      <c r="DC45" s="52">
        <f t="shared" si="34"/>
        <v>0.43799999999999994</v>
      </c>
      <c r="DD45" s="51">
        <v>0.57199999999999995</v>
      </c>
      <c r="DE45" s="105">
        <v>0.22900000000000001</v>
      </c>
      <c r="DF45" s="52">
        <f t="shared" si="35"/>
        <v>0.34299999999999997</v>
      </c>
      <c r="DG45" s="51">
        <v>0.80100000000000005</v>
      </c>
      <c r="DH45" s="51"/>
      <c r="DI45" s="52">
        <f t="shared" si="36"/>
        <v>0.80100000000000005</v>
      </c>
      <c r="DJ45" s="51"/>
      <c r="DK45" s="51"/>
      <c r="DL45" s="52">
        <f t="shared" si="37"/>
        <v>0</v>
      </c>
      <c r="DM45" s="51"/>
      <c r="DN45" s="51"/>
      <c r="DO45" s="52">
        <f t="shared" si="38"/>
        <v>0</v>
      </c>
      <c r="DP45" s="51"/>
      <c r="DQ45" s="51"/>
      <c r="DR45" s="52">
        <f t="shared" si="39"/>
        <v>0</v>
      </c>
      <c r="DS45" s="51"/>
      <c r="DT45" s="51"/>
      <c r="DU45" s="52">
        <f t="shared" si="40"/>
        <v>0</v>
      </c>
      <c r="DV45" s="51"/>
      <c r="DW45" s="51"/>
      <c r="DX45" s="52">
        <f t="shared" si="41"/>
        <v>0</v>
      </c>
      <c r="DY45" s="51"/>
      <c r="DZ45" s="51"/>
      <c r="EA45" s="52">
        <f t="shared" si="42"/>
        <v>0</v>
      </c>
      <c r="EB45" s="51"/>
      <c r="EC45" s="51"/>
      <c r="ED45" s="52">
        <f t="shared" si="43"/>
        <v>0</v>
      </c>
      <c r="EE45" s="51"/>
      <c r="EF45" s="51"/>
      <c r="EG45" s="52">
        <f t="shared" si="44"/>
        <v>0</v>
      </c>
      <c r="EH45" s="51"/>
      <c r="EI45" s="51"/>
      <c r="EJ45" s="52">
        <f t="shared" si="45"/>
        <v>0</v>
      </c>
    </row>
    <row r="46" spans="1:140" ht="19" x14ac:dyDescent="0.25">
      <c r="A46" s="41"/>
      <c r="B46" s="38">
        <v>3735</v>
      </c>
      <c r="C46" s="36">
        <v>0</v>
      </c>
      <c r="D46" s="36">
        <v>0</v>
      </c>
      <c r="E46" s="46">
        <f t="shared" si="48"/>
        <v>0</v>
      </c>
      <c r="F46" s="36">
        <v>0</v>
      </c>
      <c r="G46" s="36">
        <v>0</v>
      </c>
      <c r="H46" s="46">
        <f t="shared" si="49"/>
        <v>0</v>
      </c>
      <c r="I46" s="36">
        <v>4.4999999999999998E-2</v>
      </c>
      <c r="J46" s="36">
        <v>3.4000000000000002E-2</v>
      </c>
      <c r="K46" s="46">
        <f t="shared" si="50"/>
        <v>1.0999999999999996E-2</v>
      </c>
      <c r="L46" s="44">
        <v>4.4999999999999998E-2</v>
      </c>
      <c r="M46" s="36">
        <v>0</v>
      </c>
      <c r="N46" s="46">
        <f t="shared" si="51"/>
        <v>4.4999999999999998E-2</v>
      </c>
      <c r="O46" s="36">
        <v>4.4999999999999998E-2</v>
      </c>
      <c r="P46" s="36">
        <v>0</v>
      </c>
      <c r="Q46" s="46">
        <f t="shared" si="52"/>
        <v>4.4999999999999998E-2</v>
      </c>
      <c r="R46" s="36">
        <v>4.4999999999999998E-2</v>
      </c>
      <c r="S46" s="36">
        <v>4.4999999999999998E-2</v>
      </c>
      <c r="T46" s="46">
        <f t="shared" si="53"/>
        <v>0</v>
      </c>
      <c r="U46" s="36">
        <v>4.4999999999999998E-2</v>
      </c>
      <c r="V46" s="36">
        <v>0</v>
      </c>
      <c r="W46" s="46">
        <f t="shared" si="54"/>
        <v>4.4999999999999998E-2</v>
      </c>
      <c r="X46" s="36">
        <v>4.4999999999999998E-2</v>
      </c>
      <c r="Y46" s="36">
        <v>0</v>
      </c>
      <c r="Z46" s="46">
        <f t="shared" si="55"/>
        <v>4.4999999999999998E-2</v>
      </c>
      <c r="AA46" s="36">
        <f t="shared" ref="AA46" si="63">0.045+0.045</f>
        <v>0.09</v>
      </c>
      <c r="AB46" s="36">
        <v>1.0999999999999999E-2</v>
      </c>
      <c r="AC46" s="46">
        <f t="shared" si="56"/>
        <v>7.9000000000000001E-2</v>
      </c>
      <c r="AD46" s="36">
        <f>0.045+0.045</f>
        <v>0.09</v>
      </c>
      <c r="AE46" s="36">
        <v>1.0999999999999999E-2</v>
      </c>
      <c r="AF46" s="46">
        <f t="shared" si="57"/>
        <v>7.9000000000000001E-2</v>
      </c>
      <c r="AG46" s="36">
        <v>0.11</v>
      </c>
      <c r="AH46" s="36">
        <v>0</v>
      </c>
      <c r="AI46" s="46">
        <f t="shared" si="58"/>
        <v>0.11</v>
      </c>
      <c r="AJ46" s="36">
        <v>0.11</v>
      </c>
      <c r="AK46" s="36">
        <v>0</v>
      </c>
      <c r="AL46" s="46">
        <f t="shared" si="11"/>
        <v>0.11</v>
      </c>
      <c r="AM46" s="36">
        <f>0.13+0.114</f>
        <v>0.24399999999999999</v>
      </c>
      <c r="AN46" s="36">
        <v>0.04</v>
      </c>
      <c r="AO46" s="46">
        <f t="shared" si="12"/>
        <v>0.20399999999999999</v>
      </c>
      <c r="AP46" s="36">
        <v>0.23</v>
      </c>
      <c r="AQ46" s="36">
        <v>0.11600000000000001</v>
      </c>
      <c r="AR46" s="46">
        <f t="shared" si="13"/>
        <v>0.114</v>
      </c>
      <c r="AS46" s="36">
        <v>0.23200000000000001</v>
      </c>
      <c r="AT46" s="36">
        <v>0</v>
      </c>
      <c r="AU46" s="46">
        <f t="shared" si="14"/>
        <v>0.23200000000000001</v>
      </c>
      <c r="AV46" s="36">
        <v>0.23</v>
      </c>
      <c r="AW46" s="42">
        <v>4.2000000000000003E-2</v>
      </c>
      <c r="AX46" s="46">
        <f t="shared" si="15"/>
        <v>0.188</v>
      </c>
      <c r="AY46" s="36">
        <v>0.23200000000000001</v>
      </c>
      <c r="AZ46" s="36">
        <v>0.13</v>
      </c>
      <c r="BA46" s="46">
        <f t="shared" si="16"/>
        <v>0.10200000000000001</v>
      </c>
      <c r="BB46" s="36">
        <v>0.25</v>
      </c>
      <c r="BC46" s="36">
        <v>0.153</v>
      </c>
      <c r="BD46" s="46">
        <f t="shared" si="17"/>
        <v>9.7000000000000003E-2</v>
      </c>
      <c r="BE46" s="36">
        <v>0.23</v>
      </c>
      <c r="BF46" s="36">
        <v>0.16400000000000001</v>
      </c>
      <c r="BG46" s="46">
        <f t="shared" si="18"/>
        <v>6.6000000000000003E-2</v>
      </c>
      <c r="BH46" s="36">
        <v>0.23799999999999999</v>
      </c>
      <c r="BI46" s="36">
        <v>0.23</v>
      </c>
      <c r="BJ46" s="46">
        <f t="shared" si="19"/>
        <v>7.9999999999999793E-3</v>
      </c>
      <c r="BK46" s="73" t="s">
        <v>59</v>
      </c>
      <c r="BL46" s="73" t="s">
        <v>59</v>
      </c>
      <c r="BM46" s="70" t="e">
        <f t="shared" si="20"/>
        <v>#VALUE!</v>
      </c>
      <c r="BN46" s="71" t="s">
        <v>59</v>
      </c>
      <c r="BO46" s="71" t="s">
        <v>59</v>
      </c>
      <c r="BP46" s="70" t="e">
        <f t="shared" si="21"/>
        <v>#VALUE!</v>
      </c>
      <c r="BQ46" s="71" t="s">
        <v>59</v>
      </c>
      <c r="BR46" s="71" t="s">
        <v>59</v>
      </c>
      <c r="BS46" s="70" t="e">
        <f t="shared" si="22"/>
        <v>#VALUE!</v>
      </c>
      <c r="BT46" s="36" t="s">
        <v>59</v>
      </c>
      <c r="BU46" s="36">
        <v>0.17100000000000001</v>
      </c>
      <c r="BV46" s="46"/>
      <c r="BW46" s="36">
        <v>0.33200000000000002</v>
      </c>
      <c r="BX46" s="36">
        <v>0.30599999999999999</v>
      </c>
      <c r="BY46" s="46">
        <f t="shared" si="24"/>
        <v>2.6000000000000023E-2</v>
      </c>
      <c r="BZ46" s="36">
        <v>0.30299999999999999</v>
      </c>
      <c r="CA46" s="36">
        <v>0.28000000000000003</v>
      </c>
      <c r="CB46" s="46">
        <f t="shared" si="25"/>
        <v>2.2999999999999965E-2</v>
      </c>
      <c r="CC46" s="37"/>
      <c r="CE46" s="46"/>
      <c r="CF46" s="37"/>
      <c r="CG46" s="37"/>
      <c r="CH46" s="46"/>
      <c r="CI46" s="37"/>
      <c r="CK46" s="46"/>
      <c r="CL46" s="37"/>
      <c r="CM46" s="37"/>
      <c r="CN46" s="46"/>
      <c r="CO46" s="58"/>
      <c r="CP46" s="58"/>
      <c r="CQ46" s="46"/>
      <c r="CR46" s="37"/>
      <c r="CS46" s="56"/>
      <c r="CT46" s="46"/>
      <c r="CU46" s="37"/>
      <c r="CV46" s="58"/>
      <c r="CW46" s="46"/>
      <c r="CX46" s="58"/>
      <c r="CY46" s="58"/>
      <c r="CZ46" s="46"/>
      <c r="DA46" s="58"/>
      <c r="DB46" s="37"/>
      <c r="DC46" s="46"/>
      <c r="DD46" s="37"/>
      <c r="DE46" s="58"/>
      <c r="DF46" s="46"/>
      <c r="DG46" s="37"/>
      <c r="DH46" s="37"/>
      <c r="DI46" s="46"/>
      <c r="DJ46" s="37"/>
      <c r="DK46" s="37"/>
      <c r="DL46" s="46"/>
      <c r="DM46" s="37"/>
      <c r="DN46" s="37"/>
      <c r="DO46" s="46"/>
      <c r="DP46" s="37"/>
      <c r="DQ46" s="37"/>
      <c r="DR46" s="46"/>
      <c r="DS46" s="37"/>
      <c r="DT46" s="37"/>
      <c r="DU46" s="46"/>
      <c r="DV46" s="37"/>
      <c r="DW46" s="37"/>
      <c r="DX46" s="46"/>
      <c r="DY46" s="37"/>
      <c r="DZ46" s="37"/>
      <c r="EA46" s="46"/>
      <c r="EB46" s="37"/>
      <c r="EC46" s="37"/>
      <c r="ED46" s="46"/>
      <c r="EE46" s="37"/>
      <c r="EF46" s="37"/>
      <c r="EG46" s="46"/>
      <c r="EH46" s="37"/>
      <c r="EI46" s="37"/>
      <c r="EJ46" s="46"/>
    </row>
    <row r="47" spans="1:140" ht="19" x14ac:dyDescent="0.25">
      <c r="A47" s="41"/>
      <c r="B47" s="38">
        <v>3744</v>
      </c>
      <c r="C47" s="36">
        <v>0</v>
      </c>
      <c r="D47" s="36">
        <v>0</v>
      </c>
      <c r="E47" s="46">
        <f t="shared" si="48"/>
        <v>0</v>
      </c>
      <c r="F47" s="36">
        <v>0</v>
      </c>
      <c r="G47" s="36">
        <v>0</v>
      </c>
      <c r="H47" s="46">
        <f t="shared" si="49"/>
        <v>0</v>
      </c>
      <c r="I47" s="36">
        <v>4.4999999999999998E-2</v>
      </c>
      <c r="J47" s="36">
        <v>4.4999999999999998E-2</v>
      </c>
      <c r="K47" s="46">
        <f t="shared" si="50"/>
        <v>0</v>
      </c>
      <c r="L47" s="44">
        <v>4.4999999999999998E-2</v>
      </c>
      <c r="M47" s="36">
        <v>4.4999999999999998E-2</v>
      </c>
      <c r="N47" s="46">
        <f t="shared" si="51"/>
        <v>0</v>
      </c>
      <c r="O47" s="36">
        <v>4.4999999999999998E-2</v>
      </c>
      <c r="P47" s="36">
        <v>4.4999999999999998E-2</v>
      </c>
      <c r="Q47" s="46">
        <f t="shared" si="52"/>
        <v>0</v>
      </c>
      <c r="R47" s="36">
        <v>4.4999999999999998E-2</v>
      </c>
      <c r="S47" s="36">
        <v>4.4999999999999998E-2</v>
      </c>
      <c r="T47" s="46">
        <f t="shared" si="53"/>
        <v>0</v>
      </c>
      <c r="U47" s="36">
        <v>4.4999999999999998E-2</v>
      </c>
      <c r="V47" s="36">
        <v>4.4999999999999998E-2</v>
      </c>
      <c r="W47" s="46">
        <f t="shared" si="54"/>
        <v>0</v>
      </c>
      <c r="X47" s="36">
        <v>4.4999999999999998E-2</v>
      </c>
      <c r="Y47" s="36">
        <v>2.2499999999999999E-2</v>
      </c>
      <c r="Z47" s="46">
        <f t="shared" si="55"/>
        <v>2.2499999999999999E-2</v>
      </c>
      <c r="AA47" s="36">
        <v>4.4999999999999998E-2</v>
      </c>
      <c r="AB47" s="36">
        <v>1.0999999999999999E-2</v>
      </c>
      <c r="AC47" s="46">
        <f t="shared" si="56"/>
        <v>3.4000000000000002E-2</v>
      </c>
      <c r="AD47" s="36">
        <v>4.4999999999999998E-2</v>
      </c>
      <c r="AE47" s="36">
        <v>1.0999999999999999E-2</v>
      </c>
      <c r="AF47" s="46">
        <f t="shared" si="57"/>
        <v>3.4000000000000002E-2</v>
      </c>
      <c r="AG47" s="36">
        <v>0.11</v>
      </c>
      <c r="AH47" s="36">
        <v>6.2E-2</v>
      </c>
      <c r="AI47" s="46">
        <f t="shared" si="58"/>
        <v>4.8000000000000001E-2</v>
      </c>
      <c r="AJ47" s="36">
        <v>0.109</v>
      </c>
      <c r="AK47" s="36">
        <v>0.04</v>
      </c>
      <c r="AL47" s="46">
        <f t="shared" si="11"/>
        <v>6.9000000000000006E-2</v>
      </c>
      <c r="AM47" s="36">
        <v>0.11</v>
      </c>
      <c r="AN47" s="36">
        <v>0.05</v>
      </c>
      <c r="AO47" s="46">
        <f t="shared" si="12"/>
        <v>0.06</v>
      </c>
      <c r="AP47" s="36">
        <v>0.23</v>
      </c>
      <c r="AQ47" s="36">
        <v>0.21299999999999999</v>
      </c>
      <c r="AR47" s="46">
        <f t="shared" si="13"/>
        <v>1.7000000000000015E-2</v>
      </c>
      <c r="AS47" s="36">
        <v>0.23499999999999999</v>
      </c>
      <c r="AT47" s="36">
        <v>0.2</v>
      </c>
      <c r="AU47" s="46">
        <f t="shared" si="14"/>
        <v>3.4999999999999976E-2</v>
      </c>
      <c r="AV47" s="36">
        <v>0.23899999999999999</v>
      </c>
      <c r="AW47" s="42">
        <v>0.60499999999999998</v>
      </c>
      <c r="AX47" s="46">
        <f t="shared" si="15"/>
        <v>-0.36599999999999999</v>
      </c>
      <c r="AY47" s="36"/>
      <c r="AZ47" s="36"/>
      <c r="BA47" s="46"/>
      <c r="BB47" s="36"/>
      <c r="BC47" s="36"/>
      <c r="BD47" s="46"/>
      <c r="BE47" s="36"/>
      <c r="BF47" s="36"/>
      <c r="BG47" s="46"/>
      <c r="BH47" s="36"/>
      <c r="BI47" s="36"/>
      <c r="BJ47" s="46"/>
      <c r="BK47" s="36"/>
      <c r="BL47" s="36"/>
      <c r="BM47" s="46"/>
      <c r="BN47" s="36"/>
      <c r="BO47" s="36"/>
      <c r="BP47" s="46"/>
      <c r="BQ47" s="36"/>
      <c r="BR47" s="36"/>
      <c r="BS47" s="46"/>
      <c r="BT47" s="36"/>
      <c r="BU47" s="36"/>
      <c r="BV47" s="46"/>
      <c r="BW47" s="36"/>
      <c r="BX47" s="36"/>
      <c r="BY47" s="46"/>
      <c r="BZ47" s="36"/>
      <c r="CA47" s="36"/>
      <c r="CB47" s="46"/>
      <c r="CC47" s="37"/>
      <c r="CE47" s="46"/>
      <c r="CF47" s="37"/>
      <c r="CG47" s="37"/>
      <c r="CH47" s="46"/>
      <c r="CI47" s="37"/>
      <c r="CK47" s="46"/>
      <c r="CL47" s="37"/>
      <c r="CM47" s="37"/>
      <c r="CN47" s="46"/>
      <c r="CO47" s="58"/>
      <c r="CP47" s="58"/>
      <c r="CQ47" s="46"/>
      <c r="CR47" s="37"/>
      <c r="CS47" s="56"/>
      <c r="CT47" s="46"/>
      <c r="CU47" s="37"/>
      <c r="CV47" s="58"/>
      <c r="CW47" s="46"/>
      <c r="CX47" s="58"/>
      <c r="CY47" s="58"/>
      <c r="CZ47" s="46"/>
      <c r="DA47" s="58"/>
      <c r="DB47" s="37"/>
      <c r="DC47" s="46"/>
      <c r="DD47" s="37"/>
      <c r="DE47" s="58"/>
      <c r="DF47" s="46"/>
      <c r="DG47" s="37"/>
      <c r="DH47" s="37"/>
      <c r="DI47" s="46"/>
      <c r="DJ47" s="37"/>
      <c r="DK47" s="37"/>
      <c r="DL47" s="46"/>
      <c r="DM47" s="37"/>
      <c r="DN47" s="37"/>
      <c r="DO47" s="46"/>
      <c r="DP47" s="37"/>
      <c r="DQ47" s="37"/>
      <c r="DR47" s="46"/>
      <c r="DS47" s="37"/>
      <c r="DT47" s="37"/>
      <c r="DU47" s="46"/>
      <c r="DV47" s="37"/>
      <c r="DW47" s="37"/>
      <c r="DX47" s="46"/>
      <c r="DY47" s="37"/>
      <c r="DZ47" s="37"/>
      <c r="EA47" s="46"/>
      <c r="EB47" s="37"/>
      <c r="EC47" s="37"/>
      <c r="ED47" s="46"/>
      <c r="EE47" s="37"/>
      <c r="EF47" s="37"/>
      <c r="EG47" s="46"/>
      <c r="EH47" s="37"/>
      <c r="EI47" s="37"/>
      <c r="EJ47" s="46"/>
    </row>
    <row r="48" spans="1:140" ht="19" x14ac:dyDescent="0.25">
      <c r="A48" s="41"/>
      <c r="B48" s="38">
        <v>3784</v>
      </c>
      <c r="C48" s="36">
        <v>0</v>
      </c>
      <c r="D48" s="36">
        <v>0</v>
      </c>
      <c r="E48" s="46">
        <f t="shared" si="48"/>
        <v>0</v>
      </c>
      <c r="F48" s="36">
        <v>0</v>
      </c>
      <c r="G48" s="36">
        <v>0</v>
      </c>
      <c r="H48" s="46">
        <f t="shared" si="49"/>
        <v>0</v>
      </c>
      <c r="I48" s="36">
        <v>4.4999999999999998E-2</v>
      </c>
      <c r="J48" s="36">
        <v>4.4999999999999998E-2</v>
      </c>
      <c r="K48" s="46">
        <f t="shared" si="50"/>
        <v>0</v>
      </c>
      <c r="L48" s="44"/>
      <c r="M48" s="36"/>
      <c r="N48" s="46">
        <f t="shared" si="51"/>
        <v>0</v>
      </c>
      <c r="O48" s="36">
        <v>4.4999999999999998E-2</v>
      </c>
      <c r="P48" s="36">
        <v>4.4999999999999998E-2</v>
      </c>
      <c r="Q48" s="46">
        <f t="shared" si="52"/>
        <v>0</v>
      </c>
      <c r="R48" s="36">
        <v>4.4999999999999998E-2</v>
      </c>
      <c r="S48" s="36">
        <v>3.4000000000000002E-2</v>
      </c>
      <c r="T48" s="46">
        <f t="shared" si="53"/>
        <v>1.0999999999999996E-2</v>
      </c>
      <c r="U48" s="36">
        <v>4.4999999999999998E-2</v>
      </c>
      <c r="V48" s="36">
        <v>4.4999999999999998E-2</v>
      </c>
      <c r="W48" s="46">
        <f t="shared" si="54"/>
        <v>0</v>
      </c>
      <c r="X48" s="36">
        <v>4.4999999999999998E-2</v>
      </c>
      <c r="Y48" s="36">
        <v>4.4999999999999998E-2</v>
      </c>
      <c r="Z48" s="46">
        <f t="shared" si="55"/>
        <v>0</v>
      </c>
      <c r="AA48" s="36">
        <v>4.4999999999999998E-2</v>
      </c>
      <c r="AB48" s="36">
        <v>1.0999999999999999E-2</v>
      </c>
      <c r="AC48" s="46">
        <f t="shared" si="56"/>
        <v>3.4000000000000002E-2</v>
      </c>
      <c r="AD48" s="36">
        <v>4.4999999999999998E-2</v>
      </c>
      <c r="AE48" s="36">
        <v>1.0999999999999999E-2</v>
      </c>
      <c r="AF48" s="46">
        <f t="shared" si="57"/>
        <v>3.4000000000000002E-2</v>
      </c>
      <c r="AG48" s="36">
        <v>0.11</v>
      </c>
      <c r="AH48" s="36">
        <v>1.6E-2</v>
      </c>
      <c r="AI48" s="46">
        <f t="shared" si="58"/>
        <v>9.4E-2</v>
      </c>
      <c r="AJ48" s="36">
        <v>0.109</v>
      </c>
      <c r="AK48" s="36">
        <v>7.0000000000000007E-2</v>
      </c>
      <c r="AL48" s="46">
        <f t="shared" si="11"/>
        <v>3.8999999999999993E-2</v>
      </c>
      <c r="AM48" s="36">
        <v>0.11</v>
      </c>
      <c r="AN48" s="36">
        <v>0.03</v>
      </c>
      <c r="AO48" s="46">
        <f t="shared" si="12"/>
        <v>0.08</v>
      </c>
      <c r="AP48" s="36"/>
      <c r="AQ48" s="36"/>
      <c r="AR48" s="46"/>
      <c r="AS48" s="36"/>
      <c r="AT48" s="36"/>
      <c r="AU48" s="46"/>
      <c r="AV48" s="36"/>
      <c r="AW48" s="42"/>
      <c r="AX48" s="46"/>
      <c r="AY48" s="36"/>
      <c r="AZ48" s="36"/>
      <c r="BA48" s="46"/>
      <c r="BB48" s="36"/>
      <c r="BC48" s="36"/>
      <c r="BD48" s="46"/>
      <c r="BE48" s="36"/>
      <c r="BF48" s="36"/>
      <c r="BG48" s="46"/>
      <c r="BH48" s="36"/>
      <c r="BI48" s="36"/>
      <c r="BJ48" s="46"/>
      <c r="BK48" s="36"/>
      <c r="BL48" s="36"/>
      <c r="BM48" s="46"/>
      <c r="BN48" s="36"/>
      <c r="BO48" s="36"/>
      <c r="BP48" s="46"/>
      <c r="BQ48" s="36"/>
      <c r="BR48" s="36"/>
      <c r="BS48" s="46"/>
      <c r="BT48" s="36"/>
      <c r="BU48" s="36"/>
      <c r="BV48" s="46"/>
      <c r="BW48" s="36"/>
      <c r="BX48" s="36"/>
      <c r="BY48" s="46"/>
      <c r="BZ48" s="36"/>
      <c r="CA48" s="36"/>
      <c r="CB48" s="46"/>
      <c r="CC48" s="37"/>
      <c r="CE48" s="46"/>
      <c r="CF48" s="37"/>
      <c r="CG48" s="37"/>
      <c r="CH48" s="46"/>
      <c r="CI48" s="37"/>
      <c r="CK48" s="46"/>
      <c r="CL48" s="37"/>
      <c r="CM48" s="37"/>
      <c r="CN48" s="46"/>
      <c r="CO48" s="58"/>
      <c r="CP48" s="58"/>
      <c r="CQ48" s="46"/>
      <c r="CR48" s="37"/>
      <c r="CS48" s="56"/>
      <c r="CT48" s="46"/>
      <c r="CU48" s="37"/>
      <c r="CV48" s="58"/>
      <c r="CW48" s="46"/>
      <c r="CX48" s="58"/>
      <c r="CY48" s="58"/>
      <c r="CZ48" s="46"/>
      <c r="DA48" s="58"/>
      <c r="DB48" s="37"/>
      <c r="DC48" s="46"/>
      <c r="DD48" s="37"/>
      <c r="DE48" s="58"/>
      <c r="DF48" s="46"/>
      <c r="DG48" s="37"/>
      <c r="DH48" s="37"/>
      <c r="DI48" s="46"/>
      <c r="DJ48" s="37"/>
      <c r="DK48" s="37"/>
      <c r="DL48" s="46"/>
      <c r="DM48" s="37"/>
      <c r="DN48" s="37"/>
      <c r="DO48" s="46"/>
      <c r="DP48" s="37"/>
      <c r="DQ48" s="37"/>
      <c r="DR48" s="46"/>
      <c r="DS48" s="37"/>
      <c r="DT48" s="37"/>
      <c r="DU48" s="46"/>
      <c r="DV48" s="37"/>
      <c r="DW48" s="37"/>
      <c r="DX48" s="46"/>
      <c r="DY48" s="37"/>
      <c r="DZ48" s="37"/>
      <c r="EA48" s="46"/>
      <c r="EB48" s="37"/>
      <c r="EC48" s="37"/>
      <c r="ED48" s="46"/>
      <c r="EE48" s="37"/>
      <c r="EF48" s="37"/>
      <c r="EG48" s="46"/>
      <c r="EH48" s="37"/>
      <c r="EI48" s="37"/>
      <c r="EJ48" s="46"/>
    </row>
    <row r="49" spans="1:140" ht="19" x14ac:dyDescent="0.25">
      <c r="A49" s="41"/>
      <c r="B49" s="40">
        <v>3798</v>
      </c>
      <c r="C49" s="36">
        <v>0</v>
      </c>
      <c r="D49" s="36">
        <v>0</v>
      </c>
      <c r="E49" s="46">
        <f t="shared" si="48"/>
        <v>0</v>
      </c>
      <c r="F49" s="36">
        <v>0</v>
      </c>
      <c r="G49" s="36">
        <v>0</v>
      </c>
      <c r="H49" s="46">
        <f t="shared" si="49"/>
        <v>0</v>
      </c>
      <c r="I49" s="36">
        <v>4.4999999999999998E-2</v>
      </c>
      <c r="J49" s="36">
        <v>4.4999999999999998E-2</v>
      </c>
      <c r="K49" s="46">
        <f t="shared" si="50"/>
        <v>0</v>
      </c>
      <c r="L49" s="44">
        <v>4.4999999999999998E-2</v>
      </c>
      <c r="M49" s="36">
        <v>4.4999999999999998E-2</v>
      </c>
      <c r="N49" s="46">
        <f t="shared" si="51"/>
        <v>0</v>
      </c>
      <c r="O49" s="36">
        <v>4.4999999999999998E-2</v>
      </c>
      <c r="P49" s="36">
        <v>4.4999999999999998E-2</v>
      </c>
      <c r="Q49" s="46">
        <f t="shared" si="52"/>
        <v>0</v>
      </c>
      <c r="R49" s="36">
        <v>4.4999999999999998E-2</v>
      </c>
      <c r="S49" s="36">
        <v>4.4999999999999998E-2</v>
      </c>
      <c r="T49" s="46">
        <f t="shared" si="53"/>
        <v>0</v>
      </c>
      <c r="U49" s="36">
        <v>4.4999999999999998E-2</v>
      </c>
      <c r="V49" s="36">
        <v>4.4999999999999998E-2</v>
      </c>
      <c r="W49" s="46">
        <f t="shared" si="54"/>
        <v>0</v>
      </c>
      <c r="X49" s="36">
        <v>4.4999999999999998E-2</v>
      </c>
      <c r="Y49" s="36">
        <v>1.0999999999999999E-2</v>
      </c>
      <c r="Z49" s="46">
        <f t="shared" si="55"/>
        <v>3.4000000000000002E-2</v>
      </c>
      <c r="AA49" s="36">
        <v>4.4999999999999998E-2</v>
      </c>
      <c r="AB49" s="36">
        <v>1.0999999999999999E-2</v>
      </c>
      <c r="AC49" s="46">
        <f t="shared" si="56"/>
        <v>3.4000000000000002E-2</v>
      </c>
      <c r="AD49" s="36">
        <f>0.045+0.045</f>
        <v>0.09</v>
      </c>
      <c r="AE49" s="36">
        <v>1.0999999999999999E-2</v>
      </c>
      <c r="AF49" s="46">
        <f t="shared" si="57"/>
        <v>7.9000000000000001E-2</v>
      </c>
      <c r="AG49" s="36">
        <v>0.11</v>
      </c>
      <c r="AH49" s="36">
        <v>9.2999999999999999E-2</v>
      </c>
      <c r="AI49" s="46">
        <f t="shared" si="58"/>
        <v>1.7000000000000001E-2</v>
      </c>
      <c r="AJ49" s="36">
        <v>0.109</v>
      </c>
      <c r="AK49" s="36">
        <v>0.06</v>
      </c>
      <c r="AL49" s="46">
        <f t="shared" si="11"/>
        <v>4.9000000000000002E-2</v>
      </c>
      <c r="AM49" s="36">
        <v>0.11</v>
      </c>
      <c r="AN49" s="36">
        <v>0.13</v>
      </c>
      <c r="AO49" s="46">
        <f t="shared" si="12"/>
        <v>-2.0000000000000004E-2</v>
      </c>
      <c r="AP49" s="36">
        <v>0.23</v>
      </c>
      <c r="AQ49" s="36">
        <v>0.17499999999999999</v>
      </c>
      <c r="AR49" s="46">
        <f>AP49-AQ49</f>
        <v>5.5000000000000021E-2</v>
      </c>
      <c r="AS49" s="36">
        <v>0.23</v>
      </c>
      <c r="AT49" s="36">
        <v>0.23</v>
      </c>
      <c r="AU49" s="46">
        <f>AS49-AT49</f>
        <v>0</v>
      </c>
      <c r="AV49" s="36">
        <v>0.23499999999999999</v>
      </c>
      <c r="AW49" s="42">
        <v>0.44400000000000001</v>
      </c>
      <c r="AX49" s="46">
        <f>AV49-AW49</f>
        <v>-0.20900000000000002</v>
      </c>
      <c r="AY49" s="36">
        <v>0.23100000000000001</v>
      </c>
      <c r="AZ49" s="36">
        <v>0.24</v>
      </c>
      <c r="BA49" s="46">
        <f>AY49-AZ49</f>
        <v>-8.9999999999999802E-3</v>
      </c>
      <c r="BB49" s="36">
        <v>0.24</v>
      </c>
      <c r="BC49" s="36">
        <v>0.248</v>
      </c>
      <c r="BD49" s="46">
        <f>BB49-BC49</f>
        <v>-8.0000000000000071E-3</v>
      </c>
      <c r="BE49" s="36">
        <v>0.23799999999999999</v>
      </c>
      <c r="BF49" s="36">
        <v>0.25900000000000001</v>
      </c>
      <c r="BG49" s="46">
        <f>BE49-BF49</f>
        <v>-2.1000000000000019E-2</v>
      </c>
      <c r="BH49" s="36">
        <v>0.25900000000000001</v>
      </c>
      <c r="BI49" s="36">
        <v>0.23100000000000001</v>
      </c>
      <c r="BJ49" s="46">
        <f>BH49-BI49</f>
        <v>2.7999999999999997E-2</v>
      </c>
      <c r="BK49" s="36">
        <v>0.23100000000000001</v>
      </c>
      <c r="BL49" s="36">
        <v>0.25</v>
      </c>
      <c r="BM49" s="46">
        <f>BK49-BL49</f>
        <v>-1.8999999999999989E-2</v>
      </c>
      <c r="BN49" s="36">
        <v>0.23300000000000001</v>
      </c>
      <c r="BO49" s="36">
        <v>0.23</v>
      </c>
      <c r="BP49" s="46">
        <f>BN49-BO49</f>
        <v>3.0000000000000027E-3</v>
      </c>
      <c r="BQ49" s="36">
        <v>0.3</v>
      </c>
      <c r="BR49" s="36">
        <v>0.32600000000000001</v>
      </c>
      <c r="BS49" s="46">
        <f>BQ49-BR49</f>
        <v>-2.6000000000000023E-2</v>
      </c>
      <c r="BT49" s="36">
        <v>0.32600000000000001</v>
      </c>
      <c r="BU49" s="36">
        <v>0.315</v>
      </c>
      <c r="BV49" s="46">
        <f>BT49-BU49</f>
        <v>1.100000000000001E-2</v>
      </c>
      <c r="BW49" s="36">
        <v>0.315</v>
      </c>
      <c r="BX49" s="36">
        <v>0.30299999999999999</v>
      </c>
      <c r="BY49" s="46">
        <f>BW49-BX49</f>
        <v>1.2000000000000011E-2</v>
      </c>
      <c r="BZ49" s="36"/>
      <c r="CA49" s="36"/>
      <c r="CB49" s="46"/>
      <c r="CC49" s="37"/>
      <c r="CE49" s="46"/>
      <c r="CF49" s="37"/>
      <c r="CG49" s="37"/>
      <c r="CH49" s="46"/>
      <c r="CI49" s="37"/>
      <c r="CK49" s="46"/>
      <c r="CL49" s="37"/>
      <c r="CM49" s="37"/>
      <c r="CN49" s="46"/>
      <c r="CO49" s="58"/>
      <c r="CP49" s="58"/>
      <c r="CQ49" s="46"/>
      <c r="CR49" s="37"/>
      <c r="CS49" s="56"/>
      <c r="CT49" s="46"/>
      <c r="CU49" s="37"/>
      <c r="CV49" s="58"/>
      <c r="CW49" s="46"/>
      <c r="CX49" s="58"/>
      <c r="CY49" s="58"/>
      <c r="CZ49" s="46"/>
      <c r="DA49" s="58"/>
      <c r="DB49" s="37"/>
      <c r="DC49" s="46"/>
      <c r="DD49" s="37"/>
      <c r="DE49" s="58"/>
      <c r="DF49" s="46"/>
      <c r="DG49" s="37"/>
      <c r="DH49" s="37"/>
      <c r="DI49" s="46"/>
      <c r="DJ49" s="37"/>
      <c r="DK49" s="37"/>
      <c r="DL49" s="46"/>
      <c r="DM49" s="37"/>
      <c r="DN49" s="37"/>
      <c r="DO49" s="46"/>
      <c r="DP49" s="37"/>
      <c r="DQ49" s="37"/>
      <c r="DR49" s="46"/>
      <c r="DS49" s="37"/>
      <c r="DT49" s="37"/>
      <c r="DU49" s="46"/>
      <c r="DV49" s="37"/>
      <c r="DW49" s="37"/>
      <c r="DX49" s="46"/>
      <c r="DY49" s="37"/>
      <c r="DZ49" s="37"/>
      <c r="EA49" s="46"/>
      <c r="EB49" s="37"/>
      <c r="EC49" s="37"/>
      <c r="ED49" s="46"/>
      <c r="EE49" s="37"/>
      <c r="EF49" s="37"/>
      <c r="EG49" s="46"/>
      <c r="EH49" s="37"/>
      <c r="EI49" s="37"/>
      <c r="EJ49" s="46"/>
    </row>
    <row r="50" spans="1:140" ht="19" x14ac:dyDescent="0.25">
      <c r="B50" s="38">
        <v>3831</v>
      </c>
      <c r="C50" s="36">
        <v>0</v>
      </c>
      <c r="D50" s="36">
        <v>0</v>
      </c>
      <c r="E50" s="46">
        <f t="shared" si="48"/>
        <v>0</v>
      </c>
      <c r="F50" s="36">
        <v>0</v>
      </c>
      <c r="G50" s="36">
        <v>0</v>
      </c>
      <c r="H50" s="46">
        <f t="shared" si="49"/>
        <v>0</v>
      </c>
      <c r="I50" s="36"/>
      <c r="J50" s="36"/>
      <c r="K50" s="46"/>
      <c r="L50" s="44"/>
      <c r="M50" s="36"/>
      <c r="N50" s="46"/>
      <c r="O50" s="36"/>
      <c r="P50" s="36"/>
      <c r="Q50" s="46"/>
      <c r="R50" s="36"/>
      <c r="S50" s="36"/>
      <c r="T50" s="46"/>
      <c r="U50" s="36"/>
      <c r="V50" s="36"/>
      <c r="W50" s="46"/>
      <c r="X50" s="36"/>
      <c r="Y50" s="36"/>
      <c r="Z50" s="46"/>
      <c r="AA50" s="36"/>
      <c r="AB50" s="36"/>
      <c r="AC50" s="46"/>
      <c r="AD50" s="36"/>
      <c r="AE50" s="36"/>
      <c r="AF50" s="46"/>
      <c r="AG50" s="36"/>
      <c r="AH50" s="36"/>
      <c r="AI50" s="46"/>
      <c r="AJ50" s="36"/>
      <c r="AK50" s="36"/>
      <c r="AL50" s="36"/>
      <c r="AM50" s="36"/>
      <c r="AN50" s="36"/>
      <c r="AO50" s="46"/>
      <c r="AP50" s="36"/>
      <c r="AQ50" s="36"/>
      <c r="AR50" s="46"/>
      <c r="AS50" s="36"/>
      <c r="AT50" s="36"/>
      <c r="AU50" s="46"/>
      <c r="AV50" s="36"/>
      <c r="AW50" s="42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7"/>
      <c r="BL50" s="37"/>
      <c r="BM50" s="37"/>
      <c r="BN50" s="37"/>
      <c r="BO50" s="37"/>
      <c r="BP50" s="37"/>
      <c r="BQ50" s="36"/>
      <c r="BR50" s="36"/>
      <c r="BS50" s="37"/>
      <c r="BT50" s="36"/>
      <c r="BU50" s="36"/>
      <c r="BV50" s="37"/>
      <c r="BW50" s="37"/>
      <c r="BX50" s="37"/>
      <c r="BY50" s="37"/>
      <c r="BZ50" s="37"/>
      <c r="CA50" s="37"/>
      <c r="CB50" s="37"/>
      <c r="CC50" s="37"/>
      <c r="CE50" s="37"/>
      <c r="CF50" s="37"/>
      <c r="CG50" s="37"/>
      <c r="CH50" s="37"/>
      <c r="CI50" s="37"/>
      <c r="CK50" s="37"/>
      <c r="CL50" s="37"/>
      <c r="CM50" s="37"/>
      <c r="CN50" s="37"/>
      <c r="CO50" s="58"/>
      <c r="CP50" s="58"/>
      <c r="CQ50" s="37"/>
      <c r="CR50" s="37"/>
      <c r="CS50" s="56"/>
      <c r="CT50" s="37"/>
      <c r="CU50" s="37"/>
      <c r="CV50" s="58"/>
      <c r="CW50" s="37"/>
      <c r="CX50" s="58"/>
      <c r="CY50" s="58"/>
      <c r="CZ50" s="37"/>
      <c r="DA50" s="58"/>
      <c r="DB50" s="37"/>
      <c r="DC50" s="37"/>
      <c r="DD50" s="37"/>
      <c r="DE50" s="58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7"/>
      <c r="EC50" s="37"/>
      <c r="ED50" s="37"/>
      <c r="EG50" s="37"/>
      <c r="EJ50" s="37"/>
    </row>
    <row r="51" spans="1:140" ht="19" x14ac:dyDescent="0.25">
      <c r="B51" s="38">
        <v>3788</v>
      </c>
      <c r="C51" s="36">
        <v>0</v>
      </c>
      <c r="D51" s="36">
        <v>0</v>
      </c>
      <c r="E51" s="46">
        <f t="shared" si="48"/>
        <v>0</v>
      </c>
      <c r="F51" s="36">
        <v>0</v>
      </c>
      <c r="G51" s="36">
        <v>0</v>
      </c>
      <c r="H51" s="46">
        <f t="shared" si="49"/>
        <v>0</v>
      </c>
      <c r="I51" s="36">
        <v>4.4999999999999998E-2</v>
      </c>
      <c r="J51" s="36">
        <v>4.4999999999999998E-2</v>
      </c>
      <c r="K51" s="46">
        <f t="shared" si="50"/>
        <v>0</v>
      </c>
      <c r="L51" s="44">
        <v>4.4999999999999998E-2</v>
      </c>
      <c r="M51" s="36">
        <v>4.4999999999999998E-2</v>
      </c>
      <c r="N51" s="46">
        <f t="shared" si="51"/>
        <v>0</v>
      </c>
      <c r="O51" s="36"/>
      <c r="P51" s="36"/>
      <c r="Q51" s="46"/>
      <c r="R51" s="36"/>
      <c r="S51" s="36"/>
      <c r="T51" s="46"/>
      <c r="U51" s="36"/>
      <c r="V51" s="36"/>
      <c r="W51" s="46"/>
      <c r="X51" s="36"/>
      <c r="Y51" s="36"/>
      <c r="Z51" s="46"/>
      <c r="AA51" s="36"/>
      <c r="AB51" s="36"/>
      <c r="AC51" s="46"/>
      <c r="AD51" s="36"/>
      <c r="AE51" s="36"/>
      <c r="AF51" s="46"/>
      <c r="AG51" s="36"/>
      <c r="AH51" s="36"/>
      <c r="AI51" s="46"/>
      <c r="AJ51" s="36"/>
      <c r="AK51" s="36"/>
      <c r="AL51" s="36"/>
      <c r="AM51" s="36"/>
      <c r="AN51" s="36"/>
      <c r="AO51" s="46"/>
      <c r="AP51" s="36"/>
      <c r="AQ51" s="36"/>
      <c r="AR51" s="46"/>
      <c r="AS51" s="36"/>
      <c r="AT51" s="36"/>
      <c r="AU51" s="46"/>
      <c r="AV51" s="36"/>
      <c r="AW51" s="42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7"/>
      <c r="BL51" s="37"/>
      <c r="BM51" s="37"/>
      <c r="BN51" s="37"/>
      <c r="BO51" s="37"/>
      <c r="BP51" s="37"/>
      <c r="BQ51" s="36"/>
      <c r="BR51" s="36"/>
      <c r="BS51" s="37"/>
      <c r="BT51" s="36"/>
      <c r="BU51" s="36"/>
      <c r="BV51" s="37"/>
      <c r="BW51" s="37"/>
      <c r="BX51" s="37"/>
      <c r="BY51" s="37"/>
      <c r="BZ51" s="37"/>
      <c r="CA51" s="37"/>
      <c r="CB51" s="37"/>
      <c r="CC51" s="37"/>
      <c r="CE51" s="37"/>
      <c r="CF51" s="37"/>
      <c r="CG51" s="37"/>
      <c r="CH51" s="37"/>
      <c r="CI51" s="37"/>
      <c r="CK51" s="37"/>
      <c r="CL51" s="37"/>
      <c r="CM51" s="37"/>
      <c r="CN51" s="37"/>
      <c r="CO51" s="58"/>
      <c r="CP51" s="58"/>
      <c r="CQ51" s="37"/>
      <c r="CR51" s="37"/>
      <c r="CS51" s="56"/>
      <c r="CT51" s="37"/>
      <c r="CU51" s="37"/>
      <c r="CV51" s="58"/>
      <c r="CW51" s="37"/>
      <c r="CX51" s="58"/>
      <c r="CY51" s="58"/>
      <c r="CZ51" s="37"/>
      <c r="DA51" s="58"/>
      <c r="DB51" s="37"/>
      <c r="DC51" s="37"/>
      <c r="DD51" s="37"/>
      <c r="DE51" s="58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7"/>
      <c r="DS51" s="37"/>
      <c r="DT51" s="37"/>
      <c r="DU51" s="37"/>
      <c r="DV51" s="37"/>
      <c r="DW51" s="37"/>
      <c r="DX51" s="37"/>
      <c r="DY51" s="37"/>
      <c r="DZ51" s="37"/>
      <c r="EA51" s="37"/>
      <c r="EB51" s="37"/>
      <c r="EC51" s="37"/>
      <c r="ED51" s="37"/>
      <c r="EG51" s="37"/>
      <c r="EJ51" s="37"/>
    </row>
    <row r="52" spans="1:140" ht="19" x14ac:dyDescent="0.25">
      <c r="B52" s="38">
        <v>3789</v>
      </c>
      <c r="C52" s="36">
        <v>0</v>
      </c>
      <c r="D52" s="36">
        <v>0</v>
      </c>
      <c r="E52" s="46">
        <f t="shared" si="48"/>
        <v>0</v>
      </c>
      <c r="F52" s="36">
        <v>0</v>
      </c>
      <c r="G52" s="36">
        <v>0</v>
      </c>
      <c r="H52" s="46">
        <f t="shared" si="49"/>
        <v>0</v>
      </c>
      <c r="I52" s="36">
        <v>4.4999999999999998E-2</v>
      </c>
      <c r="J52" s="36">
        <v>1.0999999999999999E-2</v>
      </c>
      <c r="K52" s="46">
        <f t="shared" si="50"/>
        <v>3.4000000000000002E-2</v>
      </c>
      <c r="L52" s="44">
        <v>4.4999999999999998E-2</v>
      </c>
      <c r="M52" s="36">
        <v>3.4000000000000002E-2</v>
      </c>
      <c r="N52" s="46">
        <f t="shared" si="51"/>
        <v>1.0999999999999996E-2</v>
      </c>
      <c r="O52" s="36">
        <v>4.4999999999999998E-2</v>
      </c>
      <c r="P52" s="36">
        <v>1.0999999999999999E-2</v>
      </c>
      <c r="Q52" s="46">
        <f t="shared" si="52"/>
        <v>3.4000000000000002E-2</v>
      </c>
      <c r="R52" s="36"/>
      <c r="S52" s="36"/>
      <c r="T52" s="46"/>
      <c r="U52" s="36"/>
      <c r="V52" s="36"/>
      <c r="W52" s="46"/>
      <c r="X52" s="36"/>
      <c r="Y52" s="36"/>
      <c r="Z52" s="46"/>
      <c r="AA52" s="36"/>
      <c r="AB52" s="36"/>
      <c r="AC52" s="46"/>
      <c r="AD52" s="36"/>
      <c r="AE52" s="36"/>
      <c r="AF52" s="46"/>
      <c r="AG52" s="36"/>
      <c r="AH52" s="36"/>
      <c r="AI52" s="46"/>
      <c r="AJ52" s="36"/>
      <c r="AK52" s="36"/>
      <c r="AL52" s="36"/>
      <c r="AM52" s="36"/>
      <c r="AN52" s="36"/>
      <c r="AO52" s="46"/>
      <c r="AP52" s="36"/>
      <c r="AQ52" s="36"/>
      <c r="AR52" s="46"/>
      <c r="AS52" s="36"/>
      <c r="AT52" s="36"/>
      <c r="AU52" s="46"/>
      <c r="AV52" s="36"/>
      <c r="AW52" s="42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7"/>
      <c r="BL52" s="37"/>
      <c r="BM52" s="37"/>
      <c r="BN52" s="37"/>
      <c r="BO52" s="37"/>
      <c r="BP52" s="37"/>
      <c r="BQ52" s="36"/>
      <c r="BR52" s="36"/>
      <c r="BS52" s="37"/>
      <c r="BT52" s="36"/>
      <c r="BU52" s="36"/>
      <c r="BV52" s="37"/>
      <c r="BW52" s="37"/>
      <c r="BX52" s="37"/>
      <c r="BY52" s="37"/>
      <c r="BZ52" s="37"/>
      <c r="CA52" s="37"/>
      <c r="CB52" s="37"/>
      <c r="CC52" s="37"/>
      <c r="CE52" s="37"/>
      <c r="CF52" s="37"/>
      <c r="CG52" s="37"/>
      <c r="CH52" s="37"/>
      <c r="CI52" s="37"/>
      <c r="CK52" s="37"/>
      <c r="CL52" s="37"/>
      <c r="CM52" s="37"/>
      <c r="CN52" s="37"/>
      <c r="CO52" s="58"/>
      <c r="CP52" s="58"/>
      <c r="CQ52" s="37"/>
      <c r="CR52" s="37"/>
      <c r="CS52" s="56"/>
      <c r="CT52" s="37"/>
      <c r="CU52" s="37"/>
      <c r="CV52" s="58"/>
      <c r="CW52" s="37"/>
      <c r="CX52" s="58"/>
      <c r="CY52" s="58"/>
      <c r="CZ52" s="37"/>
      <c r="DA52" s="58"/>
      <c r="DB52" s="37"/>
      <c r="DC52" s="37"/>
      <c r="DD52" s="37"/>
      <c r="DE52" s="58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G52" s="37"/>
      <c r="EJ52" s="37"/>
    </row>
    <row r="53" spans="1:140" ht="19" x14ac:dyDescent="0.25">
      <c r="B53" s="37"/>
      <c r="C53" s="36"/>
      <c r="D53" s="36"/>
      <c r="E53" s="46"/>
      <c r="F53" s="36"/>
      <c r="G53" s="36"/>
      <c r="H53" s="46"/>
      <c r="I53" s="36"/>
      <c r="J53" s="36"/>
      <c r="K53" s="46"/>
      <c r="L53" s="44"/>
      <c r="M53" s="36"/>
      <c r="N53" s="46"/>
      <c r="O53" s="36"/>
      <c r="P53" s="36"/>
      <c r="Q53" s="46"/>
      <c r="R53" s="36"/>
      <c r="S53" s="36"/>
      <c r="T53" s="46"/>
      <c r="U53" s="36"/>
      <c r="V53" s="36"/>
      <c r="W53" s="46"/>
      <c r="X53" s="36"/>
      <c r="Y53" s="36"/>
      <c r="Z53" s="46"/>
      <c r="AA53" s="36"/>
      <c r="AB53" s="36"/>
      <c r="AC53" s="46"/>
      <c r="AD53" s="36"/>
      <c r="AE53" s="36"/>
      <c r="AF53" s="46"/>
      <c r="AG53" s="36"/>
      <c r="AH53" s="36"/>
      <c r="AI53" s="46"/>
      <c r="AJ53" s="36"/>
      <c r="AK53" s="36"/>
      <c r="AL53" s="36"/>
      <c r="AM53" s="36"/>
      <c r="AN53" s="36"/>
      <c r="AO53" s="46"/>
      <c r="AP53" s="37"/>
      <c r="AQ53" s="37"/>
      <c r="AR53" s="48"/>
      <c r="AS53" s="37"/>
      <c r="AT53" s="37"/>
      <c r="AU53" s="48"/>
      <c r="AV53" s="37"/>
      <c r="AW53" s="43" t="s">
        <v>61</v>
      </c>
      <c r="AX53" s="74">
        <v>87</v>
      </c>
      <c r="AY53" s="56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E53" s="37"/>
      <c r="CF53" s="37"/>
      <c r="CG53" s="37"/>
      <c r="CH53" s="37"/>
      <c r="CI53" s="37"/>
      <c r="CK53" s="37"/>
      <c r="CL53" s="37"/>
      <c r="CM53" s="37"/>
      <c r="CN53" s="37"/>
      <c r="CO53" s="58"/>
      <c r="CP53" s="58"/>
      <c r="CQ53" s="37"/>
      <c r="CR53" s="37"/>
      <c r="CS53" s="56"/>
      <c r="CT53" s="37"/>
      <c r="CU53" s="37"/>
      <c r="CV53" s="58"/>
      <c r="CW53" s="37"/>
      <c r="CX53" s="58"/>
      <c r="CY53" s="58"/>
      <c r="CZ53" s="37"/>
      <c r="DA53" s="58"/>
      <c r="DB53" s="37"/>
      <c r="DC53" s="37"/>
      <c r="DD53" s="37"/>
      <c r="DE53" s="58"/>
      <c r="DF53" s="37"/>
      <c r="DG53" s="37"/>
      <c r="DH53" s="37"/>
      <c r="DI53" s="37"/>
      <c r="DL53" s="37"/>
      <c r="DO53" s="37"/>
      <c r="DR53" s="37"/>
      <c r="DU53" s="37"/>
      <c r="DX53" s="37"/>
      <c r="EA53" s="37"/>
      <c r="ED53" s="37"/>
      <c r="EG53" s="37"/>
      <c r="EJ53" s="37"/>
    </row>
    <row r="54" spans="1:140" ht="19" x14ac:dyDescent="0.25">
      <c r="B54" s="37"/>
      <c r="C54" s="36"/>
      <c r="D54" s="36"/>
      <c r="E54" s="46"/>
      <c r="F54" s="36"/>
      <c r="G54" s="36"/>
      <c r="H54" s="46"/>
      <c r="I54" s="36"/>
      <c r="J54" s="36"/>
      <c r="K54" s="46"/>
      <c r="L54" s="44"/>
      <c r="M54" s="36"/>
      <c r="N54" s="46"/>
      <c r="O54" s="36"/>
      <c r="P54" s="36"/>
      <c r="Q54" s="46"/>
      <c r="R54" s="36"/>
      <c r="S54" s="36"/>
      <c r="T54" s="46"/>
      <c r="U54" s="36"/>
      <c r="V54" s="36"/>
      <c r="W54" s="46"/>
      <c r="X54" s="36"/>
      <c r="Y54" s="36"/>
      <c r="Z54" s="46"/>
      <c r="AA54" s="36"/>
      <c r="AB54" s="36"/>
      <c r="AC54" s="46"/>
      <c r="AD54" s="36"/>
      <c r="AE54" s="36"/>
      <c r="AF54" s="46"/>
      <c r="AG54" s="36"/>
      <c r="AH54" s="36"/>
      <c r="AI54" s="46"/>
      <c r="AJ54" s="36"/>
      <c r="AK54" s="36"/>
      <c r="AL54" s="36"/>
      <c r="AM54" s="36"/>
      <c r="AN54" s="36"/>
      <c r="AO54" s="46"/>
      <c r="AP54" s="37"/>
      <c r="AQ54" s="37"/>
      <c r="AR54" s="48"/>
      <c r="AS54" s="37"/>
      <c r="AT54" s="37"/>
      <c r="AU54" s="48"/>
      <c r="AV54" s="37"/>
      <c r="AW54" s="43" t="s">
        <v>60</v>
      </c>
      <c r="AX54" s="43">
        <v>41.78</v>
      </c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E54" s="37"/>
      <c r="CF54" s="37"/>
      <c r="CG54" s="37"/>
      <c r="CH54" s="37"/>
      <c r="CI54" s="37"/>
      <c r="CK54" s="37"/>
      <c r="CL54" s="37"/>
      <c r="CM54" s="37"/>
      <c r="CN54" s="37"/>
      <c r="CO54" s="58"/>
      <c r="CP54" s="58"/>
      <c r="CQ54" s="37"/>
      <c r="CR54" s="37"/>
      <c r="CS54" s="56"/>
      <c r="CT54" s="37"/>
      <c r="CU54" s="37"/>
      <c r="CV54" s="58"/>
      <c r="CW54" s="37"/>
      <c r="CX54" s="58"/>
      <c r="CY54" s="58"/>
      <c r="CZ54" s="37"/>
      <c r="DA54" s="58"/>
      <c r="DB54" s="37"/>
      <c r="DC54" s="37"/>
      <c r="DD54" s="37"/>
      <c r="DE54" s="58"/>
      <c r="DF54" s="37"/>
      <c r="DG54" s="37"/>
      <c r="DH54" s="37"/>
      <c r="DI54" s="37"/>
      <c r="DL54" s="37"/>
      <c r="DO54" s="37"/>
      <c r="DR54" s="37"/>
      <c r="DU54" s="37"/>
      <c r="DX54" s="37"/>
      <c r="EA54" s="37"/>
      <c r="ED54" s="37"/>
      <c r="EG54" s="37"/>
      <c r="EJ54" s="37"/>
    </row>
    <row r="55" spans="1:140" ht="19" x14ac:dyDescent="0.25">
      <c r="B55" s="37"/>
      <c r="C55" s="36"/>
      <c r="D55" s="36"/>
      <c r="E55" s="46"/>
      <c r="F55" s="36"/>
      <c r="G55" s="36"/>
      <c r="H55" s="46"/>
      <c r="I55" s="36"/>
      <c r="J55" s="36"/>
      <c r="K55" s="46"/>
      <c r="L55" s="44"/>
      <c r="M55" s="36"/>
      <c r="N55" s="46"/>
      <c r="O55" s="36"/>
      <c r="P55" s="36"/>
      <c r="Q55" s="46"/>
      <c r="R55" s="36"/>
      <c r="S55" s="36"/>
      <c r="T55" s="46"/>
      <c r="U55" s="36"/>
      <c r="V55" s="36"/>
      <c r="W55" s="46"/>
      <c r="X55" s="36"/>
      <c r="Y55" s="36"/>
      <c r="Z55" s="46"/>
      <c r="AA55" s="36"/>
      <c r="AB55" s="36"/>
      <c r="AC55" s="46"/>
      <c r="AD55" s="36"/>
      <c r="AE55" s="36"/>
      <c r="AF55" s="46"/>
      <c r="AG55" s="36"/>
      <c r="AH55" s="36"/>
      <c r="AI55" s="46"/>
      <c r="AJ55" s="36"/>
      <c r="AK55" s="36"/>
      <c r="AL55" s="36"/>
      <c r="AM55" s="36"/>
      <c r="AN55" s="36"/>
      <c r="AO55" s="46"/>
      <c r="AP55" s="37"/>
      <c r="AQ55" s="37"/>
      <c r="AR55" s="48"/>
      <c r="AS55" s="37"/>
      <c r="AT55" s="37"/>
      <c r="AU55" s="48"/>
      <c r="AV55" s="37"/>
      <c r="AX55" s="43"/>
      <c r="AY55" s="56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E55" s="37"/>
      <c r="CF55" s="37"/>
      <c r="CG55" s="37"/>
      <c r="CH55" s="37"/>
      <c r="CI55" s="37"/>
      <c r="CK55" s="37"/>
      <c r="CL55" s="37"/>
      <c r="CM55" s="37"/>
      <c r="CN55" s="37"/>
      <c r="CO55" s="58"/>
      <c r="CP55" s="58"/>
      <c r="CQ55" s="37"/>
      <c r="CR55" s="37"/>
      <c r="CS55" s="56"/>
      <c r="CT55" s="37"/>
      <c r="CU55" s="37"/>
      <c r="CV55" s="58"/>
      <c r="CW55" s="37"/>
      <c r="CX55" s="58"/>
      <c r="CY55" s="58"/>
      <c r="CZ55" s="37"/>
      <c r="DA55" s="58"/>
      <c r="DB55" s="37"/>
      <c r="DC55" s="37"/>
      <c r="DD55" s="37"/>
      <c r="DE55" s="58"/>
      <c r="DF55" s="37"/>
      <c r="DG55" s="37"/>
      <c r="DH55" s="37"/>
      <c r="DI55" s="37"/>
      <c r="DL55" s="37"/>
      <c r="DO55" s="37"/>
      <c r="DR55" s="37"/>
      <c r="DU55" s="37"/>
      <c r="DX55" s="37"/>
      <c r="EA55" s="37"/>
      <c r="ED55" s="37"/>
      <c r="EG55" s="37"/>
      <c r="EJ55" s="37"/>
    </row>
    <row r="56" spans="1:140" ht="19" x14ac:dyDescent="0.25">
      <c r="B56" s="37"/>
      <c r="C56" s="36"/>
      <c r="D56" s="36"/>
      <c r="E56" s="46"/>
      <c r="F56" s="36"/>
      <c r="G56" s="36"/>
      <c r="H56" s="46"/>
      <c r="I56" s="36"/>
      <c r="J56" s="36"/>
      <c r="K56" s="46"/>
      <c r="L56" s="44"/>
      <c r="M56" s="36"/>
      <c r="N56" s="46"/>
      <c r="O56" s="36"/>
      <c r="P56" s="36"/>
      <c r="Q56" s="46"/>
      <c r="R56" s="36"/>
      <c r="S56" s="36"/>
      <c r="T56" s="46"/>
      <c r="U56" s="36"/>
      <c r="V56" s="36"/>
      <c r="W56" s="46"/>
      <c r="X56" s="36"/>
      <c r="Y56" s="36"/>
      <c r="Z56" s="46"/>
      <c r="AA56" s="36"/>
      <c r="AB56" s="36"/>
      <c r="AC56" s="46"/>
      <c r="AD56" s="36"/>
      <c r="AE56" s="36"/>
      <c r="AF56" s="46"/>
      <c r="AG56" s="36"/>
      <c r="AH56" s="36"/>
      <c r="AI56" s="46"/>
      <c r="AJ56" s="36"/>
      <c r="AK56" s="36"/>
      <c r="AL56" s="36"/>
      <c r="AM56" s="36"/>
      <c r="AN56" s="36"/>
      <c r="AO56" s="46"/>
      <c r="AP56" s="37"/>
      <c r="AQ56" s="37"/>
      <c r="AR56" s="48"/>
      <c r="AS56" s="37"/>
      <c r="AT56" s="37"/>
      <c r="AU56" s="48"/>
      <c r="AV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E56" s="37"/>
      <c r="CF56" s="37"/>
      <c r="CG56" s="37"/>
      <c r="CH56" s="37"/>
      <c r="CI56" s="37"/>
      <c r="CK56" s="37"/>
      <c r="CL56" s="37"/>
      <c r="CM56" s="37"/>
      <c r="CN56" s="37"/>
      <c r="CO56" s="58"/>
      <c r="CP56" s="58"/>
      <c r="CQ56" s="37"/>
      <c r="CR56" s="37"/>
      <c r="CS56" s="56"/>
      <c r="CT56" s="37"/>
      <c r="CU56" s="37"/>
      <c r="CV56" s="58"/>
      <c r="CW56" s="37"/>
      <c r="CX56" s="58"/>
      <c r="CY56" s="58"/>
      <c r="CZ56" s="37"/>
      <c r="DA56" s="58"/>
      <c r="DB56" s="37"/>
      <c r="DC56" s="37"/>
      <c r="DD56" s="37"/>
      <c r="DE56" s="58"/>
      <c r="DF56" s="37"/>
      <c r="DG56" s="37"/>
      <c r="DH56" s="37"/>
      <c r="DI56" s="37"/>
      <c r="DL56" s="37"/>
      <c r="DO56" s="37"/>
      <c r="DR56" s="37"/>
      <c r="DU56" s="37"/>
      <c r="DX56" s="37"/>
      <c r="EA56" s="37"/>
      <c r="ED56" s="37"/>
      <c r="EG56" s="37"/>
      <c r="EJ56" s="37"/>
    </row>
    <row r="57" spans="1:140" ht="19" x14ac:dyDescent="0.25">
      <c r="B57" s="37"/>
      <c r="C57" s="36"/>
      <c r="D57" s="36"/>
      <c r="E57" s="46"/>
      <c r="F57" s="36"/>
      <c r="G57" s="36"/>
      <c r="H57" s="46"/>
      <c r="I57" s="36"/>
      <c r="J57" s="36"/>
      <c r="K57" s="46"/>
      <c r="L57" s="44"/>
      <c r="M57" s="36"/>
      <c r="N57" s="46"/>
      <c r="O57" s="36"/>
      <c r="P57" s="36"/>
      <c r="Q57" s="46"/>
      <c r="R57" s="36"/>
      <c r="S57" s="36"/>
      <c r="T57" s="46"/>
      <c r="U57" s="36"/>
      <c r="V57" s="36"/>
      <c r="W57" s="46"/>
      <c r="X57" s="36"/>
      <c r="Y57" s="36"/>
      <c r="Z57" s="46"/>
      <c r="AA57" s="36"/>
      <c r="AB57" s="36"/>
      <c r="AC57" s="46"/>
      <c r="AD57" s="36"/>
      <c r="AE57" s="36"/>
      <c r="AF57" s="46"/>
      <c r="AG57" s="36"/>
      <c r="AH57" s="36"/>
      <c r="AI57" s="46"/>
      <c r="AJ57" s="36"/>
      <c r="AK57" s="36"/>
      <c r="AL57" s="36"/>
      <c r="AM57" s="36"/>
      <c r="AN57" s="36"/>
      <c r="AO57" s="46"/>
      <c r="AP57" s="37"/>
      <c r="AQ57" s="37"/>
      <c r="AR57" s="48"/>
      <c r="AS57" s="37"/>
      <c r="AT57" s="37"/>
      <c r="AU57" s="48"/>
      <c r="AV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E57" s="37"/>
      <c r="CF57" s="37"/>
      <c r="CG57" s="37"/>
      <c r="CH57" s="37"/>
      <c r="CI57" s="37"/>
      <c r="CK57" s="37"/>
      <c r="CL57" s="37"/>
      <c r="CM57" s="37"/>
      <c r="CN57" s="37"/>
      <c r="CO57" s="58"/>
      <c r="CP57" s="58"/>
      <c r="CQ57" s="37"/>
      <c r="CR57" s="37"/>
      <c r="CS57" s="56"/>
      <c r="CT57" s="37"/>
      <c r="CU57" s="37"/>
      <c r="CV57" s="58"/>
      <c r="CW57" s="37"/>
      <c r="CX57" s="58"/>
      <c r="CY57" s="58"/>
      <c r="CZ57" s="37"/>
      <c r="DA57" s="58"/>
      <c r="DB57" s="37"/>
      <c r="DC57" s="37"/>
      <c r="DD57" s="37"/>
      <c r="DE57" s="58"/>
      <c r="DF57" s="37"/>
      <c r="DG57" s="37"/>
      <c r="DH57" s="37"/>
      <c r="DI57" s="37"/>
      <c r="DL57" s="37"/>
      <c r="DO57" s="37"/>
      <c r="DR57" s="37"/>
      <c r="DU57" s="37"/>
      <c r="DX57" s="37"/>
      <c r="EA57" s="37"/>
      <c r="ED57" s="37"/>
      <c r="EG57" s="37"/>
      <c r="EJ57" s="37"/>
    </row>
    <row r="58" spans="1:140" ht="19" x14ac:dyDescent="0.25">
      <c r="B58" s="37"/>
      <c r="C58" s="36"/>
      <c r="D58" s="36"/>
      <c r="E58" s="46"/>
      <c r="F58" s="36"/>
      <c r="G58" s="36"/>
      <c r="H58" s="46"/>
      <c r="I58" s="36"/>
      <c r="J58" s="36"/>
      <c r="K58" s="46"/>
      <c r="L58" s="44"/>
      <c r="M58" s="36"/>
      <c r="N58" s="46"/>
      <c r="O58" s="36"/>
      <c r="P58" s="36"/>
      <c r="Q58" s="46"/>
      <c r="R58" s="36"/>
      <c r="S58" s="36"/>
      <c r="T58" s="46"/>
      <c r="U58" s="36"/>
      <c r="V58" s="36"/>
      <c r="W58" s="46"/>
      <c r="X58" s="36"/>
      <c r="Y58" s="36"/>
      <c r="Z58" s="46"/>
      <c r="AA58" s="36"/>
      <c r="AB58" s="36"/>
      <c r="AC58" s="46"/>
      <c r="AD58" s="36"/>
      <c r="AE58" s="36"/>
      <c r="AF58" s="46"/>
      <c r="AG58" s="36"/>
      <c r="AH58" s="36"/>
      <c r="AI58" s="46"/>
      <c r="AJ58" s="36"/>
      <c r="AK58" s="36"/>
      <c r="AL58" s="36"/>
      <c r="AM58" s="36"/>
      <c r="AN58" s="36"/>
      <c r="AO58" s="46"/>
      <c r="AP58" s="37"/>
      <c r="AQ58" s="37"/>
      <c r="AR58" s="48"/>
      <c r="AS58" s="37"/>
      <c r="AT58" s="37"/>
      <c r="AU58" s="48"/>
      <c r="AV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E58" s="37"/>
      <c r="CF58" s="37"/>
      <c r="CG58" s="37"/>
      <c r="CH58" s="37"/>
      <c r="CI58" s="37"/>
      <c r="CK58" s="37"/>
      <c r="CL58" s="37"/>
      <c r="CM58" s="37"/>
      <c r="CN58" s="37"/>
      <c r="CO58" s="58"/>
      <c r="CP58" s="58"/>
      <c r="CQ58" s="37"/>
      <c r="CR58" s="37"/>
      <c r="CS58" s="56"/>
      <c r="CT58" s="37"/>
      <c r="CU58" s="37"/>
      <c r="CV58" s="58"/>
      <c r="CW58" s="37"/>
      <c r="CX58" s="58"/>
      <c r="CY58" s="58"/>
      <c r="CZ58" s="37"/>
      <c r="DA58" s="58"/>
      <c r="DB58" s="37"/>
      <c r="DC58" s="37"/>
      <c r="DD58" s="37"/>
      <c r="DE58" s="58"/>
      <c r="DF58" s="37"/>
      <c r="DG58" s="37"/>
      <c r="DH58" s="37"/>
      <c r="DI58" s="37"/>
      <c r="DL58" s="37"/>
      <c r="DO58" s="37"/>
      <c r="DR58" s="37"/>
      <c r="DU58" s="37"/>
      <c r="DX58" s="37"/>
      <c r="EA58" s="37"/>
      <c r="ED58" s="37"/>
      <c r="EG58" s="37"/>
      <c r="EJ58" s="37"/>
    </row>
  </sheetData>
  <sortState xmlns:xlrd2="http://schemas.microsoft.com/office/spreadsheetml/2017/richdata2" ref="A41:EJ45">
    <sortCondition descending="1" ref="A41:A45"/>
  </sortState>
  <mergeCells count="53">
    <mergeCell ref="DM1:DO1"/>
    <mergeCell ref="EH1:EJ1"/>
    <mergeCell ref="L1:N1"/>
    <mergeCell ref="AG1:AI1"/>
    <mergeCell ref="BB1:BD1"/>
    <mergeCell ref="BW1:BY1"/>
    <mergeCell ref="CR1:CT1"/>
    <mergeCell ref="EH2:EJ2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DP2:DR2"/>
    <mergeCell ref="DS2:DU2"/>
    <mergeCell ref="DV2:DX2"/>
    <mergeCell ref="DY2:EA2"/>
    <mergeCell ref="EB2:ED2"/>
    <mergeCell ref="EE2:EG2"/>
    <mergeCell ref="DM2:DO2"/>
    <mergeCell ref="CF2:CH2"/>
    <mergeCell ref="CI2:CK2"/>
    <mergeCell ref="CL2:CN2"/>
    <mergeCell ref="CO2:CQ2"/>
    <mergeCell ref="CR2:CT2"/>
    <mergeCell ref="CU2:CW2"/>
    <mergeCell ref="CX2:CZ2"/>
    <mergeCell ref="DA2:DC2"/>
    <mergeCell ref="DD2:DF2"/>
    <mergeCell ref="DG2:DI2"/>
    <mergeCell ref="DJ2:DL2"/>
    <mergeCell ref="CC2:CE2"/>
    <mergeCell ref="AV2:AX2"/>
    <mergeCell ref="AY2:BA2"/>
    <mergeCell ref="BB2:BD2"/>
    <mergeCell ref="BE2:BG2"/>
    <mergeCell ref="BH2:BJ2"/>
    <mergeCell ref="BK2:BM2"/>
    <mergeCell ref="BN2:BP2"/>
    <mergeCell ref="BQ2:BS2"/>
    <mergeCell ref="BT2:BV2"/>
    <mergeCell ref="BW2:BY2"/>
    <mergeCell ref="BZ2:CB2"/>
    <mergeCell ref="AS2:AU2"/>
    <mergeCell ref="AD2:AF2"/>
    <mergeCell ref="AG2:AI2"/>
    <mergeCell ref="AJ2:AL2"/>
    <mergeCell ref="AM2:AO2"/>
    <mergeCell ref="AP2:AR2"/>
  </mergeCells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CD4D-1B94-47AD-A9CE-8E876696B7BE}">
  <dimension ref="A1:FO280"/>
  <sheetViews>
    <sheetView zoomScale="68" zoomScaleNormal="68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BW41" sqref="BW41"/>
    </sheetView>
  </sheetViews>
  <sheetFormatPr baseColWidth="10" defaultColWidth="8.83203125" defaultRowHeight="19" x14ac:dyDescent="0.25"/>
  <cols>
    <col min="1" max="1" width="10.83203125" style="7" bestFit="1" customWidth="1"/>
    <col min="2" max="2" width="8.83203125" style="97"/>
    <col min="3" max="3" width="8.83203125" style="98"/>
    <col min="4" max="4" width="8.83203125" style="99"/>
    <col min="5" max="5" width="8.83203125" style="98"/>
    <col min="6" max="6" width="8.83203125" style="99"/>
    <col min="7" max="7" width="8.83203125" style="97"/>
    <col min="8" max="8" width="8.83203125" style="25"/>
    <col min="9" max="9" width="8.83203125" style="19"/>
    <col min="10" max="10" width="8.83203125" style="25"/>
    <col min="11" max="11" width="8.83203125" style="19"/>
    <col min="12" max="12" width="8.83203125" style="25"/>
    <col min="13" max="13" width="8.83203125" style="19"/>
    <col min="14" max="14" width="8.83203125" style="25"/>
    <col min="15" max="15" width="8.83203125" style="19"/>
    <col min="16" max="16" width="8.83203125" style="25"/>
    <col min="17" max="17" width="8.83203125" style="19"/>
    <col min="18" max="18" width="8.83203125" style="25"/>
    <col min="19" max="19" width="8.83203125" style="19"/>
    <col min="20" max="20" width="8.83203125" style="17"/>
    <col min="21" max="21" width="8.83203125" style="19"/>
    <col min="22" max="22" width="8.83203125" style="17"/>
    <col min="23" max="23" width="8.83203125" style="19"/>
    <col min="24" max="24" width="8.83203125" style="17"/>
    <col min="25" max="25" width="8.83203125" style="19"/>
    <col min="26" max="26" width="8.83203125" style="17"/>
    <col min="27" max="27" width="8.83203125" style="19"/>
    <col min="28" max="28" width="8.83203125" style="17"/>
    <col min="29" max="29" width="8.83203125" style="19"/>
    <col min="30" max="30" width="8.83203125" style="17"/>
    <col min="31" max="31" width="8.83203125" style="19"/>
    <col min="32" max="32" width="8.83203125" style="17"/>
    <col min="33" max="33" width="8.83203125" style="19"/>
    <col min="34" max="34" width="8.83203125" style="17"/>
    <col min="35" max="35" width="8.83203125" style="19"/>
    <col min="36" max="36" width="8.83203125" style="17"/>
    <col min="37" max="37" width="8.83203125" style="19"/>
    <col min="38" max="38" width="8.83203125" style="17"/>
    <col min="39" max="39" width="8.83203125" style="19"/>
    <col min="40" max="40" width="8.83203125" style="17"/>
    <col min="41" max="41" width="8.83203125" style="19"/>
    <col min="42" max="42" width="8.83203125" style="17"/>
    <col min="43" max="43" width="8.83203125" style="19"/>
    <col min="44" max="44" width="8.83203125" style="17"/>
    <col min="45" max="45" width="8.83203125" style="19"/>
    <col min="46" max="46" width="8.83203125" style="17"/>
    <col min="47" max="47" width="8.83203125" style="19"/>
    <col min="48" max="48" width="8.83203125" style="17"/>
    <col min="49" max="49" width="8.83203125" style="19"/>
    <col min="50" max="50" width="8.83203125" style="17"/>
    <col min="51" max="51" width="8.83203125" style="19"/>
    <col min="52" max="52" width="8.83203125" style="17"/>
    <col min="53" max="53" width="8.83203125" style="19"/>
    <col min="54" max="54" width="8.83203125" style="17"/>
    <col min="55" max="55" width="8.83203125" style="19"/>
    <col min="56" max="56" width="8.83203125" style="17"/>
    <col min="57" max="57" width="8.83203125" style="19"/>
    <col min="58" max="58" width="8.83203125" style="17"/>
    <col min="59" max="59" width="8.83203125" style="19"/>
    <col min="60" max="60" width="8.83203125" style="17"/>
    <col min="61" max="61" width="8.83203125" style="19"/>
    <col min="62" max="62" width="8.83203125" style="17"/>
    <col min="63" max="63" width="8.83203125" style="19"/>
    <col min="64" max="64" width="8.83203125" style="17"/>
    <col min="65" max="65" width="8.83203125" style="19"/>
    <col min="66" max="66" width="8.83203125" style="17"/>
    <col min="67" max="67" width="8.83203125" style="19"/>
    <col min="68" max="68" width="8.83203125" style="17"/>
    <col min="69" max="69" width="8.83203125" style="19"/>
    <col min="70" max="70" width="8.83203125" style="17"/>
    <col min="71" max="71" width="8.83203125" style="19"/>
    <col min="72" max="72" width="8.83203125" style="17"/>
    <col min="73" max="73" width="8.83203125" style="19"/>
    <col min="74" max="74" width="8.83203125" style="17"/>
    <col min="75" max="75" width="8.83203125" style="19"/>
    <col min="76" max="76" width="8.83203125" style="17"/>
    <col min="77" max="77" width="8.83203125" style="19"/>
    <col min="78" max="78" width="8.83203125" style="17"/>
    <col min="79" max="79" width="8.83203125" style="19"/>
    <col min="80" max="80" width="9" style="17" customWidth="1"/>
    <col min="81" max="81" width="8.83203125" style="19"/>
    <col min="82" max="82" width="8.83203125" style="17"/>
    <col min="83" max="83" width="8.83203125" style="19"/>
    <col min="84" max="84" width="8.83203125" style="17"/>
    <col min="85" max="85" width="8.83203125" style="19"/>
    <col min="86" max="86" width="8.83203125" style="17"/>
    <col min="87" max="87" width="8.83203125" style="19"/>
    <col min="88" max="88" width="8.83203125" style="17"/>
    <col min="89" max="89" width="8.83203125" style="19"/>
    <col min="90" max="90" width="8.83203125" style="17"/>
    <col min="91" max="91" width="8.83203125" style="19"/>
    <col min="92" max="92" width="8.83203125" style="17"/>
    <col min="93" max="93" width="8.83203125" style="19"/>
    <col min="94" max="16384" width="8.83203125" style="17"/>
  </cols>
  <sheetData>
    <row r="1" spans="1:171" s="25" customFormat="1" x14ac:dyDescent="0.25">
      <c r="A1" s="23"/>
      <c r="B1" s="101"/>
      <c r="C1" s="102"/>
      <c r="D1" s="102"/>
      <c r="E1" s="102"/>
      <c r="F1" s="102"/>
      <c r="G1" s="102"/>
      <c r="H1" s="113" t="s">
        <v>62</v>
      </c>
      <c r="I1" s="11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13" t="s">
        <v>63</v>
      </c>
      <c r="W1" s="11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13" t="s">
        <v>64</v>
      </c>
      <c r="AK1" s="11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13" t="s">
        <v>65</v>
      </c>
      <c r="AY1" s="11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13" t="s">
        <v>66</v>
      </c>
      <c r="BM1" s="113"/>
      <c r="BN1" s="103"/>
      <c r="BO1" s="103"/>
      <c r="BP1" s="103"/>
      <c r="BQ1" s="103"/>
      <c r="BR1" s="103"/>
      <c r="BS1" s="103"/>
      <c r="BT1" s="103"/>
      <c r="BU1" s="103"/>
      <c r="BV1" s="103"/>
      <c r="BW1" s="103"/>
      <c r="BX1" s="103"/>
      <c r="BY1" s="103"/>
      <c r="BZ1" s="113" t="s">
        <v>67</v>
      </c>
      <c r="CA1" s="113"/>
      <c r="CB1" s="103"/>
      <c r="CC1" s="103"/>
      <c r="CD1" s="103"/>
      <c r="CE1" s="103"/>
      <c r="CF1" s="103"/>
      <c r="CG1" s="103"/>
      <c r="CH1" s="103"/>
      <c r="CI1" s="103"/>
      <c r="CJ1" s="103"/>
      <c r="CK1" s="103"/>
      <c r="CL1" s="103"/>
      <c r="CM1" s="103"/>
      <c r="CN1" s="113" t="s">
        <v>68</v>
      </c>
      <c r="CO1" s="113"/>
    </row>
    <row r="2" spans="1:171" x14ac:dyDescent="0.25">
      <c r="A2" s="29"/>
      <c r="B2" s="83"/>
      <c r="C2" s="84">
        <v>44453</v>
      </c>
      <c r="D2" s="113">
        <v>44454</v>
      </c>
      <c r="E2" s="113"/>
      <c r="F2" s="113">
        <v>44455</v>
      </c>
      <c r="G2" s="113"/>
      <c r="H2" s="113">
        <v>44456</v>
      </c>
      <c r="I2" s="113"/>
      <c r="J2" s="113">
        <v>44457</v>
      </c>
      <c r="K2" s="113"/>
      <c r="L2" s="113">
        <v>44458</v>
      </c>
      <c r="M2" s="113"/>
      <c r="N2" s="113">
        <v>44459</v>
      </c>
      <c r="O2" s="113"/>
      <c r="P2" s="113">
        <v>44460</v>
      </c>
      <c r="Q2" s="113"/>
      <c r="R2" s="113">
        <v>44461</v>
      </c>
      <c r="S2" s="113"/>
      <c r="T2" s="113">
        <v>44462</v>
      </c>
      <c r="U2" s="113"/>
      <c r="V2" s="113">
        <v>44463</v>
      </c>
      <c r="W2" s="113"/>
      <c r="X2" s="113">
        <v>44464</v>
      </c>
      <c r="Y2" s="113"/>
      <c r="Z2" s="113">
        <v>44465</v>
      </c>
      <c r="AA2" s="113"/>
      <c r="AB2" s="113">
        <v>44466</v>
      </c>
      <c r="AC2" s="113"/>
      <c r="AD2" s="113">
        <v>44467</v>
      </c>
      <c r="AE2" s="113"/>
      <c r="AF2" s="113">
        <v>44468</v>
      </c>
      <c r="AG2" s="113"/>
      <c r="AH2" s="113">
        <v>44469</v>
      </c>
      <c r="AI2" s="113"/>
      <c r="AJ2" s="113">
        <v>44470</v>
      </c>
      <c r="AK2" s="113"/>
      <c r="AL2" s="113">
        <v>44471</v>
      </c>
      <c r="AM2" s="113"/>
      <c r="AN2" s="113">
        <v>44472</v>
      </c>
      <c r="AO2" s="113"/>
      <c r="AP2" s="113">
        <v>44473</v>
      </c>
      <c r="AQ2" s="113"/>
      <c r="AR2" s="113">
        <v>44474</v>
      </c>
      <c r="AS2" s="113"/>
      <c r="AT2" s="113">
        <v>44475</v>
      </c>
      <c r="AU2" s="113"/>
      <c r="AV2" s="113">
        <v>44476</v>
      </c>
      <c r="AW2" s="113"/>
      <c r="AX2" s="113">
        <v>44477</v>
      </c>
      <c r="AY2" s="113"/>
      <c r="AZ2" s="113">
        <v>44478</v>
      </c>
      <c r="BA2" s="113"/>
      <c r="BB2" s="113">
        <v>44479</v>
      </c>
      <c r="BC2" s="113"/>
      <c r="BD2" s="113">
        <v>44480</v>
      </c>
      <c r="BE2" s="113"/>
      <c r="BF2" s="113">
        <v>44481</v>
      </c>
      <c r="BG2" s="113"/>
      <c r="BH2" s="113">
        <v>44482</v>
      </c>
      <c r="BI2" s="113"/>
      <c r="BJ2" s="113">
        <v>44483</v>
      </c>
      <c r="BK2" s="113"/>
      <c r="BL2" s="113">
        <v>44484</v>
      </c>
      <c r="BM2" s="113"/>
      <c r="BN2" s="113">
        <v>44485</v>
      </c>
      <c r="BO2" s="113"/>
      <c r="BP2" s="113">
        <v>44486</v>
      </c>
      <c r="BQ2" s="113"/>
      <c r="BR2" s="113">
        <v>44487</v>
      </c>
      <c r="BS2" s="113"/>
      <c r="BT2" s="113">
        <v>44488</v>
      </c>
      <c r="BU2" s="113"/>
      <c r="BV2" s="113">
        <v>44489</v>
      </c>
      <c r="BW2" s="113"/>
      <c r="BX2" s="113">
        <v>44490</v>
      </c>
      <c r="BY2" s="113"/>
      <c r="BZ2" s="113">
        <v>44491</v>
      </c>
      <c r="CA2" s="113"/>
      <c r="CB2" s="113">
        <v>44492</v>
      </c>
      <c r="CC2" s="113"/>
      <c r="CD2" s="113">
        <v>44493</v>
      </c>
      <c r="CE2" s="113"/>
      <c r="CF2" s="113">
        <v>44494</v>
      </c>
      <c r="CG2" s="113"/>
      <c r="CH2" s="113">
        <v>44495</v>
      </c>
      <c r="CI2" s="113"/>
      <c r="CJ2" s="113">
        <v>44496</v>
      </c>
      <c r="CK2" s="113"/>
      <c r="CL2" s="113">
        <v>44497</v>
      </c>
      <c r="CM2" s="113"/>
      <c r="CN2" s="113">
        <v>44498</v>
      </c>
      <c r="CO2" s="113"/>
      <c r="CP2" s="82"/>
      <c r="CQ2" s="82"/>
      <c r="CR2" s="82"/>
      <c r="CS2" s="82"/>
      <c r="CT2" s="82"/>
      <c r="CU2" s="82"/>
      <c r="CV2" s="82"/>
      <c r="CW2" s="82"/>
      <c r="CX2" s="82"/>
      <c r="CY2" s="82"/>
      <c r="CZ2" s="82"/>
      <c r="DA2" s="82"/>
      <c r="DB2" s="82"/>
      <c r="DC2" s="82"/>
      <c r="DD2" s="82"/>
      <c r="DE2" s="82"/>
      <c r="DF2" s="82"/>
      <c r="DG2" s="82"/>
      <c r="DH2" s="82"/>
      <c r="DI2" s="82"/>
      <c r="DJ2" s="82"/>
      <c r="DK2" s="82"/>
      <c r="DL2" s="82"/>
      <c r="DM2" s="82"/>
      <c r="DN2" s="82"/>
      <c r="DO2" s="82"/>
      <c r="DP2" s="82"/>
      <c r="DQ2" s="82"/>
      <c r="DR2" s="82"/>
      <c r="DS2" s="82"/>
      <c r="DT2" s="82"/>
      <c r="DU2" s="82"/>
      <c r="DV2" s="82"/>
      <c r="DW2" s="82"/>
      <c r="DX2" s="82"/>
      <c r="DY2" s="82"/>
      <c r="DZ2" s="82"/>
      <c r="EA2" s="82"/>
      <c r="EB2" s="82"/>
      <c r="EC2" s="82"/>
      <c r="ED2" s="82"/>
      <c r="EE2" s="82"/>
      <c r="EF2" s="82"/>
      <c r="EG2" s="82"/>
      <c r="EH2" s="82"/>
      <c r="EI2" s="82"/>
      <c r="EJ2" s="82"/>
      <c r="EK2" s="82"/>
      <c r="EL2" s="82"/>
      <c r="EM2" s="82"/>
      <c r="EN2" s="82"/>
      <c r="EO2" s="82"/>
      <c r="EP2" s="82"/>
      <c r="EQ2" s="82"/>
      <c r="ER2" s="82"/>
      <c r="ES2" s="82"/>
      <c r="ET2" s="82"/>
      <c r="EU2" s="82"/>
      <c r="EV2" s="82"/>
      <c r="EW2" s="82"/>
      <c r="EX2" s="82"/>
      <c r="EY2" s="82"/>
      <c r="EZ2" s="82"/>
      <c r="FA2" s="82"/>
      <c r="FB2" s="82"/>
      <c r="FC2" s="82"/>
      <c r="FD2" s="82"/>
      <c r="FE2" s="82"/>
      <c r="FF2" s="82"/>
      <c r="FG2" s="82"/>
      <c r="FH2" s="82"/>
      <c r="FI2" s="82"/>
      <c r="FJ2" s="82"/>
      <c r="FK2" s="82"/>
      <c r="FL2" s="82"/>
      <c r="FM2" s="82"/>
      <c r="FN2" s="82"/>
      <c r="FO2" s="82"/>
    </row>
    <row r="3" spans="1:171" s="22" customFormat="1" ht="17" thickBot="1" x14ac:dyDescent="0.25">
      <c r="A3" s="60" t="s">
        <v>58</v>
      </c>
      <c r="B3" s="85" t="s">
        <v>0</v>
      </c>
      <c r="C3" s="86" t="s">
        <v>12</v>
      </c>
      <c r="D3" s="87" t="s">
        <v>11</v>
      </c>
      <c r="E3" s="86" t="s">
        <v>12</v>
      </c>
      <c r="F3" s="87" t="s">
        <v>11</v>
      </c>
      <c r="G3" s="86" t="s">
        <v>12</v>
      </c>
      <c r="H3" s="24" t="s">
        <v>11</v>
      </c>
      <c r="I3" s="21" t="s">
        <v>12</v>
      </c>
      <c r="J3" s="24" t="s">
        <v>11</v>
      </c>
      <c r="K3" s="21" t="s">
        <v>12</v>
      </c>
      <c r="L3" s="24" t="s">
        <v>11</v>
      </c>
      <c r="M3" s="21" t="s">
        <v>12</v>
      </c>
      <c r="N3" s="24" t="s">
        <v>11</v>
      </c>
      <c r="O3" s="21" t="s">
        <v>12</v>
      </c>
      <c r="P3" s="24" t="s">
        <v>11</v>
      </c>
      <c r="Q3" s="21" t="s">
        <v>12</v>
      </c>
      <c r="R3" s="24" t="s">
        <v>11</v>
      </c>
      <c r="S3" s="21" t="s">
        <v>12</v>
      </c>
      <c r="T3" s="24" t="s">
        <v>11</v>
      </c>
      <c r="U3" s="21" t="s">
        <v>12</v>
      </c>
      <c r="V3" s="20" t="s">
        <v>11</v>
      </c>
      <c r="W3" s="21" t="s">
        <v>12</v>
      </c>
      <c r="X3" s="20" t="s">
        <v>11</v>
      </c>
      <c r="Y3" s="21" t="s">
        <v>12</v>
      </c>
      <c r="Z3" s="20" t="s">
        <v>11</v>
      </c>
      <c r="AA3" s="21" t="s">
        <v>12</v>
      </c>
      <c r="AB3" s="20" t="s">
        <v>11</v>
      </c>
      <c r="AC3" s="21" t="s">
        <v>12</v>
      </c>
      <c r="AD3" s="20" t="s">
        <v>11</v>
      </c>
      <c r="AE3" s="21" t="s">
        <v>12</v>
      </c>
      <c r="AF3" s="20" t="s">
        <v>11</v>
      </c>
      <c r="AG3" s="21" t="s">
        <v>12</v>
      </c>
      <c r="AH3" s="20" t="s">
        <v>11</v>
      </c>
      <c r="AI3" s="21" t="s">
        <v>12</v>
      </c>
      <c r="AJ3" s="20" t="s">
        <v>11</v>
      </c>
      <c r="AK3" s="21" t="s">
        <v>12</v>
      </c>
      <c r="AL3" s="20" t="s">
        <v>11</v>
      </c>
      <c r="AM3" s="21" t="s">
        <v>12</v>
      </c>
      <c r="AN3" s="20" t="s">
        <v>11</v>
      </c>
      <c r="AO3" s="21" t="s">
        <v>12</v>
      </c>
      <c r="AP3" s="20" t="s">
        <v>11</v>
      </c>
      <c r="AQ3" s="21" t="s">
        <v>12</v>
      </c>
      <c r="AR3" s="20" t="s">
        <v>11</v>
      </c>
      <c r="AS3" s="21" t="s">
        <v>12</v>
      </c>
      <c r="AT3" s="20" t="s">
        <v>11</v>
      </c>
      <c r="AU3" s="21" t="s">
        <v>12</v>
      </c>
      <c r="AV3" s="20" t="s">
        <v>11</v>
      </c>
      <c r="AW3" s="21" t="s">
        <v>12</v>
      </c>
      <c r="AX3" s="20" t="s">
        <v>11</v>
      </c>
      <c r="AY3" s="21" t="s">
        <v>12</v>
      </c>
      <c r="AZ3" s="20" t="s">
        <v>11</v>
      </c>
      <c r="BA3" s="21" t="s">
        <v>12</v>
      </c>
      <c r="BB3" s="20" t="s">
        <v>11</v>
      </c>
      <c r="BC3" s="21" t="s">
        <v>12</v>
      </c>
      <c r="BD3" s="20" t="s">
        <v>11</v>
      </c>
      <c r="BE3" s="21" t="s">
        <v>12</v>
      </c>
      <c r="BF3" s="20" t="s">
        <v>11</v>
      </c>
      <c r="BG3" s="21" t="s">
        <v>12</v>
      </c>
      <c r="BH3" s="20" t="s">
        <v>11</v>
      </c>
      <c r="BI3" s="21" t="s">
        <v>12</v>
      </c>
      <c r="BJ3" s="20" t="s">
        <v>11</v>
      </c>
      <c r="BK3" s="21" t="s">
        <v>12</v>
      </c>
      <c r="BL3" s="20" t="s">
        <v>11</v>
      </c>
      <c r="BM3" s="21" t="s">
        <v>12</v>
      </c>
      <c r="BN3" s="20" t="s">
        <v>11</v>
      </c>
      <c r="BO3" s="21" t="s">
        <v>12</v>
      </c>
      <c r="BP3" s="20" t="s">
        <v>11</v>
      </c>
      <c r="BQ3" s="21" t="s">
        <v>12</v>
      </c>
      <c r="BR3" s="20" t="s">
        <v>11</v>
      </c>
      <c r="BS3" s="21" t="s">
        <v>12</v>
      </c>
      <c r="BT3" s="20" t="s">
        <v>11</v>
      </c>
      <c r="BU3" s="21" t="s">
        <v>12</v>
      </c>
      <c r="BV3" s="20" t="s">
        <v>11</v>
      </c>
      <c r="BW3" s="21" t="s">
        <v>12</v>
      </c>
      <c r="BX3" s="20" t="s">
        <v>11</v>
      </c>
      <c r="BY3" s="21" t="s">
        <v>12</v>
      </c>
      <c r="BZ3" s="20" t="s">
        <v>11</v>
      </c>
      <c r="CA3" s="21" t="s">
        <v>12</v>
      </c>
      <c r="CB3" s="20" t="s">
        <v>11</v>
      </c>
      <c r="CC3" s="21" t="s">
        <v>12</v>
      </c>
      <c r="CD3" s="20" t="s">
        <v>11</v>
      </c>
      <c r="CE3" s="21" t="s">
        <v>12</v>
      </c>
      <c r="CF3" s="20" t="s">
        <v>11</v>
      </c>
      <c r="CG3" s="21" t="s">
        <v>12</v>
      </c>
      <c r="CH3" s="20" t="s">
        <v>11</v>
      </c>
      <c r="CI3" s="21" t="s">
        <v>12</v>
      </c>
      <c r="CJ3" s="20" t="s">
        <v>11</v>
      </c>
      <c r="CK3" s="21" t="s">
        <v>12</v>
      </c>
      <c r="CL3" s="20" t="s">
        <v>11</v>
      </c>
      <c r="CM3" s="21" t="s">
        <v>12</v>
      </c>
      <c r="CN3" s="20" t="s">
        <v>11</v>
      </c>
      <c r="CO3" s="21" t="s">
        <v>12</v>
      </c>
      <c r="CP3" s="82"/>
      <c r="CQ3" s="82"/>
      <c r="CR3" s="82"/>
      <c r="CS3" s="82"/>
      <c r="CT3" s="82"/>
      <c r="CU3" s="82"/>
      <c r="CV3" s="82"/>
      <c r="CW3" s="82"/>
      <c r="CX3" s="82"/>
      <c r="CY3" s="82"/>
      <c r="CZ3" s="82"/>
      <c r="DA3" s="82"/>
      <c r="DB3" s="82"/>
      <c r="DC3" s="82"/>
      <c r="DD3" s="82"/>
      <c r="DE3" s="82"/>
      <c r="DF3" s="82"/>
      <c r="DG3" s="82"/>
      <c r="DH3" s="82"/>
      <c r="DI3" s="82"/>
      <c r="DJ3" s="82"/>
      <c r="DK3" s="82"/>
      <c r="DL3" s="82"/>
      <c r="DM3" s="82"/>
      <c r="DN3" s="82"/>
      <c r="DO3" s="82"/>
      <c r="DP3" s="82"/>
      <c r="DQ3" s="82"/>
      <c r="DR3" s="82"/>
      <c r="DS3" s="82"/>
      <c r="DT3" s="82"/>
      <c r="DU3" s="82"/>
      <c r="DV3" s="82"/>
      <c r="DW3" s="82"/>
      <c r="DX3" s="82"/>
      <c r="DY3" s="82"/>
      <c r="DZ3" s="82"/>
      <c r="EA3" s="82"/>
      <c r="EB3" s="82"/>
      <c r="EC3" s="82"/>
      <c r="ED3" s="82"/>
      <c r="EE3" s="82"/>
      <c r="EF3" s="82"/>
      <c r="EG3" s="82"/>
      <c r="EH3" s="82"/>
      <c r="EI3" s="82"/>
      <c r="EJ3" s="82"/>
      <c r="EK3" s="82"/>
      <c r="EL3" s="82"/>
      <c r="EM3" s="82"/>
      <c r="EN3" s="82"/>
      <c r="EO3" s="82"/>
      <c r="EP3" s="82"/>
      <c r="EQ3" s="82"/>
      <c r="ER3" s="82"/>
      <c r="ES3" s="82"/>
      <c r="ET3" s="82"/>
      <c r="EU3" s="82"/>
      <c r="EV3" s="82"/>
      <c r="EW3" s="82"/>
      <c r="EX3" s="82"/>
      <c r="EY3" s="82"/>
      <c r="EZ3" s="82"/>
      <c r="FA3" s="82"/>
      <c r="FB3" s="82"/>
      <c r="FC3" s="82"/>
      <c r="FD3" s="82"/>
      <c r="FE3" s="82"/>
      <c r="FF3" s="82"/>
      <c r="FG3" s="82"/>
      <c r="FH3" s="82"/>
      <c r="FI3" s="82"/>
      <c r="FJ3" s="82"/>
      <c r="FK3" s="82"/>
      <c r="FL3" s="82"/>
      <c r="FM3" s="82"/>
      <c r="FN3" s="82"/>
      <c r="FO3" s="82"/>
    </row>
    <row r="4" spans="1:171" s="75" customFormat="1" x14ac:dyDescent="0.25">
      <c r="A4" s="32" t="s">
        <v>16</v>
      </c>
      <c r="B4" s="88">
        <v>3558</v>
      </c>
      <c r="C4" s="89">
        <v>6</v>
      </c>
      <c r="D4" s="90">
        <v>6</v>
      </c>
      <c r="E4" s="89">
        <v>6</v>
      </c>
      <c r="F4" s="90">
        <v>6</v>
      </c>
      <c r="G4" s="89">
        <v>6</v>
      </c>
      <c r="H4" s="34">
        <v>6</v>
      </c>
      <c r="I4" s="33">
        <v>6</v>
      </c>
      <c r="J4" s="34">
        <v>6</v>
      </c>
      <c r="K4" s="33">
        <v>6</v>
      </c>
      <c r="L4" s="34">
        <v>6</v>
      </c>
      <c r="M4" s="33">
        <v>6</v>
      </c>
      <c r="N4" s="34">
        <v>6</v>
      </c>
      <c r="O4" s="33">
        <v>6</v>
      </c>
      <c r="P4" s="34">
        <v>6</v>
      </c>
      <c r="Q4" s="33">
        <v>6</v>
      </c>
      <c r="R4" s="34">
        <v>6</v>
      </c>
      <c r="S4" s="33">
        <v>6</v>
      </c>
      <c r="T4" s="34">
        <v>6</v>
      </c>
      <c r="U4" s="33">
        <v>6</v>
      </c>
      <c r="V4" s="29">
        <v>6</v>
      </c>
      <c r="W4" s="33">
        <v>6</v>
      </c>
      <c r="X4" s="29">
        <v>6</v>
      </c>
      <c r="Y4" s="33">
        <v>6</v>
      </c>
      <c r="Z4" s="29">
        <v>6</v>
      </c>
      <c r="AA4" s="33">
        <v>6</v>
      </c>
      <c r="AB4" s="29">
        <v>6</v>
      </c>
      <c r="AC4" s="33">
        <v>6</v>
      </c>
      <c r="AD4" s="29">
        <v>6</v>
      </c>
      <c r="AE4" s="33">
        <v>6</v>
      </c>
      <c r="AF4" s="29">
        <v>6</v>
      </c>
      <c r="AG4" s="33">
        <v>6</v>
      </c>
      <c r="AH4" s="29">
        <v>6</v>
      </c>
      <c r="AI4" s="33">
        <v>6</v>
      </c>
      <c r="AJ4" s="29">
        <v>6</v>
      </c>
      <c r="AK4" s="26">
        <v>6</v>
      </c>
      <c r="AL4" s="29">
        <v>6</v>
      </c>
      <c r="AM4" s="33">
        <v>6</v>
      </c>
      <c r="AN4" s="29">
        <v>6</v>
      </c>
      <c r="AO4" s="26">
        <v>6</v>
      </c>
      <c r="AP4" s="29">
        <v>6</v>
      </c>
      <c r="AQ4" s="33">
        <v>6</v>
      </c>
      <c r="AR4" s="29">
        <v>6</v>
      </c>
      <c r="AS4" s="33">
        <v>6</v>
      </c>
      <c r="AT4" s="29">
        <v>6</v>
      </c>
      <c r="AU4" s="33">
        <v>6</v>
      </c>
      <c r="AV4" s="29">
        <v>6</v>
      </c>
      <c r="AW4" s="33">
        <v>6</v>
      </c>
      <c r="AX4" s="29">
        <v>6</v>
      </c>
      <c r="AY4" s="33">
        <v>6</v>
      </c>
      <c r="AZ4" s="29">
        <v>6</v>
      </c>
      <c r="BA4" s="33">
        <v>6</v>
      </c>
      <c r="BB4" s="29">
        <v>6</v>
      </c>
      <c r="BC4" s="33">
        <v>6</v>
      </c>
      <c r="BD4" s="29">
        <v>6</v>
      </c>
      <c r="BE4" s="33">
        <v>6</v>
      </c>
      <c r="BF4" s="29">
        <v>6</v>
      </c>
      <c r="BG4" s="33">
        <v>6</v>
      </c>
      <c r="BH4" s="29">
        <v>6</v>
      </c>
      <c r="BI4" s="33">
        <v>6</v>
      </c>
      <c r="BJ4" s="29">
        <v>6</v>
      </c>
      <c r="BK4" s="33">
        <v>6</v>
      </c>
      <c r="BL4" s="29">
        <v>6</v>
      </c>
      <c r="BM4" s="33">
        <v>6</v>
      </c>
      <c r="BN4" s="29">
        <v>6</v>
      </c>
      <c r="BO4" s="33">
        <v>6</v>
      </c>
      <c r="BP4" s="29">
        <v>6</v>
      </c>
      <c r="BQ4" s="33">
        <v>6</v>
      </c>
      <c r="BR4" s="29">
        <v>6</v>
      </c>
      <c r="BS4" s="33">
        <v>6</v>
      </c>
      <c r="BT4" s="29">
        <v>6</v>
      </c>
      <c r="BU4" s="33">
        <v>6</v>
      </c>
      <c r="BV4" s="29">
        <v>6</v>
      </c>
      <c r="BW4" s="33">
        <v>6</v>
      </c>
      <c r="BX4" s="29"/>
      <c r="BY4" s="33"/>
      <c r="BZ4" s="29"/>
      <c r="CA4" s="33"/>
      <c r="CB4" s="29"/>
      <c r="CC4" s="33"/>
      <c r="CD4" s="29"/>
      <c r="CE4" s="33"/>
      <c r="CF4" s="29"/>
      <c r="CG4" s="33"/>
      <c r="CH4" s="29"/>
      <c r="CI4" s="33"/>
      <c r="CJ4" s="29"/>
      <c r="CK4" s="33"/>
      <c r="CL4" s="29"/>
      <c r="CM4" s="33"/>
      <c r="CN4" s="29"/>
      <c r="CO4" s="33"/>
      <c r="CP4" s="82"/>
      <c r="CQ4" s="82"/>
      <c r="CR4" s="82"/>
      <c r="CS4" s="82"/>
      <c r="CT4" s="82"/>
      <c r="CU4" s="82"/>
      <c r="CV4" s="82"/>
      <c r="CW4" s="82"/>
      <c r="CX4" s="82"/>
      <c r="CY4" s="82"/>
      <c r="CZ4" s="82"/>
      <c r="DA4" s="82"/>
      <c r="DB4" s="82"/>
      <c r="DC4" s="82"/>
      <c r="DD4" s="82"/>
      <c r="DE4" s="82"/>
      <c r="DF4" s="82"/>
      <c r="DG4" s="82"/>
      <c r="DH4" s="82"/>
      <c r="DI4" s="82"/>
      <c r="DJ4" s="82"/>
      <c r="DK4" s="82"/>
      <c r="DL4" s="82"/>
      <c r="DM4" s="82"/>
      <c r="DN4" s="82"/>
      <c r="DO4" s="82"/>
      <c r="DP4" s="82"/>
      <c r="DQ4" s="82"/>
      <c r="DR4" s="82"/>
      <c r="DS4" s="82"/>
      <c r="DT4" s="82"/>
      <c r="DU4" s="82"/>
      <c r="DV4" s="82"/>
      <c r="DW4" s="82"/>
      <c r="DX4" s="82"/>
      <c r="DY4" s="82"/>
      <c r="DZ4" s="82"/>
      <c r="EA4" s="82"/>
      <c r="EB4" s="82"/>
      <c r="EC4" s="82"/>
      <c r="ED4" s="82"/>
      <c r="EE4" s="82"/>
      <c r="EF4" s="82"/>
      <c r="EG4" s="82"/>
      <c r="EH4" s="82"/>
      <c r="EI4" s="82"/>
      <c r="EJ4" s="82"/>
      <c r="EK4" s="82"/>
      <c r="EL4" s="82"/>
      <c r="EM4" s="82"/>
      <c r="EN4" s="82"/>
      <c r="EO4" s="82"/>
      <c r="EP4" s="82"/>
      <c r="EQ4" s="82"/>
      <c r="ER4" s="82"/>
      <c r="ES4" s="82"/>
      <c r="ET4" s="82"/>
      <c r="EU4" s="82"/>
      <c r="EV4" s="82"/>
      <c r="EW4" s="82"/>
      <c r="EX4" s="82"/>
      <c r="EY4" s="82"/>
      <c r="EZ4" s="82"/>
      <c r="FA4" s="82"/>
      <c r="FB4" s="82"/>
      <c r="FC4" s="82"/>
      <c r="FD4" s="82"/>
      <c r="FE4" s="82"/>
      <c r="FF4" s="82"/>
      <c r="FG4" s="82"/>
      <c r="FH4" s="82"/>
      <c r="FI4" s="82"/>
      <c r="FJ4" s="82"/>
      <c r="FK4" s="82"/>
      <c r="FL4" s="82"/>
      <c r="FM4" s="82"/>
      <c r="FN4" s="82"/>
      <c r="FO4" s="82"/>
    </row>
    <row r="5" spans="1:171" s="76" customFormat="1" x14ac:dyDescent="0.25">
      <c r="A5" s="30" t="s">
        <v>30</v>
      </c>
      <c r="B5" s="91">
        <v>3770</v>
      </c>
      <c r="C5" s="89">
        <v>6</v>
      </c>
      <c r="D5" s="90">
        <v>6</v>
      </c>
      <c r="E5" s="92">
        <v>6</v>
      </c>
      <c r="F5" s="90">
        <v>6</v>
      </c>
      <c r="G5" s="92">
        <v>6</v>
      </c>
      <c r="H5" s="27">
        <v>6</v>
      </c>
      <c r="I5" s="33">
        <v>6</v>
      </c>
      <c r="J5" s="27">
        <v>6</v>
      </c>
      <c r="K5" s="26">
        <v>3</v>
      </c>
      <c r="L5" s="34">
        <v>6</v>
      </c>
      <c r="M5" s="26">
        <v>4</v>
      </c>
      <c r="N5" s="34">
        <v>6</v>
      </c>
      <c r="O5" s="26">
        <v>6</v>
      </c>
      <c r="P5" s="34">
        <v>6</v>
      </c>
      <c r="Q5" s="26">
        <v>6</v>
      </c>
      <c r="R5" s="27">
        <v>6</v>
      </c>
      <c r="S5" s="26">
        <v>6</v>
      </c>
      <c r="T5" s="34">
        <v>6</v>
      </c>
      <c r="U5" s="26">
        <v>6</v>
      </c>
      <c r="V5" s="29">
        <v>6</v>
      </c>
      <c r="W5" s="33">
        <v>6</v>
      </c>
      <c r="X5" s="29">
        <v>6</v>
      </c>
      <c r="Y5" s="33">
        <v>6</v>
      </c>
      <c r="Z5" s="29">
        <v>6</v>
      </c>
      <c r="AA5" s="33">
        <v>6</v>
      </c>
      <c r="AB5" s="29">
        <v>6</v>
      </c>
      <c r="AC5" s="33">
        <v>6</v>
      </c>
      <c r="AD5" s="29">
        <v>6</v>
      </c>
      <c r="AE5" s="33">
        <v>6</v>
      </c>
      <c r="AF5" s="29">
        <v>6</v>
      </c>
      <c r="AG5" s="33">
        <v>6</v>
      </c>
      <c r="AH5" s="29">
        <v>6</v>
      </c>
      <c r="AI5" s="33">
        <v>6</v>
      </c>
      <c r="AJ5" s="29">
        <v>6</v>
      </c>
      <c r="AK5" s="26">
        <v>6</v>
      </c>
      <c r="AL5" s="29">
        <v>6</v>
      </c>
      <c r="AM5" s="33">
        <v>6</v>
      </c>
      <c r="AN5" s="29">
        <v>6</v>
      </c>
      <c r="AO5" s="26">
        <v>6</v>
      </c>
      <c r="AP5" s="29">
        <v>6</v>
      </c>
      <c r="AQ5" s="26">
        <v>0.5</v>
      </c>
      <c r="AR5" s="29">
        <v>6</v>
      </c>
      <c r="AS5" s="33">
        <v>6</v>
      </c>
      <c r="AT5" s="29">
        <v>6</v>
      </c>
      <c r="AU5" s="33">
        <v>6</v>
      </c>
      <c r="AV5" s="29">
        <v>6</v>
      </c>
      <c r="AW5" s="33">
        <v>6</v>
      </c>
      <c r="AX5" s="29">
        <v>6</v>
      </c>
      <c r="AY5" s="33">
        <v>6</v>
      </c>
      <c r="AZ5" s="29">
        <v>6</v>
      </c>
      <c r="BA5" s="33">
        <v>6</v>
      </c>
      <c r="BB5" s="29">
        <v>6</v>
      </c>
      <c r="BC5" s="33">
        <v>6</v>
      </c>
      <c r="BD5" s="29">
        <v>6</v>
      </c>
      <c r="BE5" s="33">
        <v>6</v>
      </c>
      <c r="BF5" s="29">
        <v>6</v>
      </c>
      <c r="BG5" s="33">
        <v>6</v>
      </c>
      <c r="BH5" s="29">
        <v>6</v>
      </c>
      <c r="BI5" s="33">
        <v>6</v>
      </c>
      <c r="BJ5" s="29">
        <v>6</v>
      </c>
      <c r="BK5" s="33">
        <v>6</v>
      </c>
      <c r="BL5" s="29">
        <v>6</v>
      </c>
      <c r="BM5" s="33">
        <v>6</v>
      </c>
      <c r="BN5" s="29">
        <v>6</v>
      </c>
      <c r="BO5" s="33">
        <v>6</v>
      </c>
      <c r="BP5" s="29">
        <v>6</v>
      </c>
      <c r="BQ5" s="33">
        <v>6</v>
      </c>
      <c r="BR5" s="29">
        <v>6</v>
      </c>
      <c r="BS5" s="33">
        <v>6</v>
      </c>
      <c r="BT5" s="29">
        <v>6</v>
      </c>
      <c r="BU5" s="33">
        <v>6</v>
      </c>
      <c r="BV5" s="29">
        <v>6</v>
      </c>
      <c r="BW5" s="33">
        <v>6</v>
      </c>
      <c r="BX5" s="28"/>
      <c r="BY5" s="26"/>
      <c r="BZ5" s="28"/>
      <c r="CA5" s="26"/>
      <c r="CB5" s="28"/>
      <c r="CC5" s="26"/>
      <c r="CD5" s="28"/>
      <c r="CE5" s="26"/>
      <c r="CF5" s="28"/>
      <c r="CG5" s="26"/>
      <c r="CH5" s="28"/>
      <c r="CI5" s="26"/>
      <c r="CJ5" s="28"/>
      <c r="CK5" s="26"/>
      <c r="CL5" s="28"/>
      <c r="CM5" s="26"/>
      <c r="CN5" s="28"/>
      <c r="CO5" s="26"/>
      <c r="CP5" s="82"/>
      <c r="CQ5" s="82"/>
      <c r="CR5" s="82"/>
      <c r="CS5" s="82"/>
      <c r="CT5" s="82"/>
      <c r="CU5" s="82"/>
      <c r="CV5" s="82"/>
      <c r="CW5" s="82"/>
      <c r="CX5" s="82"/>
      <c r="CY5" s="82"/>
      <c r="CZ5" s="82"/>
      <c r="DA5" s="82"/>
      <c r="DB5" s="82"/>
      <c r="DC5" s="82"/>
      <c r="DD5" s="82"/>
      <c r="DE5" s="82"/>
      <c r="DF5" s="82"/>
      <c r="DG5" s="82"/>
      <c r="DH5" s="82"/>
      <c r="DI5" s="82"/>
      <c r="DJ5" s="82"/>
      <c r="DK5" s="82"/>
      <c r="DL5" s="82"/>
      <c r="DM5" s="82"/>
      <c r="DN5" s="82"/>
      <c r="DO5" s="82"/>
      <c r="DP5" s="82"/>
      <c r="DQ5" s="82"/>
      <c r="DR5" s="82"/>
      <c r="DS5" s="82"/>
      <c r="DT5" s="82"/>
      <c r="DU5" s="82"/>
      <c r="DV5" s="82"/>
      <c r="DW5" s="82"/>
      <c r="DX5" s="82"/>
      <c r="DY5" s="82"/>
      <c r="DZ5" s="82"/>
      <c r="EA5" s="82"/>
      <c r="EB5" s="82"/>
      <c r="EC5" s="82"/>
      <c r="ED5" s="82"/>
      <c r="EE5" s="82"/>
      <c r="EF5" s="82"/>
      <c r="EG5" s="82"/>
      <c r="EH5" s="82"/>
      <c r="EI5" s="82"/>
      <c r="EJ5" s="82"/>
      <c r="EK5" s="82"/>
      <c r="EL5" s="82"/>
      <c r="EM5" s="82"/>
      <c r="EN5" s="82"/>
      <c r="EO5" s="82"/>
      <c r="EP5" s="82"/>
      <c r="EQ5" s="82"/>
      <c r="ER5" s="82"/>
      <c r="ES5" s="82"/>
      <c r="ET5" s="82"/>
      <c r="EU5" s="82"/>
      <c r="EV5" s="82"/>
      <c r="EW5" s="82"/>
      <c r="EX5" s="82"/>
      <c r="EY5" s="82"/>
      <c r="EZ5" s="82"/>
      <c r="FA5" s="82"/>
      <c r="FB5" s="82"/>
      <c r="FC5" s="82"/>
      <c r="FD5" s="82"/>
      <c r="FE5" s="82"/>
      <c r="FF5" s="82"/>
      <c r="FG5" s="82"/>
      <c r="FH5" s="82"/>
      <c r="FI5" s="82"/>
      <c r="FJ5" s="82"/>
      <c r="FK5" s="82"/>
      <c r="FL5" s="82"/>
      <c r="FM5" s="82"/>
      <c r="FN5" s="82"/>
      <c r="FO5" s="82"/>
    </row>
    <row r="6" spans="1:171" s="76" customFormat="1" x14ac:dyDescent="0.25">
      <c r="A6" s="30" t="s">
        <v>43</v>
      </c>
      <c r="B6" s="91">
        <v>3811</v>
      </c>
      <c r="C6" s="89">
        <v>6</v>
      </c>
      <c r="D6" s="90">
        <v>6</v>
      </c>
      <c r="E6" s="92">
        <v>6</v>
      </c>
      <c r="F6" s="90">
        <v>6</v>
      </c>
      <c r="G6" s="92">
        <v>6</v>
      </c>
      <c r="H6" s="27">
        <v>6</v>
      </c>
      <c r="I6" s="33">
        <v>6</v>
      </c>
      <c r="J6" s="27">
        <v>3</v>
      </c>
      <c r="K6" s="26">
        <v>4</v>
      </c>
      <c r="L6" s="34">
        <v>6</v>
      </c>
      <c r="M6" s="26">
        <v>4.5</v>
      </c>
      <c r="N6" s="34">
        <v>6</v>
      </c>
      <c r="O6" s="26">
        <v>6</v>
      </c>
      <c r="P6" s="34">
        <v>6</v>
      </c>
      <c r="Q6" s="26">
        <v>6</v>
      </c>
      <c r="R6" s="27">
        <v>6</v>
      </c>
      <c r="S6" s="26">
        <v>6</v>
      </c>
      <c r="T6" s="34">
        <v>6</v>
      </c>
      <c r="U6" s="26">
        <v>6</v>
      </c>
      <c r="V6" s="29">
        <v>6</v>
      </c>
      <c r="W6" s="33">
        <v>6</v>
      </c>
      <c r="X6" s="29">
        <v>6</v>
      </c>
      <c r="Y6" s="33">
        <v>6</v>
      </c>
      <c r="Z6" s="29">
        <v>6</v>
      </c>
      <c r="AA6" s="33">
        <v>6</v>
      </c>
      <c r="AB6" s="29">
        <v>6</v>
      </c>
      <c r="AC6" s="33">
        <v>6</v>
      </c>
      <c r="AD6" s="29">
        <v>6</v>
      </c>
      <c r="AE6" s="33">
        <v>6</v>
      </c>
      <c r="AF6" s="29">
        <v>6</v>
      </c>
      <c r="AG6" s="33">
        <v>6</v>
      </c>
      <c r="AH6" s="29">
        <v>6</v>
      </c>
      <c r="AI6" s="33">
        <v>6</v>
      </c>
      <c r="AJ6" s="29">
        <v>6</v>
      </c>
      <c r="AK6" s="26">
        <v>6</v>
      </c>
      <c r="AL6" s="29">
        <v>6</v>
      </c>
      <c r="AM6" s="33">
        <v>6</v>
      </c>
      <c r="AN6" s="29">
        <v>6</v>
      </c>
      <c r="AO6" s="26">
        <v>6</v>
      </c>
      <c r="AP6" s="29">
        <v>6</v>
      </c>
      <c r="AQ6" s="26">
        <v>6</v>
      </c>
      <c r="AR6" s="29">
        <v>6</v>
      </c>
      <c r="AS6" s="33">
        <v>6</v>
      </c>
      <c r="AT6" s="29">
        <v>6</v>
      </c>
      <c r="AU6" s="33">
        <v>6</v>
      </c>
      <c r="AV6" s="29">
        <v>6</v>
      </c>
      <c r="AW6" s="33">
        <v>6</v>
      </c>
      <c r="AX6" s="29">
        <v>6</v>
      </c>
      <c r="AY6" s="33">
        <v>6</v>
      </c>
      <c r="AZ6" s="29">
        <v>6</v>
      </c>
      <c r="BA6" s="33">
        <v>6</v>
      </c>
      <c r="BB6" s="29">
        <v>6</v>
      </c>
      <c r="BC6" s="33">
        <v>6</v>
      </c>
      <c r="BD6" s="29">
        <v>6</v>
      </c>
      <c r="BE6" s="33">
        <v>6</v>
      </c>
      <c r="BF6" s="29">
        <v>6</v>
      </c>
      <c r="BG6" s="33">
        <v>6</v>
      </c>
      <c r="BH6" s="29">
        <v>6</v>
      </c>
      <c r="BI6" s="33">
        <v>6</v>
      </c>
      <c r="BJ6" s="29">
        <v>6</v>
      </c>
      <c r="BK6" s="33">
        <v>6</v>
      </c>
      <c r="BL6" s="29">
        <v>6</v>
      </c>
      <c r="BM6" s="33">
        <v>6</v>
      </c>
      <c r="BN6" s="29">
        <v>6</v>
      </c>
      <c r="BO6" s="33">
        <v>6</v>
      </c>
      <c r="BP6" s="29">
        <v>6</v>
      </c>
      <c r="BQ6" s="33">
        <v>6</v>
      </c>
      <c r="BR6" s="29">
        <v>6</v>
      </c>
      <c r="BS6" s="33">
        <v>6</v>
      </c>
      <c r="BT6" s="29">
        <v>6</v>
      </c>
      <c r="BU6" s="33">
        <v>6</v>
      </c>
      <c r="BV6" s="29">
        <v>6</v>
      </c>
      <c r="BW6" s="33">
        <v>6</v>
      </c>
      <c r="BX6" s="28"/>
      <c r="BY6" s="26"/>
      <c r="BZ6" s="28"/>
      <c r="CA6" s="26"/>
      <c r="CB6" s="28"/>
      <c r="CC6" s="26"/>
      <c r="CD6" s="28"/>
      <c r="CE6" s="26"/>
      <c r="CF6" s="28"/>
      <c r="CG6" s="26"/>
      <c r="CH6" s="28"/>
      <c r="CI6" s="26"/>
      <c r="CJ6" s="28"/>
      <c r="CK6" s="26"/>
      <c r="CL6" s="28"/>
      <c r="CM6" s="26"/>
      <c r="CN6" s="28"/>
      <c r="CO6" s="26"/>
      <c r="CP6" s="82"/>
      <c r="CQ6" s="82"/>
      <c r="CR6" s="82"/>
      <c r="CS6" s="82"/>
      <c r="CT6" s="82"/>
      <c r="CU6" s="82"/>
      <c r="CV6" s="82"/>
      <c r="CW6" s="82"/>
      <c r="CX6" s="82"/>
      <c r="CY6" s="82"/>
      <c r="CZ6" s="82"/>
      <c r="DA6" s="82"/>
      <c r="DB6" s="82"/>
      <c r="DC6" s="82"/>
      <c r="DD6" s="82"/>
      <c r="DE6" s="82"/>
      <c r="DF6" s="82"/>
      <c r="DG6" s="82"/>
      <c r="DH6" s="82"/>
      <c r="DI6" s="82"/>
      <c r="DJ6" s="82"/>
      <c r="DK6" s="82"/>
      <c r="DL6" s="82"/>
      <c r="DM6" s="82"/>
      <c r="DN6" s="82"/>
      <c r="DO6" s="82"/>
      <c r="DP6" s="82"/>
      <c r="DQ6" s="82"/>
      <c r="DR6" s="82"/>
      <c r="DS6" s="82"/>
      <c r="DT6" s="82"/>
      <c r="DU6" s="82"/>
      <c r="DV6" s="82"/>
      <c r="DW6" s="82"/>
      <c r="DX6" s="82"/>
      <c r="DY6" s="82"/>
      <c r="DZ6" s="82"/>
      <c r="EA6" s="82"/>
      <c r="EB6" s="82"/>
      <c r="EC6" s="82"/>
      <c r="ED6" s="82"/>
      <c r="EE6" s="82"/>
      <c r="EF6" s="82"/>
      <c r="EG6" s="82"/>
      <c r="EH6" s="82"/>
      <c r="EI6" s="82"/>
      <c r="EJ6" s="82"/>
      <c r="EK6" s="82"/>
      <c r="EL6" s="82"/>
      <c r="EM6" s="82"/>
      <c r="EN6" s="82"/>
      <c r="EO6" s="82"/>
      <c r="EP6" s="82"/>
      <c r="EQ6" s="82"/>
      <c r="ER6" s="82"/>
      <c r="ES6" s="82"/>
      <c r="ET6" s="82"/>
      <c r="EU6" s="82"/>
      <c r="EV6" s="82"/>
      <c r="EW6" s="82"/>
      <c r="EX6" s="82"/>
      <c r="EY6" s="82"/>
      <c r="EZ6" s="82"/>
      <c r="FA6" s="82"/>
      <c r="FB6" s="82"/>
      <c r="FC6" s="82"/>
      <c r="FD6" s="82"/>
      <c r="FE6" s="82"/>
      <c r="FF6" s="82"/>
      <c r="FG6" s="82"/>
      <c r="FH6" s="82"/>
      <c r="FI6" s="82"/>
      <c r="FJ6" s="82"/>
      <c r="FK6" s="82"/>
      <c r="FL6" s="82"/>
      <c r="FM6" s="82"/>
      <c r="FN6" s="82"/>
      <c r="FO6" s="82"/>
    </row>
    <row r="7" spans="1:171" s="76" customFormat="1" x14ac:dyDescent="0.25">
      <c r="A7" s="30" t="s">
        <v>17</v>
      </c>
      <c r="B7" s="91">
        <v>3714</v>
      </c>
      <c r="C7" s="89">
        <v>6</v>
      </c>
      <c r="D7" s="90">
        <v>6</v>
      </c>
      <c r="E7" s="92">
        <v>6</v>
      </c>
      <c r="F7" s="90">
        <v>6</v>
      </c>
      <c r="G7" s="92">
        <v>3.5</v>
      </c>
      <c r="H7" s="27">
        <v>6</v>
      </c>
      <c r="I7" s="26">
        <v>2.5</v>
      </c>
      <c r="J7" s="27">
        <v>6</v>
      </c>
      <c r="K7" s="26">
        <v>0</v>
      </c>
      <c r="L7" s="34">
        <v>6</v>
      </c>
      <c r="M7" s="26">
        <v>0</v>
      </c>
      <c r="N7" s="34">
        <v>6</v>
      </c>
      <c r="O7" s="26">
        <v>0</v>
      </c>
      <c r="P7" s="34">
        <v>6</v>
      </c>
      <c r="Q7" s="26">
        <v>5</v>
      </c>
      <c r="R7" s="27">
        <v>0</v>
      </c>
      <c r="S7" s="26">
        <v>0</v>
      </c>
      <c r="T7" s="34">
        <v>6</v>
      </c>
      <c r="U7" s="26">
        <v>4</v>
      </c>
      <c r="V7" s="29">
        <v>6</v>
      </c>
      <c r="W7" s="33">
        <v>6</v>
      </c>
      <c r="X7" s="29">
        <v>6</v>
      </c>
      <c r="Y7" s="33">
        <v>6</v>
      </c>
      <c r="Z7" s="29">
        <v>6</v>
      </c>
      <c r="AA7" s="33">
        <v>6</v>
      </c>
      <c r="AB7" s="29">
        <v>6</v>
      </c>
      <c r="AC7" s="33">
        <v>6</v>
      </c>
      <c r="AD7" s="29">
        <v>6</v>
      </c>
      <c r="AE7" s="33">
        <v>6</v>
      </c>
      <c r="AF7" s="29">
        <v>6</v>
      </c>
      <c r="AG7" s="33">
        <v>6</v>
      </c>
      <c r="AH7" s="29">
        <v>6</v>
      </c>
      <c r="AI7" s="33">
        <v>6</v>
      </c>
      <c r="AJ7" s="29">
        <v>6</v>
      </c>
      <c r="AK7" s="26">
        <v>6</v>
      </c>
      <c r="AL7" s="29">
        <v>6</v>
      </c>
      <c r="AM7" s="33">
        <v>6</v>
      </c>
      <c r="AN7" s="29">
        <v>6</v>
      </c>
      <c r="AO7" s="26">
        <v>6</v>
      </c>
      <c r="AP7" s="29">
        <v>6</v>
      </c>
      <c r="AQ7" s="26">
        <v>6</v>
      </c>
      <c r="AR7" s="29">
        <v>6</v>
      </c>
      <c r="AS7" s="33">
        <v>6</v>
      </c>
      <c r="AT7" s="29">
        <v>6</v>
      </c>
      <c r="AU7" s="33">
        <v>6</v>
      </c>
      <c r="AV7" s="29">
        <v>6</v>
      </c>
      <c r="AW7" s="33">
        <v>6</v>
      </c>
      <c r="AX7" s="29">
        <v>6</v>
      </c>
      <c r="AY7" s="33">
        <v>6</v>
      </c>
      <c r="AZ7" s="29">
        <v>6</v>
      </c>
      <c r="BA7" s="33">
        <v>6</v>
      </c>
      <c r="BB7" s="29">
        <v>6</v>
      </c>
      <c r="BC7" s="33">
        <v>6</v>
      </c>
      <c r="BD7" s="29">
        <v>6</v>
      </c>
      <c r="BE7" s="33">
        <v>6</v>
      </c>
      <c r="BF7" s="29">
        <v>6</v>
      </c>
      <c r="BG7" s="33">
        <v>6</v>
      </c>
      <c r="BH7" s="29">
        <v>6</v>
      </c>
      <c r="BI7" s="33">
        <v>6</v>
      </c>
      <c r="BJ7" s="29">
        <v>6</v>
      </c>
      <c r="BK7" s="33">
        <v>6</v>
      </c>
      <c r="BL7" s="29">
        <v>6</v>
      </c>
      <c r="BM7" s="33">
        <v>6</v>
      </c>
      <c r="BN7" s="29">
        <v>6</v>
      </c>
      <c r="BO7" s="33">
        <v>6</v>
      </c>
      <c r="BP7" s="29">
        <v>6</v>
      </c>
      <c r="BQ7" s="33">
        <v>6</v>
      </c>
      <c r="BR7" s="29">
        <v>6</v>
      </c>
      <c r="BS7" s="33">
        <v>6</v>
      </c>
      <c r="BT7" s="29">
        <v>6</v>
      </c>
      <c r="BU7" s="33">
        <v>6</v>
      </c>
      <c r="BV7" s="29">
        <v>6</v>
      </c>
      <c r="BW7" s="33">
        <v>6</v>
      </c>
      <c r="BX7" s="28"/>
      <c r="BY7" s="26"/>
      <c r="BZ7" s="28"/>
      <c r="CA7" s="26"/>
      <c r="CB7" s="28"/>
      <c r="CC7" s="26"/>
      <c r="CD7" s="28"/>
      <c r="CE7" s="26"/>
      <c r="CF7" s="28"/>
      <c r="CG7" s="26"/>
      <c r="CH7" s="28"/>
      <c r="CI7" s="26"/>
      <c r="CJ7" s="28"/>
      <c r="CK7" s="26"/>
      <c r="CL7" s="28"/>
      <c r="CM7" s="26"/>
      <c r="CN7" s="28"/>
      <c r="CO7" s="26"/>
      <c r="CP7" s="82"/>
      <c r="CQ7" s="82"/>
      <c r="CR7" s="82"/>
      <c r="CS7" s="82"/>
      <c r="CT7" s="82"/>
      <c r="CU7" s="82"/>
      <c r="CV7" s="82"/>
      <c r="CW7" s="82"/>
      <c r="CX7" s="82"/>
      <c r="CY7" s="82"/>
      <c r="CZ7" s="82"/>
      <c r="DA7" s="82"/>
      <c r="DB7" s="82"/>
      <c r="DC7" s="82"/>
      <c r="DD7" s="82"/>
      <c r="DE7" s="82"/>
      <c r="DF7" s="82"/>
      <c r="DG7" s="82"/>
      <c r="DH7" s="82"/>
      <c r="DI7" s="82"/>
      <c r="DJ7" s="82"/>
      <c r="DK7" s="82"/>
      <c r="DL7" s="82"/>
      <c r="DM7" s="82"/>
      <c r="DN7" s="82"/>
      <c r="DO7" s="82"/>
      <c r="DP7" s="82"/>
      <c r="DQ7" s="82"/>
      <c r="DR7" s="82"/>
      <c r="DS7" s="82"/>
      <c r="DT7" s="82"/>
      <c r="DU7" s="82"/>
      <c r="DV7" s="82"/>
      <c r="DW7" s="82"/>
      <c r="DX7" s="82"/>
      <c r="DY7" s="82"/>
      <c r="DZ7" s="82"/>
      <c r="EA7" s="82"/>
      <c r="EB7" s="82"/>
      <c r="EC7" s="82"/>
      <c r="ED7" s="82"/>
      <c r="EE7" s="82"/>
      <c r="EF7" s="82"/>
      <c r="EG7" s="82"/>
      <c r="EH7" s="82"/>
      <c r="EI7" s="82"/>
      <c r="EJ7" s="82"/>
      <c r="EK7" s="82"/>
      <c r="EL7" s="82"/>
      <c r="EM7" s="82"/>
      <c r="EN7" s="82"/>
      <c r="EO7" s="82"/>
      <c r="EP7" s="82"/>
      <c r="EQ7" s="82"/>
      <c r="ER7" s="82"/>
      <c r="ES7" s="82"/>
      <c r="ET7" s="82"/>
      <c r="EU7" s="82"/>
      <c r="EV7" s="82"/>
      <c r="EW7" s="82"/>
      <c r="EX7" s="82"/>
      <c r="EY7" s="82"/>
      <c r="EZ7" s="82"/>
      <c r="FA7" s="82"/>
      <c r="FB7" s="82"/>
      <c r="FC7" s="82"/>
      <c r="FD7" s="82"/>
      <c r="FE7" s="82"/>
      <c r="FF7" s="82"/>
      <c r="FG7" s="82"/>
      <c r="FH7" s="82"/>
      <c r="FI7" s="82"/>
      <c r="FJ7" s="82"/>
      <c r="FK7" s="82"/>
      <c r="FL7" s="82"/>
      <c r="FM7" s="82"/>
      <c r="FN7" s="82"/>
      <c r="FO7" s="82"/>
    </row>
    <row r="8" spans="1:171" s="76" customFormat="1" x14ac:dyDescent="0.25">
      <c r="A8" s="30" t="s">
        <v>46</v>
      </c>
      <c r="B8" s="91">
        <v>3816</v>
      </c>
      <c r="C8" s="89">
        <v>6</v>
      </c>
      <c r="D8" s="90">
        <v>6</v>
      </c>
      <c r="E8" s="92">
        <v>3.5</v>
      </c>
      <c r="F8" s="93">
        <v>5.5</v>
      </c>
      <c r="G8" s="92">
        <v>0.5</v>
      </c>
      <c r="H8" s="27">
        <v>6</v>
      </c>
      <c r="I8" s="26">
        <v>6</v>
      </c>
      <c r="J8" s="27">
        <v>6</v>
      </c>
      <c r="K8" s="26">
        <v>6</v>
      </c>
      <c r="L8" s="34">
        <v>6</v>
      </c>
      <c r="M8" s="26">
        <v>0.5</v>
      </c>
      <c r="N8" s="34">
        <v>6</v>
      </c>
      <c r="O8" s="26">
        <v>6</v>
      </c>
      <c r="P8" s="34">
        <v>6</v>
      </c>
      <c r="Q8" s="26">
        <v>6</v>
      </c>
      <c r="R8" s="27">
        <v>6</v>
      </c>
      <c r="S8" s="26">
        <v>0</v>
      </c>
      <c r="T8" s="34">
        <v>6</v>
      </c>
      <c r="U8" s="26">
        <v>6</v>
      </c>
      <c r="V8" s="29">
        <v>6</v>
      </c>
      <c r="W8" s="33">
        <v>6</v>
      </c>
      <c r="X8" s="29">
        <v>6</v>
      </c>
      <c r="Y8" s="33">
        <v>6</v>
      </c>
      <c r="Z8" s="29">
        <v>6</v>
      </c>
      <c r="AA8" s="33">
        <v>6</v>
      </c>
      <c r="AB8" s="29">
        <v>6</v>
      </c>
      <c r="AC8" s="33">
        <v>6</v>
      </c>
      <c r="AD8" s="29">
        <v>6</v>
      </c>
      <c r="AE8" s="33">
        <v>6</v>
      </c>
      <c r="AF8" s="29">
        <v>6</v>
      </c>
      <c r="AG8" s="33">
        <v>6</v>
      </c>
      <c r="AH8" s="29">
        <v>6</v>
      </c>
      <c r="AI8" s="33">
        <v>6</v>
      </c>
      <c r="AJ8" s="29">
        <v>6</v>
      </c>
      <c r="AK8" s="26">
        <v>6</v>
      </c>
      <c r="AL8" s="29">
        <v>6</v>
      </c>
      <c r="AM8" s="33">
        <v>6</v>
      </c>
      <c r="AN8" s="29">
        <v>6</v>
      </c>
      <c r="AO8" s="26">
        <v>6</v>
      </c>
      <c r="AP8" s="29">
        <v>6</v>
      </c>
      <c r="AQ8" s="26">
        <v>6</v>
      </c>
      <c r="AR8" s="29">
        <v>6</v>
      </c>
      <c r="AS8" s="33">
        <v>6</v>
      </c>
      <c r="AT8" s="29">
        <v>6</v>
      </c>
      <c r="AU8" s="33">
        <v>6</v>
      </c>
      <c r="AV8" s="29">
        <v>6</v>
      </c>
      <c r="AW8" s="33">
        <v>6</v>
      </c>
      <c r="AX8" s="29">
        <v>6</v>
      </c>
      <c r="AY8" s="33">
        <v>6</v>
      </c>
      <c r="AZ8" s="29">
        <v>6</v>
      </c>
      <c r="BA8" s="33">
        <v>6</v>
      </c>
      <c r="BB8" s="29">
        <v>6</v>
      </c>
      <c r="BC8" s="33">
        <v>6</v>
      </c>
      <c r="BD8" s="29">
        <v>6</v>
      </c>
      <c r="BE8" s="33">
        <v>6</v>
      </c>
      <c r="BF8" s="29">
        <v>6</v>
      </c>
      <c r="BG8" s="33">
        <v>6</v>
      </c>
      <c r="BH8" s="29">
        <v>6</v>
      </c>
      <c r="BI8" s="33">
        <v>6</v>
      </c>
      <c r="BJ8" s="29">
        <v>6</v>
      </c>
      <c r="BK8" s="33">
        <v>6</v>
      </c>
      <c r="BL8" s="29">
        <v>6</v>
      </c>
      <c r="BM8" s="33">
        <v>6</v>
      </c>
      <c r="BN8" s="29">
        <v>6</v>
      </c>
      <c r="BO8" s="33">
        <v>6</v>
      </c>
      <c r="BP8" s="29">
        <v>6</v>
      </c>
      <c r="BQ8" s="33">
        <v>6</v>
      </c>
      <c r="BR8" s="29">
        <v>6</v>
      </c>
      <c r="BS8" s="33">
        <v>6</v>
      </c>
      <c r="BT8" s="29">
        <v>6</v>
      </c>
      <c r="BU8" s="33">
        <v>6</v>
      </c>
      <c r="BV8" s="29">
        <v>6</v>
      </c>
      <c r="BW8" s="33">
        <v>6</v>
      </c>
      <c r="BX8" s="28"/>
      <c r="BY8" s="26"/>
      <c r="BZ8" s="28"/>
      <c r="CA8" s="26"/>
      <c r="CB8" s="28"/>
      <c r="CC8" s="26"/>
      <c r="CD8" s="28"/>
      <c r="CE8" s="26"/>
      <c r="CF8" s="28"/>
      <c r="CG8" s="26"/>
      <c r="CH8" s="28"/>
      <c r="CI8" s="26"/>
      <c r="CJ8" s="28"/>
      <c r="CK8" s="26"/>
      <c r="CL8" s="28"/>
      <c r="CM8" s="26"/>
      <c r="CN8" s="28"/>
      <c r="CO8" s="26"/>
      <c r="CP8" s="82"/>
      <c r="CQ8" s="82"/>
      <c r="CR8" s="82"/>
      <c r="CS8" s="82"/>
      <c r="CT8" s="82"/>
      <c r="CU8" s="82"/>
      <c r="CV8" s="82"/>
      <c r="CW8" s="82"/>
      <c r="CX8" s="82"/>
      <c r="CY8" s="82"/>
      <c r="CZ8" s="82"/>
      <c r="DA8" s="82"/>
      <c r="DB8" s="82"/>
      <c r="DC8" s="82"/>
      <c r="DD8" s="82"/>
      <c r="DE8" s="82"/>
      <c r="DF8" s="82"/>
      <c r="DG8" s="82"/>
      <c r="DH8" s="82"/>
      <c r="DI8" s="82"/>
      <c r="DJ8" s="82"/>
      <c r="DK8" s="82"/>
      <c r="DL8" s="82"/>
      <c r="DM8" s="82"/>
      <c r="DN8" s="82"/>
      <c r="DO8" s="82"/>
      <c r="DP8" s="82"/>
      <c r="DQ8" s="82"/>
      <c r="DR8" s="82"/>
      <c r="DS8" s="82"/>
      <c r="DT8" s="82"/>
      <c r="DU8" s="82"/>
      <c r="DV8" s="82"/>
      <c r="DW8" s="82"/>
      <c r="DX8" s="82"/>
      <c r="DY8" s="82"/>
      <c r="DZ8" s="82"/>
      <c r="EA8" s="82"/>
      <c r="EB8" s="82"/>
      <c r="EC8" s="82"/>
      <c r="ED8" s="82"/>
      <c r="EE8" s="82"/>
      <c r="EF8" s="82"/>
      <c r="EG8" s="82"/>
      <c r="EH8" s="82"/>
      <c r="EI8" s="82"/>
      <c r="EJ8" s="82"/>
      <c r="EK8" s="82"/>
      <c r="EL8" s="82"/>
      <c r="EM8" s="82"/>
      <c r="EN8" s="82"/>
      <c r="EO8" s="82"/>
      <c r="EP8" s="82"/>
      <c r="EQ8" s="82"/>
      <c r="ER8" s="82"/>
      <c r="ES8" s="82"/>
      <c r="ET8" s="82"/>
      <c r="EU8" s="82"/>
      <c r="EV8" s="82"/>
      <c r="EW8" s="82"/>
      <c r="EX8" s="82"/>
      <c r="EY8" s="82"/>
      <c r="EZ8" s="82"/>
      <c r="FA8" s="82"/>
      <c r="FB8" s="82"/>
      <c r="FC8" s="82"/>
      <c r="FD8" s="82"/>
      <c r="FE8" s="82"/>
      <c r="FF8" s="82"/>
      <c r="FG8" s="82"/>
      <c r="FH8" s="82"/>
      <c r="FI8" s="82"/>
      <c r="FJ8" s="82"/>
      <c r="FK8" s="82"/>
      <c r="FL8" s="82"/>
      <c r="FM8" s="82"/>
      <c r="FN8" s="82"/>
      <c r="FO8" s="82"/>
    </row>
    <row r="9" spans="1:171" s="76" customFormat="1" x14ac:dyDescent="0.25">
      <c r="A9" s="30" t="s">
        <v>34</v>
      </c>
      <c r="B9" s="91">
        <v>3775</v>
      </c>
      <c r="C9" s="89">
        <v>6</v>
      </c>
      <c r="D9" s="90">
        <v>6</v>
      </c>
      <c r="E9" s="92">
        <v>5.25</v>
      </c>
      <c r="F9" s="93">
        <v>6</v>
      </c>
      <c r="G9" s="92">
        <v>3</v>
      </c>
      <c r="H9" s="27">
        <v>6</v>
      </c>
      <c r="I9" s="26">
        <v>6</v>
      </c>
      <c r="J9" s="27">
        <v>2</v>
      </c>
      <c r="K9" s="26">
        <v>3</v>
      </c>
      <c r="L9" s="34">
        <v>6</v>
      </c>
      <c r="M9" s="26">
        <v>6</v>
      </c>
      <c r="N9" s="34">
        <v>6</v>
      </c>
      <c r="O9" s="26">
        <v>6</v>
      </c>
      <c r="P9" s="34">
        <v>6</v>
      </c>
      <c r="Q9" s="26">
        <v>6</v>
      </c>
      <c r="R9" s="27">
        <v>6</v>
      </c>
      <c r="S9" s="26">
        <v>5</v>
      </c>
      <c r="T9" s="34">
        <v>6</v>
      </c>
      <c r="U9" s="26">
        <v>6</v>
      </c>
      <c r="V9" s="29">
        <v>6</v>
      </c>
      <c r="W9" s="33">
        <v>6</v>
      </c>
      <c r="X9" s="29">
        <v>6</v>
      </c>
      <c r="Y9" s="33">
        <v>6</v>
      </c>
      <c r="Z9" s="29">
        <v>6</v>
      </c>
      <c r="AA9" s="33">
        <v>6</v>
      </c>
      <c r="AB9" s="29">
        <v>6</v>
      </c>
      <c r="AC9" s="33">
        <v>6</v>
      </c>
      <c r="AD9" s="29">
        <v>6</v>
      </c>
      <c r="AE9" s="33">
        <v>6</v>
      </c>
      <c r="AF9" s="29">
        <v>6</v>
      </c>
      <c r="AG9" s="33">
        <v>6</v>
      </c>
      <c r="AH9" s="29">
        <v>6</v>
      </c>
      <c r="AI9" s="33">
        <v>6</v>
      </c>
      <c r="AJ9" s="29">
        <v>6</v>
      </c>
      <c r="AK9" s="26">
        <v>6</v>
      </c>
      <c r="AL9" s="29">
        <v>6</v>
      </c>
      <c r="AM9" s="33">
        <v>6</v>
      </c>
      <c r="AN9" s="29">
        <v>6</v>
      </c>
      <c r="AO9" s="26">
        <v>6</v>
      </c>
      <c r="AP9" s="29">
        <v>6</v>
      </c>
      <c r="AQ9" s="26">
        <v>6</v>
      </c>
      <c r="AR9" s="29">
        <v>6</v>
      </c>
      <c r="AS9" s="33">
        <v>6</v>
      </c>
      <c r="AT9" s="29">
        <v>6</v>
      </c>
      <c r="AU9" s="33">
        <v>6</v>
      </c>
      <c r="AV9" s="29">
        <v>6</v>
      </c>
      <c r="AW9" s="33">
        <v>6</v>
      </c>
      <c r="AX9" s="29">
        <v>6</v>
      </c>
      <c r="AY9" s="33">
        <v>6</v>
      </c>
      <c r="AZ9" s="29">
        <v>6</v>
      </c>
      <c r="BA9" s="33">
        <v>6</v>
      </c>
      <c r="BB9" s="29">
        <v>6</v>
      </c>
      <c r="BC9" s="33">
        <v>6</v>
      </c>
      <c r="BD9" s="29">
        <v>6</v>
      </c>
      <c r="BE9" s="33">
        <v>6</v>
      </c>
      <c r="BF9" s="29">
        <v>6</v>
      </c>
      <c r="BG9" s="33">
        <v>6</v>
      </c>
      <c r="BH9" s="29">
        <v>6</v>
      </c>
      <c r="BI9" s="33">
        <v>6</v>
      </c>
      <c r="BJ9" s="29">
        <v>6</v>
      </c>
      <c r="BK9" s="33">
        <v>6</v>
      </c>
      <c r="BL9" s="29">
        <v>6</v>
      </c>
      <c r="BM9" s="33">
        <v>6</v>
      </c>
      <c r="BN9" s="29">
        <v>6</v>
      </c>
      <c r="BO9" s="33">
        <v>6</v>
      </c>
      <c r="BP9" s="28">
        <v>5.5</v>
      </c>
      <c r="BQ9" s="26">
        <v>0</v>
      </c>
      <c r="BR9" s="29">
        <v>6</v>
      </c>
      <c r="BS9" s="33">
        <v>6</v>
      </c>
      <c r="BT9" s="29">
        <v>6</v>
      </c>
      <c r="BU9" s="33">
        <v>6</v>
      </c>
      <c r="BV9" s="29">
        <v>6</v>
      </c>
      <c r="BW9" s="33">
        <v>6</v>
      </c>
      <c r="BX9" s="28"/>
      <c r="BY9" s="26"/>
      <c r="BZ9" s="28"/>
      <c r="CA9" s="26"/>
      <c r="CB9" s="28"/>
      <c r="CC9" s="26"/>
      <c r="CD9" s="28"/>
      <c r="CE9" s="26"/>
      <c r="CF9" s="28"/>
      <c r="CG9" s="26"/>
      <c r="CH9" s="28"/>
      <c r="CI9" s="26"/>
      <c r="CJ9" s="28"/>
      <c r="CK9" s="26"/>
      <c r="CL9" s="28"/>
      <c r="CM9" s="26"/>
      <c r="CN9" s="28"/>
      <c r="CO9" s="26"/>
      <c r="CP9" s="82"/>
      <c r="CQ9" s="82"/>
      <c r="CR9" s="82"/>
      <c r="CS9" s="82"/>
      <c r="CT9" s="82"/>
      <c r="CU9" s="82"/>
      <c r="CV9" s="82"/>
      <c r="CW9" s="82"/>
      <c r="CX9" s="82"/>
      <c r="CY9" s="82"/>
      <c r="CZ9" s="82"/>
      <c r="DA9" s="82"/>
      <c r="DB9" s="82"/>
      <c r="DC9" s="82"/>
      <c r="DD9" s="82"/>
      <c r="DE9" s="82"/>
      <c r="DF9" s="82"/>
      <c r="DG9" s="82"/>
      <c r="DH9" s="82"/>
      <c r="DI9" s="82"/>
      <c r="DJ9" s="82"/>
      <c r="DK9" s="82"/>
      <c r="DL9" s="82"/>
      <c r="DM9" s="82"/>
      <c r="DN9" s="82"/>
      <c r="DO9" s="82"/>
      <c r="DP9" s="82"/>
      <c r="DQ9" s="82"/>
      <c r="DR9" s="82"/>
      <c r="DS9" s="82"/>
      <c r="DT9" s="82"/>
      <c r="DU9" s="82"/>
      <c r="DV9" s="82"/>
      <c r="DW9" s="82"/>
      <c r="DX9" s="82"/>
      <c r="DY9" s="82"/>
      <c r="DZ9" s="82"/>
      <c r="EA9" s="82"/>
      <c r="EB9" s="82"/>
      <c r="EC9" s="82"/>
      <c r="ED9" s="82"/>
      <c r="EE9" s="82"/>
      <c r="EF9" s="82"/>
      <c r="EG9" s="82"/>
      <c r="EH9" s="82"/>
      <c r="EI9" s="82"/>
      <c r="EJ9" s="82"/>
      <c r="EK9" s="82"/>
      <c r="EL9" s="82"/>
      <c r="EM9" s="82"/>
      <c r="EN9" s="82"/>
      <c r="EO9" s="82"/>
      <c r="EP9" s="82"/>
      <c r="EQ9" s="82"/>
      <c r="ER9" s="82"/>
      <c r="ES9" s="82"/>
      <c r="ET9" s="82"/>
      <c r="EU9" s="82"/>
      <c r="EV9" s="82"/>
      <c r="EW9" s="82"/>
      <c r="EX9" s="82"/>
      <c r="EY9" s="82"/>
      <c r="EZ9" s="82"/>
      <c r="FA9" s="82"/>
      <c r="FB9" s="82"/>
      <c r="FC9" s="82"/>
      <c r="FD9" s="82"/>
      <c r="FE9" s="82"/>
      <c r="FF9" s="82"/>
      <c r="FG9" s="82"/>
      <c r="FH9" s="82"/>
      <c r="FI9" s="82"/>
      <c r="FJ9" s="82"/>
      <c r="FK9" s="82"/>
      <c r="FL9" s="82"/>
      <c r="FM9" s="82"/>
      <c r="FN9" s="82"/>
      <c r="FO9" s="82"/>
    </row>
    <row r="10" spans="1:171" s="76" customFormat="1" x14ac:dyDescent="0.25">
      <c r="A10" s="30" t="s">
        <v>39</v>
      </c>
      <c r="B10" s="91">
        <v>3795</v>
      </c>
      <c r="C10" s="89">
        <v>6</v>
      </c>
      <c r="D10" s="90">
        <v>6</v>
      </c>
      <c r="E10" s="92">
        <v>6</v>
      </c>
      <c r="F10" s="93">
        <v>6</v>
      </c>
      <c r="G10" s="92">
        <v>6</v>
      </c>
      <c r="H10" s="27">
        <v>6</v>
      </c>
      <c r="I10" s="26">
        <v>6</v>
      </c>
      <c r="J10" s="27">
        <v>6</v>
      </c>
      <c r="K10" s="26">
        <v>6</v>
      </c>
      <c r="L10" s="34">
        <v>6</v>
      </c>
      <c r="M10" s="26">
        <v>6</v>
      </c>
      <c r="N10" s="34">
        <v>6</v>
      </c>
      <c r="O10" s="26">
        <v>6</v>
      </c>
      <c r="P10" s="34">
        <v>6</v>
      </c>
      <c r="Q10" s="26">
        <v>6</v>
      </c>
      <c r="R10" s="27">
        <v>6</v>
      </c>
      <c r="S10" s="26">
        <v>6</v>
      </c>
      <c r="T10" s="34">
        <v>6</v>
      </c>
      <c r="U10" s="26">
        <v>6</v>
      </c>
      <c r="V10" s="29">
        <v>6</v>
      </c>
      <c r="W10" s="33">
        <v>6</v>
      </c>
      <c r="X10" s="29">
        <v>6</v>
      </c>
      <c r="Y10" s="33">
        <v>6</v>
      </c>
      <c r="Z10" s="29">
        <v>6</v>
      </c>
      <c r="AA10" s="33">
        <v>6</v>
      </c>
      <c r="AB10" s="29">
        <v>6</v>
      </c>
      <c r="AC10" s="33">
        <v>6</v>
      </c>
      <c r="AD10" s="29">
        <v>6</v>
      </c>
      <c r="AE10" s="33">
        <v>6</v>
      </c>
      <c r="AF10" s="29">
        <v>6</v>
      </c>
      <c r="AG10" s="33">
        <v>6</v>
      </c>
      <c r="AH10" s="28">
        <v>5</v>
      </c>
      <c r="AI10" s="26">
        <v>4</v>
      </c>
      <c r="AJ10" s="29">
        <v>6</v>
      </c>
      <c r="AK10" s="26">
        <v>2</v>
      </c>
      <c r="AL10" s="29">
        <v>6</v>
      </c>
      <c r="AM10" s="26">
        <v>2</v>
      </c>
      <c r="AN10" s="29">
        <v>6</v>
      </c>
      <c r="AO10" s="26">
        <v>4</v>
      </c>
      <c r="AP10" s="29">
        <v>6</v>
      </c>
      <c r="AQ10" s="26">
        <v>0.5</v>
      </c>
      <c r="AR10" s="29">
        <v>6</v>
      </c>
      <c r="AS10" s="33">
        <v>6</v>
      </c>
      <c r="AT10" s="28">
        <v>5</v>
      </c>
      <c r="AU10" s="26">
        <v>1</v>
      </c>
      <c r="AV10" s="29">
        <v>6</v>
      </c>
      <c r="AW10" s="26">
        <v>4</v>
      </c>
      <c r="AX10" s="29">
        <v>6</v>
      </c>
      <c r="AY10" s="26">
        <v>1</v>
      </c>
      <c r="AZ10" s="29">
        <v>6</v>
      </c>
      <c r="BA10" s="33">
        <v>6</v>
      </c>
      <c r="BB10" s="29">
        <v>6</v>
      </c>
      <c r="BC10" s="33">
        <v>6</v>
      </c>
      <c r="BD10" s="29">
        <v>6</v>
      </c>
      <c r="BE10" s="33">
        <v>6</v>
      </c>
      <c r="BF10" s="28">
        <v>0</v>
      </c>
      <c r="BG10" s="33">
        <v>6</v>
      </c>
      <c r="BH10" s="29">
        <v>6</v>
      </c>
      <c r="BI10" s="33">
        <v>6</v>
      </c>
      <c r="BJ10" s="29">
        <v>6</v>
      </c>
      <c r="BK10" s="33">
        <v>6</v>
      </c>
      <c r="BL10" s="29">
        <v>6</v>
      </c>
      <c r="BM10" s="26">
        <v>1</v>
      </c>
      <c r="BN10" s="29">
        <v>6</v>
      </c>
      <c r="BO10" s="33">
        <v>6</v>
      </c>
      <c r="BP10" s="28">
        <v>6</v>
      </c>
      <c r="BQ10" s="26">
        <v>6</v>
      </c>
      <c r="BR10" s="29">
        <v>6</v>
      </c>
      <c r="BS10" s="33">
        <v>6</v>
      </c>
      <c r="BT10" s="29">
        <v>6</v>
      </c>
      <c r="BU10" s="33">
        <v>6</v>
      </c>
      <c r="BV10" s="29">
        <v>6</v>
      </c>
      <c r="BW10" s="33">
        <v>6</v>
      </c>
      <c r="BX10" s="28"/>
      <c r="BY10" s="26"/>
      <c r="BZ10" s="28"/>
      <c r="CA10" s="26"/>
      <c r="CB10" s="28"/>
      <c r="CC10" s="26"/>
      <c r="CD10" s="28"/>
      <c r="CE10" s="26"/>
      <c r="CF10" s="28"/>
      <c r="CG10" s="26"/>
      <c r="CH10" s="28"/>
      <c r="CI10" s="26"/>
      <c r="CJ10" s="28"/>
      <c r="CK10" s="26"/>
      <c r="CL10" s="28"/>
      <c r="CM10" s="26"/>
      <c r="CN10" s="28"/>
      <c r="CO10" s="26"/>
      <c r="CP10" s="82"/>
      <c r="CQ10" s="82"/>
      <c r="CR10" s="82"/>
      <c r="CS10" s="82"/>
      <c r="CT10" s="82"/>
      <c r="CU10" s="82"/>
      <c r="CV10" s="82"/>
      <c r="CW10" s="82"/>
      <c r="CX10" s="82"/>
      <c r="CY10" s="82"/>
      <c r="CZ10" s="82"/>
      <c r="DA10" s="82"/>
      <c r="DB10" s="82"/>
      <c r="DC10" s="82"/>
      <c r="DD10" s="82"/>
      <c r="DE10" s="82"/>
      <c r="DF10" s="82"/>
      <c r="DG10" s="82"/>
      <c r="DH10" s="82"/>
      <c r="DI10" s="82"/>
      <c r="DJ10" s="82"/>
      <c r="DK10" s="82"/>
      <c r="DL10" s="82"/>
      <c r="DM10" s="82"/>
      <c r="DN10" s="82"/>
      <c r="DO10" s="82"/>
      <c r="DP10" s="82"/>
      <c r="DQ10" s="82"/>
      <c r="DR10" s="82"/>
      <c r="DS10" s="82"/>
      <c r="DT10" s="82"/>
      <c r="DU10" s="82"/>
      <c r="DV10" s="82"/>
      <c r="DW10" s="82"/>
      <c r="DX10" s="82"/>
      <c r="DY10" s="82"/>
      <c r="DZ10" s="82"/>
      <c r="EA10" s="82"/>
      <c r="EB10" s="82"/>
      <c r="EC10" s="82"/>
      <c r="ED10" s="82"/>
      <c r="EE10" s="82"/>
      <c r="EF10" s="82"/>
      <c r="EG10" s="82"/>
      <c r="EH10" s="82"/>
      <c r="EI10" s="82"/>
      <c r="EJ10" s="82"/>
      <c r="EK10" s="82"/>
      <c r="EL10" s="82"/>
      <c r="EM10" s="82"/>
      <c r="EN10" s="82"/>
      <c r="EO10" s="82"/>
      <c r="EP10" s="82"/>
      <c r="EQ10" s="82"/>
      <c r="ER10" s="82"/>
      <c r="ES10" s="82"/>
      <c r="ET10" s="82"/>
      <c r="EU10" s="82"/>
      <c r="EV10" s="82"/>
      <c r="EW10" s="82"/>
      <c r="EX10" s="82"/>
      <c r="EY10" s="82"/>
      <c r="EZ10" s="82"/>
      <c r="FA10" s="82"/>
      <c r="FB10" s="82"/>
      <c r="FC10" s="82"/>
      <c r="FD10" s="82"/>
      <c r="FE10" s="82"/>
      <c r="FF10" s="82"/>
      <c r="FG10" s="82"/>
      <c r="FH10" s="82"/>
      <c r="FI10" s="82"/>
      <c r="FJ10" s="82"/>
      <c r="FK10" s="82"/>
      <c r="FL10" s="82"/>
      <c r="FM10" s="82"/>
      <c r="FN10" s="82"/>
      <c r="FO10" s="82"/>
    </row>
    <row r="11" spans="1:171" s="76" customFormat="1" x14ac:dyDescent="0.25">
      <c r="A11" s="30" t="s">
        <v>19</v>
      </c>
      <c r="B11" s="91">
        <v>3728</v>
      </c>
      <c r="C11" s="89">
        <v>6</v>
      </c>
      <c r="D11" s="90">
        <v>6</v>
      </c>
      <c r="E11" s="92">
        <v>6</v>
      </c>
      <c r="F11" s="93">
        <v>6</v>
      </c>
      <c r="G11" s="92">
        <v>6</v>
      </c>
      <c r="H11" s="27">
        <v>6</v>
      </c>
      <c r="I11" s="26">
        <v>6</v>
      </c>
      <c r="J11" s="27">
        <v>6</v>
      </c>
      <c r="K11" s="26">
        <v>6</v>
      </c>
      <c r="L11" s="34">
        <v>6</v>
      </c>
      <c r="M11" s="26">
        <v>6</v>
      </c>
      <c r="N11" s="34">
        <v>6</v>
      </c>
      <c r="O11" s="26">
        <v>6</v>
      </c>
      <c r="P11" s="34">
        <v>6</v>
      </c>
      <c r="Q11" s="26">
        <v>6</v>
      </c>
      <c r="R11" s="27">
        <v>6</v>
      </c>
      <c r="S11" s="26">
        <v>6</v>
      </c>
      <c r="T11" s="34">
        <v>6</v>
      </c>
      <c r="U11" s="26">
        <v>6</v>
      </c>
      <c r="V11" s="29">
        <v>6</v>
      </c>
      <c r="W11" s="33">
        <v>6</v>
      </c>
      <c r="X11" s="29">
        <v>6</v>
      </c>
      <c r="Y11" s="33">
        <v>6</v>
      </c>
      <c r="Z11" s="29">
        <v>6</v>
      </c>
      <c r="AA11" s="33">
        <v>6</v>
      </c>
      <c r="AB11" s="29">
        <v>6</v>
      </c>
      <c r="AC11" s="33">
        <v>6</v>
      </c>
      <c r="AD11" s="29">
        <v>6</v>
      </c>
      <c r="AE11" s="33">
        <v>6</v>
      </c>
      <c r="AF11" s="29">
        <v>6</v>
      </c>
      <c r="AG11" s="33">
        <v>6</v>
      </c>
      <c r="AH11" s="28">
        <v>6</v>
      </c>
      <c r="AI11" s="26">
        <v>6</v>
      </c>
      <c r="AJ11" s="29">
        <v>6</v>
      </c>
      <c r="AK11" s="26">
        <v>6</v>
      </c>
      <c r="AL11" s="29">
        <v>6</v>
      </c>
      <c r="AM11" s="26">
        <v>6</v>
      </c>
      <c r="AN11" s="29">
        <v>6</v>
      </c>
      <c r="AO11" s="26">
        <v>6</v>
      </c>
      <c r="AP11" s="29">
        <v>6</v>
      </c>
      <c r="AQ11" s="26">
        <v>6</v>
      </c>
      <c r="AR11" s="29">
        <v>6</v>
      </c>
      <c r="AS11" s="33">
        <v>6</v>
      </c>
      <c r="AT11" s="28">
        <v>6</v>
      </c>
      <c r="AU11" s="26">
        <v>6</v>
      </c>
      <c r="AV11" s="29">
        <v>6</v>
      </c>
      <c r="AW11" s="26">
        <v>6</v>
      </c>
      <c r="AX11" s="29">
        <v>6</v>
      </c>
      <c r="AY11" s="26">
        <v>6</v>
      </c>
      <c r="AZ11" s="29">
        <v>6</v>
      </c>
      <c r="BA11" s="33">
        <v>6</v>
      </c>
      <c r="BB11" s="29">
        <v>6</v>
      </c>
      <c r="BC11" s="33">
        <v>6</v>
      </c>
      <c r="BD11" s="29">
        <v>6</v>
      </c>
      <c r="BE11" s="33">
        <v>6</v>
      </c>
      <c r="BF11" s="28">
        <v>6</v>
      </c>
      <c r="BG11" s="33">
        <v>6</v>
      </c>
      <c r="BH11" s="29">
        <v>6</v>
      </c>
      <c r="BI11" s="33">
        <v>6</v>
      </c>
      <c r="BJ11" s="29">
        <v>6</v>
      </c>
      <c r="BK11" s="33">
        <v>6</v>
      </c>
      <c r="BL11" s="29">
        <v>6</v>
      </c>
      <c r="BM11" s="26">
        <v>6</v>
      </c>
      <c r="BN11" s="29">
        <v>6</v>
      </c>
      <c r="BO11" s="33">
        <v>6</v>
      </c>
      <c r="BP11" s="28">
        <v>6</v>
      </c>
      <c r="BQ11" s="26">
        <v>6</v>
      </c>
      <c r="BR11" s="29">
        <v>6</v>
      </c>
      <c r="BS11" s="33">
        <v>6</v>
      </c>
      <c r="BT11" s="29">
        <v>6</v>
      </c>
      <c r="BU11" s="33">
        <v>6</v>
      </c>
      <c r="BV11" s="29">
        <v>6</v>
      </c>
      <c r="BW11" s="33">
        <v>6</v>
      </c>
      <c r="BX11" s="28"/>
      <c r="BY11" s="26"/>
      <c r="BZ11" s="28"/>
      <c r="CA11" s="26"/>
      <c r="CB11" s="28"/>
      <c r="CC11" s="26"/>
      <c r="CD11" s="28"/>
      <c r="CE11" s="26"/>
      <c r="CF11" s="28"/>
      <c r="CG11" s="26"/>
      <c r="CH11" s="28"/>
      <c r="CI11" s="26"/>
      <c r="CJ11" s="28"/>
      <c r="CK11" s="26"/>
      <c r="CL11" s="28"/>
      <c r="CM11" s="26"/>
      <c r="CN11" s="28"/>
      <c r="CO11" s="26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</row>
    <row r="12" spans="1:171" s="76" customFormat="1" x14ac:dyDescent="0.25">
      <c r="A12" s="30" t="s">
        <v>36</v>
      </c>
      <c r="B12" s="91">
        <v>3778</v>
      </c>
      <c r="C12" s="89">
        <v>6</v>
      </c>
      <c r="D12" s="90">
        <v>6</v>
      </c>
      <c r="E12" s="92">
        <v>6</v>
      </c>
      <c r="F12" s="93">
        <v>6</v>
      </c>
      <c r="G12" s="92">
        <v>6</v>
      </c>
      <c r="H12" s="27">
        <v>6</v>
      </c>
      <c r="I12" s="26">
        <v>6</v>
      </c>
      <c r="J12" s="27">
        <v>6</v>
      </c>
      <c r="K12" s="26">
        <v>6</v>
      </c>
      <c r="L12" s="34">
        <v>6</v>
      </c>
      <c r="M12" s="26">
        <v>6</v>
      </c>
      <c r="N12" s="34">
        <v>6</v>
      </c>
      <c r="O12" s="26">
        <v>6</v>
      </c>
      <c r="P12" s="34">
        <v>6</v>
      </c>
      <c r="Q12" s="26">
        <v>6</v>
      </c>
      <c r="R12" s="27">
        <v>6</v>
      </c>
      <c r="S12" s="26">
        <v>6</v>
      </c>
      <c r="T12" s="34">
        <v>6</v>
      </c>
      <c r="U12" s="26">
        <v>6</v>
      </c>
      <c r="V12" s="29">
        <v>6</v>
      </c>
      <c r="W12" s="33">
        <v>6</v>
      </c>
      <c r="X12" s="29">
        <v>6</v>
      </c>
      <c r="Y12" s="33">
        <v>6</v>
      </c>
      <c r="Z12" s="29">
        <v>6</v>
      </c>
      <c r="AA12" s="33">
        <v>6</v>
      </c>
      <c r="AB12" s="29">
        <v>6</v>
      </c>
      <c r="AC12" s="33">
        <v>6</v>
      </c>
      <c r="AD12" s="29">
        <v>6</v>
      </c>
      <c r="AE12" s="33">
        <v>6</v>
      </c>
      <c r="AF12" s="29">
        <v>6</v>
      </c>
      <c r="AG12" s="33">
        <v>6</v>
      </c>
      <c r="AH12" s="28">
        <v>6</v>
      </c>
      <c r="AI12" s="26">
        <v>6</v>
      </c>
      <c r="AJ12" s="29">
        <v>6</v>
      </c>
      <c r="AK12" s="26">
        <v>6</v>
      </c>
      <c r="AL12" s="29">
        <v>6</v>
      </c>
      <c r="AM12" s="26">
        <v>6</v>
      </c>
      <c r="AN12" s="29">
        <v>6</v>
      </c>
      <c r="AO12" s="26">
        <v>6</v>
      </c>
      <c r="AP12" s="29">
        <v>6</v>
      </c>
      <c r="AQ12" s="26">
        <v>6</v>
      </c>
      <c r="AR12" s="29">
        <v>6</v>
      </c>
      <c r="AS12" s="33">
        <v>6</v>
      </c>
      <c r="AT12" s="28">
        <v>6</v>
      </c>
      <c r="AU12" s="26">
        <v>6</v>
      </c>
      <c r="AV12" s="29">
        <v>6</v>
      </c>
      <c r="AW12" s="26">
        <v>6</v>
      </c>
      <c r="AX12" s="29">
        <v>6</v>
      </c>
      <c r="AY12" s="26">
        <v>6</v>
      </c>
      <c r="AZ12" s="29">
        <v>6</v>
      </c>
      <c r="BA12" s="33">
        <v>6</v>
      </c>
      <c r="BB12" s="29">
        <v>6</v>
      </c>
      <c r="BC12" s="33">
        <v>6</v>
      </c>
      <c r="BD12" s="29">
        <v>6</v>
      </c>
      <c r="BE12" s="33">
        <v>6</v>
      </c>
      <c r="BF12" s="28">
        <v>6</v>
      </c>
      <c r="BG12" s="33">
        <v>6</v>
      </c>
      <c r="BH12" s="29">
        <v>6</v>
      </c>
      <c r="BI12" s="33">
        <v>6</v>
      </c>
      <c r="BJ12" s="29">
        <v>6</v>
      </c>
      <c r="BK12" s="33">
        <v>6</v>
      </c>
      <c r="BL12" s="29">
        <v>6</v>
      </c>
      <c r="BM12" s="26">
        <v>6</v>
      </c>
      <c r="BN12" s="29">
        <v>6</v>
      </c>
      <c r="BO12" s="33">
        <v>6</v>
      </c>
      <c r="BP12" s="28">
        <v>6</v>
      </c>
      <c r="BQ12" s="26">
        <v>6</v>
      </c>
      <c r="BR12" s="29">
        <v>6</v>
      </c>
      <c r="BS12" s="33">
        <v>6</v>
      </c>
      <c r="BT12" s="29">
        <v>6</v>
      </c>
      <c r="BU12" s="33">
        <v>6</v>
      </c>
      <c r="BV12" s="29">
        <v>6</v>
      </c>
      <c r="BW12" s="33">
        <v>6</v>
      </c>
      <c r="BX12" s="28"/>
      <c r="BY12" s="26"/>
      <c r="BZ12" s="28"/>
      <c r="CA12" s="26"/>
      <c r="CB12" s="28"/>
      <c r="CC12" s="26"/>
      <c r="CD12" s="28"/>
      <c r="CE12" s="26"/>
      <c r="CF12" s="28"/>
      <c r="CG12" s="26"/>
      <c r="CH12" s="28"/>
      <c r="CI12" s="26"/>
      <c r="CJ12" s="28"/>
      <c r="CK12" s="26"/>
      <c r="CL12" s="28"/>
      <c r="CM12" s="26"/>
      <c r="CN12" s="28"/>
      <c r="CO12" s="26"/>
      <c r="CP12" s="82"/>
      <c r="CQ12" s="82"/>
      <c r="CR12" s="82"/>
      <c r="CS12" s="82"/>
      <c r="CT12" s="82"/>
      <c r="CU12" s="82"/>
      <c r="CV12" s="82"/>
      <c r="CW12" s="82"/>
      <c r="CX12" s="82"/>
      <c r="CY12" s="82"/>
      <c r="CZ12" s="82"/>
      <c r="DA12" s="82"/>
      <c r="DB12" s="82"/>
      <c r="DC12" s="82"/>
      <c r="DD12" s="82"/>
      <c r="DE12" s="82"/>
      <c r="DF12" s="82"/>
      <c r="DG12" s="82"/>
      <c r="DH12" s="82"/>
      <c r="DI12" s="82"/>
      <c r="DJ12" s="82"/>
      <c r="DK12" s="82"/>
      <c r="DL12" s="82"/>
      <c r="DM12" s="82"/>
      <c r="DN12" s="82"/>
      <c r="DO12" s="82"/>
      <c r="DP12" s="82"/>
      <c r="DQ12" s="82"/>
      <c r="DR12" s="82"/>
      <c r="DS12" s="82"/>
      <c r="DT12" s="82"/>
      <c r="DU12" s="82"/>
      <c r="DV12" s="82"/>
      <c r="DW12" s="82"/>
      <c r="DX12" s="82"/>
      <c r="DY12" s="82"/>
      <c r="DZ12" s="82"/>
      <c r="EA12" s="82"/>
      <c r="EB12" s="82"/>
      <c r="EC12" s="82"/>
      <c r="ED12" s="82"/>
      <c r="EE12" s="82"/>
      <c r="EF12" s="82"/>
      <c r="EG12" s="82"/>
      <c r="EH12" s="82"/>
      <c r="EI12" s="82"/>
      <c r="EJ12" s="82"/>
      <c r="EK12" s="82"/>
      <c r="EL12" s="82"/>
      <c r="EM12" s="82"/>
      <c r="EN12" s="82"/>
      <c r="EO12" s="82"/>
      <c r="EP12" s="82"/>
      <c r="EQ12" s="82"/>
      <c r="ER12" s="82"/>
      <c r="ES12" s="82"/>
      <c r="ET12" s="82"/>
      <c r="EU12" s="82"/>
      <c r="EV12" s="82"/>
      <c r="EW12" s="82"/>
      <c r="EX12" s="82"/>
      <c r="EY12" s="82"/>
      <c r="EZ12" s="82"/>
      <c r="FA12" s="82"/>
      <c r="FB12" s="82"/>
      <c r="FC12" s="82"/>
      <c r="FD12" s="82"/>
      <c r="FE12" s="82"/>
      <c r="FF12" s="82"/>
      <c r="FG12" s="82"/>
      <c r="FH12" s="82"/>
      <c r="FI12" s="82"/>
      <c r="FJ12" s="82"/>
      <c r="FK12" s="82"/>
      <c r="FL12" s="82"/>
      <c r="FM12" s="82"/>
      <c r="FN12" s="82"/>
      <c r="FO12" s="82"/>
    </row>
    <row r="13" spans="1:171" s="76" customFormat="1" x14ac:dyDescent="0.25">
      <c r="A13" s="30" t="s">
        <v>32</v>
      </c>
      <c r="B13" s="91">
        <v>3772</v>
      </c>
      <c r="C13" s="89">
        <v>6</v>
      </c>
      <c r="D13" s="90">
        <v>6</v>
      </c>
      <c r="E13" s="92">
        <v>6</v>
      </c>
      <c r="F13" s="93">
        <v>6</v>
      </c>
      <c r="G13" s="92">
        <v>6</v>
      </c>
      <c r="H13" s="27">
        <v>6</v>
      </c>
      <c r="I13" s="26">
        <v>6</v>
      </c>
      <c r="J13" s="27">
        <v>6</v>
      </c>
      <c r="K13" s="26">
        <v>6</v>
      </c>
      <c r="L13" s="34">
        <v>6</v>
      </c>
      <c r="M13" s="26">
        <v>3.5</v>
      </c>
      <c r="N13" s="34">
        <v>6</v>
      </c>
      <c r="O13" s="26">
        <v>6</v>
      </c>
      <c r="P13" s="34">
        <v>6</v>
      </c>
      <c r="Q13" s="26">
        <v>6</v>
      </c>
      <c r="R13" s="27">
        <v>6</v>
      </c>
      <c r="S13" s="26">
        <v>6</v>
      </c>
      <c r="T13" s="34">
        <v>6</v>
      </c>
      <c r="U13" s="26">
        <v>6</v>
      </c>
      <c r="V13" s="29">
        <v>6</v>
      </c>
      <c r="W13" s="33">
        <v>6</v>
      </c>
      <c r="X13" s="29">
        <v>6</v>
      </c>
      <c r="Y13" s="33">
        <v>6</v>
      </c>
      <c r="Z13" s="29">
        <v>6</v>
      </c>
      <c r="AA13" s="33">
        <v>6</v>
      </c>
      <c r="AB13" s="29">
        <v>6</v>
      </c>
      <c r="AC13" s="33">
        <v>6</v>
      </c>
      <c r="AD13" s="29">
        <v>6</v>
      </c>
      <c r="AE13" s="33">
        <v>6</v>
      </c>
      <c r="AF13" s="29">
        <v>6</v>
      </c>
      <c r="AG13" s="33">
        <v>6</v>
      </c>
      <c r="AH13" s="28">
        <v>6</v>
      </c>
      <c r="AI13" s="26">
        <v>6</v>
      </c>
      <c r="AJ13" s="29">
        <v>6</v>
      </c>
      <c r="AK13" s="26">
        <v>6</v>
      </c>
      <c r="AL13" s="29">
        <v>6</v>
      </c>
      <c r="AM13" s="26">
        <v>6</v>
      </c>
      <c r="AN13" s="29">
        <v>6</v>
      </c>
      <c r="AO13" s="26">
        <v>6</v>
      </c>
      <c r="AP13" s="29">
        <v>6</v>
      </c>
      <c r="AQ13" s="26">
        <v>6</v>
      </c>
      <c r="AR13" s="29">
        <v>6</v>
      </c>
      <c r="AS13" s="33">
        <v>6</v>
      </c>
      <c r="AT13" s="28">
        <v>6</v>
      </c>
      <c r="AU13" s="26">
        <v>6</v>
      </c>
      <c r="AV13" s="29">
        <v>6</v>
      </c>
      <c r="AW13" s="26">
        <v>6</v>
      </c>
      <c r="AX13" s="29">
        <v>6</v>
      </c>
      <c r="AY13" s="26">
        <v>6</v>
      </c>
      <c r="AZ13" s="28">
        <v>6</v>
      </c>
      <c r="BA13" s="33">
        <v>6</v>
      </c>
      <c r="BB13" s="29">
        <v>6</v>
      </c>
      <c r="BC13" s="33">
        <v>6</v>
      </c>
      <c r="BD13" s="29">
        <v>6</v>
      </c>
      <c r="BE13" s="33">
        <v>6</v>
      </c>
      <c r="BF13" s="28">
        <v>6</v>
      </c>
      <c r="BG13" s="33">
        <v>6</v>
      </c>
      <c r="BH13" s="29">
        <v>6</v>
      </c>
      <c r="BI13" s="33">
        <v>6</v>
      </c>
      <c r="BJ13" s="29">
        <v>6</v>
      </c>
      <c r="BK13" s="33">
        <v>6</v>
      </c>
      <c r="BL13" s="29">
        <v>6</v>
      </c>
      <c r="BM13" s="26">
        <v>6</v>
      </c>
      <c r="BN13" s="29">
        <v>6</v>
      </c>
      <c r="BO13" s="33">
        <v>6</v>
      </c>
      <c r="BP13" s="28">
        <v>6</v>
      </c>
      <c r="BQ13" s="26">
        <v>6</v>
      </c>
      <c r="BR13" s="29">
        <v>6</v>
      </c>
      <c r="BS13" s="33">
        <v>6</v>
      </c>
      <c r="BT13" s="29">
        <v>6</v>
      </c>
      <c r="BU13" s="33">
        <v>6</v>
      </c>
      <c r="BV13" s="29">
        <v>6</v>
      </c>
      <c r="BW13" s="33">
        <v>6</v>
      </c>
      <c r="BX13" s="28"/>
      <c r="BY13" s="26"/>
      <c r="BZ13" s="28"/>
      <c r="CA13" s="26"/>
      <c r="CB13" s="28"/>
      <c r="CC13" s="26"/>
      <c r="CD13" s="28"/>
      <c r="CE13" s="26"/>
      <c r="CF13" s="28"/>
      <c r="CG13" s="26"/>
      <c r="CH13" s="28"/>
      <c r="CI13" s="26"/>
      <c r="CJ13" s="28"/>
      <c r="CK13" s="26"/>
      <c r="CL13" s="28"/>
      <c r="CM13" s="26"/>
      <c r="CN13" s="28"/>
      <c r="CO13" s="26"/>
      <c r="CP13" s="82"/>
      <c r="CQ13" s="82"/>
      <c r="CR13" s="82"/>
      <c r="CS13" s="82"/>
      <c r="CT13" s="82"/>
      <c r="CU13" s="82"/>
      <c r="CV13" s="82"/>
      <c r="CW13" s="82"/>
      <c r="CX13" s="82"/>
      <c r="CY13" s="82"/>
      <c r="CZ13" s="82"/>
      <c r="DA13" s="82"/>
      <c r="DB13" s="82"/>
      <c r="DC13" s="82"/>
      <c r="DD13" s="82"/>
      <c r="DE13" s="82"/>
      <c r="DF13" s="82"/>
      <c r="DG13" s="82"/>
      <c r="DH13" s="82"/>
      <c r="DI13" s="82"/>
      <c r="DJ13" s="82"/>
      <c r="DK13" s="82"/>
      <c r="DL13" s="82"/>
      <c r="DM13" s="82"/>
      <c r="DN13" s="82"/>
      <c r="DO13" s="82"/>
      <c r="DP13" s="82"/>
      <c r="DQ13" s="82"/>
      <c r="DR13" s="82"/>
      <c r="DS13" s="82"/>
      <c r="DT13" s="82"/>
      <c r="DU13" s="82"/>
      <c r="DV13" s="82"/>
      <c r="DW13" s="82"/>
      <c r="DX13" s="82"/>
      <c r="DY13" s="82"/>
      <c r="DZ13" s="82"/>
      <c r="EA13" s="82"/>
      <c r="EB13" s="82"/>
      <c r="EC13" s="82"/>
      <c r="ED13" s="82"/>
      <c r="EE13" s="82"/>
      <c r="EF13" s="82"/>
      <c r="EG13" s="82"/>
      <c r="EH13" s="82"/>
      <c r="EI13" s="82"/>
      <c r="EJ13" s="82"/>
      <c r="EK13" s="82"/>
      <c r="EL13" s="82"/>
      <c r="EM13" s="82"/>
      <c r="EN13" s="82"/>
      <c r="EO13" s="82"/>
      <c r="EP13" s="82"/>
      <c r="EQ13" s="82"/>
      <c r="ER13" s="82"/>
      <c r="ES13" s="82"/>
      <c r="ET13" s="82"/>
      <c r="EU13" s="82"/>
      <c r="EV13" s="82"/>
      <c r="EW13" s="82"/>
      <c r="EX13" s="82"/>
      <c r="EY13" s="82"/>
      <c r="EZ13" s="82"/>
      <c r="FA13" s="82"/>
      <c r="FB13" s="82"/>
      <c r="FC13" s="82"/>
      <c r="FD13" s="82"/>
      <c r="FE13" s="82"/>
      <c r="FF13" s="82"/>
      <c r="FG13" s="82"/>
      <c r="FH13" s="82"/>
      <c r="FI13" s="82"/>
      <c r="FJ13" s="82"/>
      <c r="FK13" s="82"/>
      <c r="FL13" s="82"/>
      <c r="FM13" s="82"/>
      <c r="FN13" s="82"/>
      <c r="FO13" s="82"/>
    </row>
    <row r="14" spans="1:171" s="76" customFormat="1" x14ac:dyDescent="0.25">
      <c r="A14" s="30" t="s">
        <v>33</v>
      </c>
      <c r="B14" s="91">
        <v>3773</v>
      </c>
      <c r="C14" s="89">
        <v>6</v>
      </c>
      <c r="D14" s="90">
        <v>6</v>
      </c>
      <c r="E14" s="92">
        <v>6</v>
      </c>
      <c r="F14" s="93">
        <v>6</v>
      </c>
      <c r="G14" s="92">
        <v>6</v>
      </c>
      <c r="H14" s="27">
        <v>6</v>
      </c>
      <c r="I14" s="26">
        <v>6</v>
      </c>
      <c r="J14" s="27">
        <v>6</v>
      </c>
      <c r="K14" s="26">
        <v>6</v>
      </c>
      <c r="L14" s="34">
        <v>6</v>
      </c>
      <c r="M14" s="26">
        <v>6</v>
      </c>
      <c r="N14" s="34">
        <v>6</v>
      </c>
      <c r="O14" s="26">
        <v>6</v>
      </c>
      <c r="P14" s="34">
        <v>6</v>
      </c>
      <c r="Q14" s="26">
        <v>6</v>
      </c>
      <c r="R14" s="27">
        <v>6</v>
      </c>
      <c r="S14" s="26">
        <v>6</v>
      </c>
      <c r="T14" s="34">
        <v>6</v>
      </c>
      <c r="U14" s="26">
        <v>6</v>
      </c>
      <c r="V14" s="29">
        <v>6</v>
      </c>
      <c r="W14" s="33">
        <v>6</v>
      </c>
      <c r="X14" s="29">
        <v>6</v>
      </c>
      <c r="Y14" s="33">
        <v>6</v>
      </c>
      <c r="Z14" s="29">
        <v>6</v>
      </c>
      <c r="AA14" s="33">
        <v>6</v>
      </c>
      <c r="AB14" s="29">
        <v>6</v>
      </c>
      <c r="AC14" s="33">
        <v>6</v>
      </c>
      <c r="AD14" s="29">
        <v>6</v>
      </c>
      <c r="AE14" s="33">
        <v>6</v>
      </c>
      <c r="AF14" s="29">
        <v>6</v>
      </c>
      <c r="AG14" s="33">
        <v>6</v>
      </c>
      <c r="AH14" s="28">
        <v>6</v>
      </c>
      <c r="AI14" s="26">
        <v>6</v>
      </c>
      <c r="AJ14" s="29">
        <v>6</v>
      </c>
      <c r="AK14" s="26">
        <v>6</v>
      </c>
      <c r="AL14" s="29">
        <v>6</v>
      </c>
      <c r="AM14" s="26">
        <v>6</v>
      </c>
      <c r="AN14" s="29">
        <v>6</v>
      </c>
      <c r="AO14" s="26">
        <v>6</v>
      </c>
      <c r="AP14" s="29">
        <v>6</v>
      </c>
      <c r="AQ14" s="26">
        <v>6</v>
      </c>
      <c r="AR14" s="29">
        <v>6</v>
      </c>
      <c r="AS14" s="33">
        <v>6</v>
      </c>
      <c r="AT14" s="28">
        <v>6</v>
      </c>
      <c r="AU14" s="26">
        <v>6</v>
      </c>
      <c r="AV14" s="29">
        <v>6</v>
      </c>
      <c r="AW14" s="26">
        <v>6</v>
      </c>
      <c r="AX14" s="29">
        <v>6</v>
      </c>
      <c r="AY14" s="26">
        <v>6</v>
      </c>
      <c r="AZ14" s="28">
        <v>6</v>
      </c>
      <c r="BA14" s="33">
        <v>6</v>
      </c>
      <c r="BB14" s="29">
        <v>6</v>
      </c>
      <c r="BC14" s="33">
        <v>6</v>
      </c>
      <c r="BD14" s="29">
        <v>6</v>
      </c>
      <c r="BE14" s="33">
        <v>6</v>
      </c>
      <c r="BF14" s="28">
        <v>6</v>
      </c>
      <c r="BG14" s="33">
        <v>6</v>
      </c>
      <c r="BH14" s="29">
        <v>6</v>
      </c>
      <c r="BI14" s="33">
        <v>6</v>
      </c>
      <c r="BJ14" s="29">
        <v>6</v>
      </c>
      <c r="BK14" s="33">
        <v>6</v>
      </c>
      <c r="BL14" s="29">
        <v>6</v>
      </c>
      <c r="BM14" s="26">
        <v>6</v>
      </c>
      <c r="BN14" s="29">
        <v>6</v>
      </c>
      <c r="BO14" s="33">
        <v>6</v>
      </c>
      <c r="BP14" s="28">
        <v>6</v>
      </c>
      <c r="BQ14" s="26">
        <v>6</v>
      </c>
      <c r="BR14" s="29">
        <v>6</v>
      </c>
      <c r="BS14" s="33">
        <v>6</v>
      </c>
      <c r="BT14" s="29">
        <v>6</v>
      </c>
      <c r="BU14" s="33">
        <v>6</v>
      </c>
      <c r="BV14" s="29">
        <v>6</v>
      </c>
      <c r="BW14" s="33">
        <v>6</v>
      </c>
      <c r="BX14" s="28"/>
      <c r="BY14" s="26"/>
      <c r="BZ14" s="28"/>
      <c r="CA14" s="26"/>
      <c r="CB14" s="28"/>
      <c r="CC14" s="26"/>
      <c r="CD14" s="28"/>
      <c r="CE14" s="26"/>
      <c r="CF14" s="28"/>
      <c r="CG14" s="26"/>
      <c r="CH14" s="28"/>
      <c r="CI14" s="26"/>
      <c r="CJ14" s="28"/>
      <c r="CK14" s="26"/>
      <c r="CL14" s="28"/>
      <c r="CM14" s="26"/>
      <c r="CN14" s="28"/>
      <c r="CO14" s="26"/>
      <c r="CP14" s="82"/>
      <c r="CQ14" s="82"/>
      <c r="CR14" s="82"/>
      <c r="CS14" s="82"/>
      <c r="CT14" s="82"/>
      <c r="CU14" s="82"/>
      <c r="CV14" s="82"/>
      <c r="CW14" s="82"/>
      <c r="CX14" s="82"/>
      <c r="CY14" s="82"/>
      <c r="CZ14" s="82"/>
      <c r="DA14" s="82"/>
      <c r="DB14" s="82"/>
      <c r="DC14" s="82"/>
      <c r="DD14" s="82"/>
      <c r="DE14" s="82"/>
      <c r="DF14" s="82"/>
      <c r="DG14" s="82"/>
      <c r="DH14" s="82"/>
      <c r="DI14" s="82"/>
      <c r="DJ14" s="82"/>
      <c r="DK14" s="82"/>
      <c r="DL14" s="82"/>
      <c r="DM14" s="82"/>
      <c r="DN14" s="82"/>
      <c r="DO14" s="82"/>
      <c r="DP14" s="82"/>
      <c r="DQ14" s="82"/>
      <c r="DR14" s="82"/>
      <c r="DS14" s="82"/>
      <c r="DT14" s="82"/>
      <c r="DU14" s="82"/>
      <c r="DV14" s="82"/>
      <c r="DW14" s="82"/>
      <c r="DX14" s="82"/>
      <c r="DY14" s="82"/>
      <c r="DZ14" s="82"/>
      <c r="EA14" s="82"/>
      <c r="EB14" s="82"/>
      <c r="EC14" s="82"/>
      <c r="ED14" s="82"/>
      <c r="EE14" s="82"/>
      <c r="EF14" s="82"/>
      <c r="EG14" s="82"/>
      <c r="EH14" s="82"/>
      <c r="EI14" s="82"/>
      <c r="EJ14" s="82"/>
      <c r="EK14" s="82"/>
      <c r="EL14" s="82"/>
      <c r="EM14" s="82"/>
      <c r="EN14" s="82"/>
      <c r="EO14" s="82"/>
      <c r="EP14" s="82"/>
      <c r="EQ14" s="82"/>
      <c r="ER14" s="82"/>
      <c r="ES14" s="82"/>
      <c r="ET14" s="82"/>
      <c r="EU14" s="82"/>
      <c r="EV14" s="82"/>
      <c r="EW14" s="82"/>
      <c r="EX14" s="82"/>
      <c r="EY14" s="82"/>
      <c r="EZ14" s="82"/>
      <c r="FA14" s="82"/>
      <c r="FB14" s="82"/>
      <c r="FC14" s="82"/>
      <c r="FD14" s="82"/>
      <c r="FE14" s="82"/>
      <c r="FF14" s="82"/>
      <c r="FG14" s="82"/>
      <c r="FH14" s="82"/>
      <c r="FI14" s="82"/>
      <c r="FJ14" s="82"/>
      <c r="FK14" s="82"/>
      <c r="FL14" s="82"/>
      <c r="FM14" s="82"/>
      <c r="FN14" s="82"/>
      <c r="FO14" s="82"/>
    </row>
    <row r="15" spans="1:171" s="76" customFormat="1" x14ac:dyDescent="0.25">
      <c r="A15" s="30" t="s">
        <v>29</v>
      </c>
      <c r="B15" s="91">
        <v>3767</v>
      </c>
      <c r="C15" s="89">
        <v>6</v>
      </c>
      <c r="D15" s="90">
        <v>6</v>
      </c>
      <c r="E15" s="92">
        <v>6</v>
      </c>
      <c r="F15" s="93">
        <v>6</v>
      </c>
      <c r="G15" s="92">
        <v>6</v>
      </c>
      <c r="H15" s="27">
        <v>6</v>
      </c>
      <c r="I15" s="26">
        <v>6</v>
      </c>
      <c r="J15" s="27">
        <v>6</v>
      </c>
      <c r="K15" s="26">
        <v>6</v>
      </c>
      <c r="L15" s="34">
        <v>6</v>
      </c>
      <c r="M15" s="26">
        <v>6</v>
      </c>
      <c r="N15" s="34">
        <v>6</v>
      </c>
      <c r="O15" s="26">
        <v>6</v>
      </c>
      <c r="P15" s="34">
        <v>6</v>
      </c>
      <c r="Q15" s="26">
        <v>6</v>
      </c>
      <c r="R15" s="27">
        <v>6</v>
      </c>
      <c r="S15" s="26">
        <v>6</v>
      </c>
      <c r="T15" s="34">
        <v>6</v>
      </c>
      <c r="U15" s="26">
        <v>6</v>
      </c>
      <c r="V15" s="29">
        <v>6</v>
      </c>
      <c r="W15" s="33">
        <v>6</v>
      </c>
      <c r="X15" s="29">
        <v>6</v>
      </c>
      <c r="Y15" s="33">
        <v>6</v>
      </c>
      <c r="Z15" s="29">
        <v>6</v>
      </c>
      <c r="AA15" s="33">
        <v>6</v>
      </c>
      <c r="AB15" s="29">
        <v>6</v>
      </c>
      <c r="AC15" s="33">
        <v>6</v>
      </c>
      <c r="AD15" s="29">
        <v>6</v>
      </c>
      <c r="AE15" s="26">
        <v>5</v>
      </c>
      <c r="AF15" s="29">
        <v>6</v>
      </c>
      <c r="AG15" s="26">
        <v>1</v>
      </c>
      <c r="AH15" s="28">
        <v>6</v>
      </c>
      <c r="AI15" s="26">
        <v>6</v>
      </c>
      <c r="AJ15" s="29">
        <v>6</v>
      </c>
      <c r="AK15" s="26">
        <v>5.5</v>
      </c>
      <c r="AL15" s="28">
        <v>4</v>
      </c>
      <c r="AM15" s="26">
        <v>6</v>
      </c>
      <c r="AN15" s="28">
        <v>5</v>
      </c>
      <c r="AO15" s="26">
        <v>6</v>
      </c>
      <c r="AP15" s="29">
        <v>6</v>
      </c>
      <c r="AQ15" s="26">
        <v>6</v>
      </c>
      <c r="AR15" s="29">
        <v>6</v>
      </c>
      <c r="AS15" s="33">
        <v>6</v>
      </c>
      <c r="AT15" s="28">
        <v>6</v>
      </c>
      <c r="AU15" s="26">
        <v>6</v>
      </c>
      <c r="AV15" s="29">
        <v>6</v>
      </c>
      <c r="AW15" s="26">
        <v>6</v>
      </c>
      <c r="AX15" s="29">
        <v>6</v>
      </c>
      <c r="AY15" s="26">
        <v>6</v>
      </c>
      <c r="AZ15" s="28">
        <v>6</v>
      </c>
      <c r="BA15" s="26">
        <v>1</v>
      </c>
      <c r="BB15" s="29">
        <v>6</v>
      </c>
      <c r="BC15" s="33">
        <v>6</v>
      </c>
      <c r="BD15" s="29">
        <v>6</v>
      </c>
      <c r="BE15" s="33">
        <v>6</v>
      </c>
      <c r="BF15" s="28">
        <v>6</v>
      </c>
      <c r="BG15" s="33">
        <v>6</v>
      </c>
      <c r="BH15" s="29">
        <v>6</v>
      </c>
      <c r="BI15" s="33">
        <v>6</v>
      </c>
      <c r="BJ15" s="29">
        <v>6</v>
      </c>
      <c r="BK15" s="33">
        <v>6</v>
      </c>
      <c r="BL15" s="29">
        <v>6</v>
      </c>
      <c r="BM15" s="26">
        <v>6</v>
      </c>
      <c r="BN15" s="29">
        <v>6</v>
      </c>
      <c r="BO15" s="33">
        <v>6</v>
      </c>
      <c r="BP15" s="28">
        <v>6</v>
      </c>
      <c r="BQ15" s="26">
        <v>6</v>
      </c>
      <c r="BR15" s="29">
        <v>6</v>
      </c>
      <c r="BS15" s="33">
        <v>6</v>
      </c>
      <c r="BT15" s="29">
        <v>6</v>
      </c>
      <c r="BU15" s="33">
        <v>6</v>
      </c>
      <c r="BV15" s="29">
        <v>6</v>
      </c>
      <c r="BW15" s="33">
        <v>6</v>
      </c>
      <c r="BX15" s="28"/>
      <c r="BY15" s="26"/>
      <c r="BZ15" s="28"/>
      <c r="CA15" s="26"/>
      <c r="CB15" s="28"/>
      <c r="CC15" s="26"/>
      <c r="CD15" s="28"/>
      <c r="CE15" s="26"/>
      <c r="CF15" s="28"/>
      <c r="CG15" s="26"/>
      <c r="CH15" s="28"/>
      <c r="CI15" s="26"/>
      <c r="CJ15" s="28"/>
      <c r="CK15" s="26"/>
      <c r="CL15" s="28"/>
      <c r="CM15" s="26"/>
      <c r="CN15" s="28"/>
      <c r="CO15" s="26"/>
      <c r="CP15" s="82"/>
      <c r="CQ15" s="82"/>
      <c r="CR15" s="82"/>
      <c r="CS15" s="82"/>
      <c r="CT15" s="82"/>
      <c r="CU15" s="82"/>
      <c r="CV15" s="82"/>
      <c r="CW15" s="82"/>
      <c r="CX15" s="82"/>
      <c r="CY15" s="82"/>
      <c r="CZ15" s="82"/>
      <c r="DA15" s="82"/>
      <c r="DB15" s="82"/>
      <c r="DC15" s="82"/>
      <c r="DD15" s="82"/>
      <c r="DE15" s="82"/>
      <c r="DF15" s="82"/>
      <c r="DG15" s="82"/>
      <c r="DH15" s="82"/>
      <c r="DI15" s="82"/>
      <c r="DJ15" s="82"/>
      <c r="DK15" s="82"/>
      <c r="DL15" s="82"/>
      <c r="DM15" s="82"/>
      <c r="DN15" s="82"/>
      <c r="DO15" s="82"/>
      <c r="DP15" s="82"/>
      <c r="DQ15" s="82"/>
      <c r="DR15" s="82"/>
      <c r="DS15" s="82"/>
      <c r="DT15" s="82"/>
      <c r="DU15" s="82"/>
      <c r="DV15" s="82"/>
      <c r="DW15" s="82"/>
      <c r="DX15" s="82"/>
      <c r="DY15" s="82"/>
      <c r="DZ15" s="82"/>
      <c r="EA15" s="82"/>
      <c r="EB15" s="82"/>
      <c r="EC15" s="82"/>
      <c r="ED15" s="82"/>
      <c r="EE15" s="82"/>
      <c r="EF15" s="82"/>
      <c r="EG15" s="82"/>
      <c r="EH15" s="82"/>
      <c r="EI15" s="82"/>
      <c r="EJ15" s="82"/>
      <c r="EK15" s="82"/>
      <c r="EL15" s="82"/>
      <c r="EM15" s="82"/>
      <c r="EN15" s="82"/>
      <c r="EO15" s="82"/>
      <c r="EP15" s="82"/>
      <c r="EQ15" s="82"/>
      <c r="ER15" s="82"/>
      <c r="ES15" s="82"/>
      <c r="ET15" s="82"/>
      <c r="EU15" s="82"/>
      <c r="EV15" s="82"/>
      <c r="EW15" s="82"/>
      <c r="EX15" s="82"/>
      <c r="EY15" s="82"/>
      <c r="EZ15" s="82"/>
      <c r="FA15" s="82"/>
      <c r="FB15" s="82"/>
      <c r="FC15" s="82"/>
      <c r="FD15" s="82"/>
      <c r="FE15" s="82"/>
      <c r="FF15" s="82"/>
      <c r="FG15" s="82"/>
      <c r="FH15" s="82"/>
      <c r="FI15" s="82"/>
      <c r="FJ15" s="82"/>
      <c r="FK15" s="82"/>
      <c r="FL15" s="82"/>
      <c r="FM15" s="82"/>
      <c r="FN15" s="82"/>
      <c r="FO15" s="82"/>
    </row>
    <row r="16" spans="1:171" s="76" customFormat="1" x14ac:dyDescent="0.25">
      <c r="A16" s="30" t="s">
        <v>38</v>
      </c>
      <c r="B16" s="91">
        <v>3787</v>
      </c>
      <c r="C16" s="89">
        <v>6</v>
      </c>
      <c r="D16" s="90">
        <v>6</v>
      </c>
      <c r="E16" s="92">
        <v>3.75</v>
      </c>
      <c r="F16" s="93">
        <v>6</v>
      </c>
      <c r="G16" s="92">
        <v>4.5</v>
      </c>
      <c r="H16" s="27">
        <v>6</v>
      </c>
      <c r="I16" s="26">
        <v>6</v>
      </c>
      <c r="J16" s="27">
        <v>6</v>
      </c>
      <c r="K16" s="26">
        <v>6</v>
      </c>
      <c r="L16" s="34">
        <v>6</v>
      </c>
      <c r="M16" s="26">
        <v>6</v>
      </c>
      <c r="N16" s="34">
        <v>6</v>
      </c>
      <c r="O16" s="26">
        <v>0</v>
      </c>
      <c r="P16" s="34">
        <v>6</v>
      </c>
      <c r="Q16" s="26">
        <v>6</v>
      </c>
      <c r="R16" s="27">
        <v>6</v>
      </c>
      <c r="S16" s="26">
        <v>6</v>
      </c>
      <c r="T16" s="34">
        <v>6</v>
      </c>
      <c r="U16" s="26">
        <v>6</v>
      </c>
      <c r="V16" s="29">
        <v>6</v>
      </c>
      <c r="W16" s="33">
        <v>6</v>
      </c>
      <c r="X16" s="29">
        <v>6</v>
      </c>
      <c r="Y16" s="33">
        <v>6</v>
      </c>
      <c r="Z16" s="29">
        <v>6</v>
      </c>
      <c r="AA16" s="33">
        <v>6</v>
      </c>
      <c r="AB16" s="29">
        <v>6</v>
      </c>
      <c r="AC16" s="33">
        <v>6</v>
      </c>
      <c r="AD16" s="29">
        <v>6</v>
      </c>
      <c r="AE16" s="26">
        <v>6</v>
      </c>
      <c r="AF16" s="29">
        <v>6</v>
      </c>
      <c r="AG16" s="26">
        <v>6</v>
      </c>
      <c r="AH16" s="28">
        <v>6</v>
      </c>
      <c r="AI16" s="26">
        <v>6</v>
      </c>
      <c r="AJ16" s="29">
        <v>6</v>
      </c>
      <c r="AK16" s="26">
        <v>6</v>
      </c>
      <c r="AL16" s="28">
        <v>6</v>
      </c>
      <c r="AM16" s="26">
        <v>6</v>
      </c>
      <c r="AN16" s="28">
        <v>6</v>
      </c>
      <c r="AO16" s="26">
        <v>6</v>
      </c>
      <c r="AP16" s="29">
        <v>6</v>
      </c>
      <c r="AQ16" s="26">
        <v>6</v>
      </c>
      <c r="AR16" s="29">
        <v>6</v>
      </c>
      <c r="AS16" s="33">
        <v>6</v>
      </c>
      <c r="AT16" s="28">
        <v>6</v>
      </c>
      <c r="AU16" s="26">
        <v>6</v>
      </c>
      <c r="AV16" s="29">
        <v>6</v>
      </c>
      <c r="AW16" s="26">
        <v>6</v>
      </c>
      <c r="AX16" s="29">
        <v>6</v>
      </c>
      <c r="AY16" s="26">
        <v>6</v>
      </c>
      <c r="AZ16" s="28">
        <v>6</v>
      </c>
      <c r="BA16" s="26">
        <v>6</v>
      </c>
      <c r="BB16" s="29">
        <v>6</v>
      </c>
      <c r="BC16" s="33">
        <v>6</v>
      </c>
      <c r="BD16" s="29">
        <v>6</v>
      </c>
      <c r="BE16" s="33">
        <v>6</v>
      </c>
      <c r="BF16" s="28">
        <v>6</v>
      </c>
      <c r="BG16" s="33">
        <v>6</v>
      </c>
      <c r="BH16" s="29">
        <v>6</v>
      </c>
      <c r="BI16" s="33">
        <v>6</v>
      </c>
      <c r="BJ16" s="29">
        <v>6</v>
      </c>
      <c r="BK16" s="33">
        <v>6</v>
      </c>
      <c r="BL16" s="29">
        <v>6</v>
      </c>
      <c r="BM16" s="26">
        <v>6</v>
      </c>
      <c r="BN16" s="29">
        <v>6</v>
      </c>
      <c r="BO16" s="33">
        <v>6</v>
      </c>
      <c r="BP16" s="28">
        <v>6</v>
      </c>
      <c r="BQ16" s="26">
        <v>6</v>
      </c>
      <c r="BR16" s="29">
        <v>6</v>
      </c>
      <c r="BS16" s="33">
        <v>6</v>
      </c>
      <c r="BT16" s="29">
        <v>6</v>
      </c>
      <c r="BU16" s="33">
        <v>6</v>
      </c>
      <c r="BV16" s="29">
        <v>6</v>
      </c>
      <c r="BW16" s="33">
        <v>6</v>
      </c>
      <c r="BX16" s="28"/>
      <c r="BY16" s="26"/>
      <c r="BZ16" s="28"/>
      <c r="CA16" s="26"/>
      <c r="CB16" s="28"/>
      <c r="CC16" s="26"/>
      <c r="CD16" s="28"/>
      <c r="CE16" s="26"/>
      <c r="CF16" s="28"/>
      <c r="CG16" s="26"/>
      <c r="CH16" s="28"/>
      <c r="CI16" s="26"/>
      <c r="CJ16" s="28"/>
      <c r="CK16" s="26"/>
      <c r="CL16" s="28"/>
      <c r="CM16" s="26"/>
      <c r="CN16" s="28"/>
      <c r="CO16" s="26"/>
      <c r="CP16" s="82"/>
      <c r="CQ16" s="82"/>
      <c r="CR16" s="82"/>
      <c r="CS16" s="82"/>
      <c r="CT16" s="82"/>
      <c r="CU16" s="82"/>
      <c r="CV16" s="82"/>
      <c r="CW16" s="82"/>
      <c r="CX16" s="82"/>
      <c r="CY16" s="82"/>
      <c r="CZ16" s="82"/>
      <c r="DA16" s="82"/>
      <c r="DB16" s="82"/>
      <c r="DC16" s="82"/>
      <c r="DD16" s="82"/>
      <c r="DE16" s="82"/>
      <c r="DF16" s="82"/>
      <c r="DG16" s="82"/>
      <c r="DH16" s="82"/>
      <c r="DI16" s="82"/>
      <c r="DJ16" s="82"/>
      <c r="DK16" s="82"/>
      <c r="DL16" s="82"/>
      <c r="DM16" s="82"/>
      <c r="DN16" s="82"/>
      <c r="DO16" s="82"/>
      <c r="DP16" s="82"/>
      <c r="DQ16" s="82"/>
      <c r="DR16" s="82"/>
      <c r="DS16" s="82"/>
      <c r="DT16" s="82"/>
      <c r="DU16" s="82"/>
      <c r="DV16" s="82"/>
      <c r="DW16" s="82"/>
      <c r="DX16" s="82"/>
      <c r="DY16" s="82"/>
      <c r="DZ16" s="82"/>
      <c r="EA16" s="82"/>
      <c r="EB16" s="82"/>
      <c r="EC16" s="82"/>
      <c r="ED16" s="82"/>
      <c r="EE16" s="82"/>
      <c r="EF16" s="82"/>
      <c r="EG16" s="82"/>
      <c r="EH16" s="82"/>
      <c r="EI16" s="82"/>
      <c r="EJ16" s="82"/>
      <c r="EK16" s="82"/>
      <c r="EL16" s="82"/>
      <c r="EM16" s="82"/>
      <c r="EN16" s="82"/>
      <c r="EO16" s="82"/>
      <c r="EP16" s="82"/>
      <c r="EQ16" s="82"/>
      <c r="ER16" s="82"/>
      <c r="ES16" s="82"/>
      <c r="ET16" s="82"/>
      <c r="EU16" s="82"/>
      <c r="EV16" s="82"/>
      <c r="EW16" s="82"/>
      <c r="EX16" s="82"/>
      <c r="EY16" s="82"/>
      <c r="EZ16" s="82"/>
      <c r="FA16" s="82"/>
      <c r="FB16" s="82"/>
      <c r="FC16" s="82"/>
      <c r="FD16" s="82"/>
      <c r="FE16" s="82"/>
      <c r="FF16" s="82"/>
      <c r="FG16" s="82"/>
      <c r="FH16" s="82"/>
      <c r="FI16" s="82"/>
      <c r="FJ16" s="82"/>
      <c r="FK16" s="82"/>
      <c r="FL16" s="82"/>
      <c r="FM16" s="82"/>
      <c r="FN16" s="82"/>
      <c r="FO16" s="82"/>
    </row>
    <row r="17" spans="1:171" s="76" customFormat="1" x14ac:dyDescent="0.25">
      <c r="A17" s="30" t="s">
        <v>26</v>
      </c>
      <c r="B17" s="91">
        <v>3760</v>
      </c>
      <c r="C17" s="89">
        <v>6</v>
      </c>
      <c r="D17" s="90">
        <v>6</v>
      </c>
      <c r="E17" s="92">
        <v>6</v>
      </c>
      <c r="F17" s="93">
        <v>6</v>
      </c>
      <c r="G17" s="92">
        <v>6</v>
      </c>
      <c r="H17" s="27">
        <v>6</v>
      </c>
      <c r="I17" s="26">
        <v>6</v>
      </c>
      <c r="J17" s="27">
        <v>6</v>
      </c>
      <c r="K17" s="26">
        <v>6</v>
      </c>
      <c r="L17" s="34">
        <v>6</v>
      </c>
      <c r="M17" s="26">
        <v>5</v>
      </c>
      <c r="N17" s="34">
        <v>6</v>
      </c>
      <c r="O17" s="26">
        <v>1</v>
      </c>
      <c r="P17" s="34">
        <v>6</v>
      </c>
      <c r="Q17" s="26">
        <v>6</v>
      </c>
      <c r="R17" s="27">
        <v>6</v>
      </c>
      <c r="S17" s="26">
        <v>6</v>
      </c>
      <c r="T17" s="34">
        <v>6</v>
      </c>
      <c r="U17" s="26">
        <v>6</v>
      </c>
      <c r="V17" s="29">
        <v>6</v>
      </c>
      <c r="W17" s="33">
        <v>6</v>
      </c>
      <c r="X17" s="29">
        <v>6</v>
      </c>
      <c r="Y17" s="33">
        <v>6</v>
      </c>
      <c r="Z17" s="29">
        <v>6</v>
      </c>
      <c r="AA17" s="33">
        <v>6</v>
      </c>
      <c r="AB17" s="29">
        <v>6</v>
      </c>
      <c r="AC17" s="33">
        <v>6</v>
      </c>
      <c r="AD17" s="29">
        <v>6</v>
      </c>
      <c r="AE17" s="26">
        <v>6</v>
      </c>
      <c r="AF17" s="29">
        <v>6</v>
      </c>
      <c r="AG17" s="26">
        <v>6</v>
      </c>
      <c r="AH17" s="28">
        <v>6</v>
      </c>
      <c r="AI17" s="26">
        <v>6</v>
      </c>
      <c r="AJ17" s="29">
        <v>6</v>
      </c>
      <c r="AK17" s="26">
        <v>6</v>
      </c>
      <c r="AL17" s="28">
        <v>6</v>
      </c>
      <c r="AM17" s="26">
        <v>6</v>
      </c>
      <c r="AN17" s="28">
        <v>6</v>
      </c>
      <c r="AO17" s="26">
        <v>6</v>
      </c>
      <c r="AP17" s="29">
        <v>6</v>
      </c>
      <c r="AQ17" s="26">
        <v>6</v>
      </c>
      <c r="AR17" s="29">
        <v>6</v>
      </c>
      <c r="AS17" s="33">
        <v>6</v>
      </c>
      <c r="AT17" s="28">
        <v>6</v>
      </c>
      <c r="AU17" s="26">
        <v>6</v>
      </c>
      <c r="AV17" s="29">
        <v>6</v>
      </c>
      <c r="AW17" s="26">
        <v>6</v>
      </c>
      <c r="AX17" s="29">
        <v>6</v>
      </c>
      <c r="AY17" s="26">
        <v>6</v>
      </c>
      <c r="AZ17" s="28">
        <v>6</v>
      </c>
      <c r="BA17" s="26">
        <v>6</v>
      </c>
      <c r="BB17" s="29">
        <v>6</v>
      </c>
      <c r="BC17" s="33">
        <v>6</v>
      </c>
      <c r="BD17" s="29">
        <v>6</v>
      </c>
      <c r="BE17" s="33">
        <v>6</v>
      </c>
      <c r="BF17" s="28">
        <v>6</v>
      </c>
      <c r="BG17" s="33">
        <v>6</v>
      </c>
      <c r="BH17" s="29">
        <v>6</v>
      </c>
      <c r="BI17" s="33">
        <v>6</v>
      </c>
      <c r="BJ17" s="29">
        <v>6</v>
      </c>
      <c r="BK17" s="33">
        <v>6</v>
      </c>
      <c r="BL17" s="29">
        <v>6</v>
      </c>
      <c r="BM17" s="26">
        <v>6</v>
      </c>
      <c r="BN17" s="29">
        <v>6</v>
      </c>
      <c r="BO17" s="33">
        <v>6</v>
      </c>
      <c r="BP17" s="28">
        <v>6</v>
      </c>
      <c r="BQ17" s="26">
        <v>6</v>
      </c>
      <c r="BR17" s="29">
        <v>6</v>
      </c>
      <c r="BS17" s="33">
        <v>6</v>
      </c>
      <c r="BT17" s="29">
        <v>6</v>
      </c>
      <c r="BU17" s="33">
        <v>6</v>
      </c>
      <c r="BV17" s="29">
        <v>6</v>
      </c>
      <c r="BW17" s="33">
        <v>6</v>
      </c>
      <c r="BX17" s="28"/>
      <c r="BY17" s="26"/>
      <c r="BZ17" s="28"/>
      <c r="CA17" s="26"/>
      <c r="CB17" s="28"/>
      <c r="CC17" s="26"/>
      <c r="CD17" s="28"/>
      <c r="CE17" s="26"/>
      <c r="CF17" s="28"/>
      <c r="CG17" s="26"/>
      <c r="CH17" s="28"/>
      <c r="CI17" s="26"/>
      <c r="CJ17" s="28"/>
      <c r="CK17" s="26"/>
      <c r="CL17" s="28"/>
      <c r="CM17" s="26"/>
      <c r="CN17" s="28"/>
      <c r="CO17" s="26"/>
      <c r="CP17" s="82"/>
      <c r="CQ17" s="82"/>
      <c r="CR17" s="82"/>
      <c r="CS17" s="82"/>
      <c r="CT17" s="82"/>
      <c r="CU17" s="82"/>
      <c r="CV17" s="82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2"/>
      <c r="DH17" s="82"/>
      <c r="DI17" s="82"/>
      <c r="DJ17" s="82"/>
      <c r="DK17" s="82"/>
      <c r="DL17" s="82"/>
      <c r="DM17" s="82"/>
      <c r="DN17" s="82"/>
      <c r="DO17" s="82"/>
      <c r="DP17" s="82"/>
      <c r="DQ17" s="82"/>
      <c r="DR17" s="82"/>
      <c r="DS17" s="82"/>
      <c r="DT17" s="82"/>
      <c r="DU17" s="82"/>
      <c r="DV17" s="82"/>
      <c r="DW17" s="82"/>
      <c r="DX17" s="82"/>
      <c r="DY17" s="82"/>
      <c r="DZ17" s="82"/>
      <c r="EA17" s="82"/>
      <c r="EB17" s="82"/>
      <c r="EC17" s="82"/>
      <c r="ED17" s="82"/>
      <c r="EE17" s="82"/>
      <c r="EF17" s="82"/>
      <c r="EG17" s="82"/>
      <c r="EH17" s="82"/>
      <c r="EI17" s="82"/>
      <c r="EJ17" s="82"/>
      <c r="EK17" s="82"/>
      <c r="EL17" s="82"/>
      <c r="EM17" s="82"/>
      <c r="EN17" s="82"/>
      <c r="EO17" s="82"/>
      <c r="EP17" s="82"/>
      <c r="EQ17" s="82"/>
      <c r="ER17" s="82"/>
      <c r="ES17" s="82"/>
      <c r="ET17" s="82"/>
      <c r="EU17" s="82"/>
      <c r="EV17" s="82"/>
      <c r="EW17" s="82"/>
      <c r="EX17" s="82"/>
      <c r="EY17" s="82"/>
      <c r="EZ17" s="82"/>
      <c r="FA17" s="82"/>
      <c r="FB17" s="82"/>
      <c r="FC17" s="82"/>
      <c r="FD17" s="82"/>
      <c r="FE17" s="82"/>
      <c r="FF17" s="82"/>
      <c r="FG17" s="82"/>
      <c r="FH17" s="82"/>
      <c r="FI17" s="82"/>
      <c r="FJ17" s="82"/>
      <c r="FK17" s="82"/>
      <c r="FL17" s="82"/>
      <c r="FM17" s="82"/>
      <c r="FN17" s="82"/>
      <c r="FO17" s="82"/>
    </row>
    <row r="18" spans="1:171" s="76" customFormat="1" x14ac:dyDescent="0.25">
      <c r="A18" s="30" t="s">
        <v>56</v>
      </c>
      <c r="B18" s="91">
        <v>3848</v>
      </c>
      <c r="C18" s="92">
        <v>5.5</v>
      </c>
      <c r="D18" s="90">
        <v>6</v>
      </c>
      <c r="E18" s="92">
        <v>6</v>
      </c>
      <c r="F18" s="93">
        <v>6</v>
      </c>
      <c r="G18" s="92">
        <v>6</v>
      </c>
      <c r="H18" s="27">
        <v>6</v>
      </c>
      <c r="I18" s="26">
        <v>6</v>
      </c>
      <c r="J18" s="27">
        <v>6</v>
      </c>
      <c r="K18" s="26">
        <v>6</v>
      </c>
      <c r="L18" s="34">
        <v>6</v>
      </c>
      <c r="M18" s="26">
        <v>5</v>
      </c>
      <c r="N18" s="34">
        <v>6</v>
      </c>
      <c r="O18" s="26">
        <v>5</v>
      </c>
      <c r="P18" s="27">
        <v>5.5</v>
      </c>
      <c r="Q18" s="26">
        <v>2.5</v>
      </c>
      <c r="R18" s="27">
        <v>6</v>
      </c>
      <c r="S18" s="26">
        <v>4.5</v>
      </c>
      <c r="T18" s="34">
        <v>6</v>
      </c>
      <c r="U18" s="26">
        <v>6</v>
      </c>
      <c r="V18" s="29">
        <v>6</v>
      </c>
      <c r="W18" s="33">
        <v>6</v>
      </c>
      <c r="X18" s="29">
        <v>6</v>
      </c>
      <c r="Y18" s="33">
        <v>6</v>
      </c>
      <c r="Z18" s="29">
        <v>6</v>
      </c>
      <c r="AA18" s="33">
        <v>6</v>
      </c>
      <c r="AB18" s="29">
        <v>6</v>
      </c>
      <c r="AC18" s="33">
        <v>6</v>
      </c>
      <c r="AD18" s="29">
        <v>6</v>
      </c>
      <c r="AE18" s="26">
        <v>6</v>
      </c>
      <c r="AF18" s="28">
        <v>3</v>
      </c>
      <c r="AG18" s="26">
        <v>6</v>
      </c>
      <c r="AH18" s="28">
        <v>6</v>
      </c>
      <c r="AI18" s="26">
        <v>6</v>
      </c>
      <c r="AJ18" s="29">
        <v>6</v>
      </c>
      <c r="AK18" s="26">
        <v>6</v>
      </c>
      <c r="AL18" s="28">
        <v>6</v>
      </c>
      <c r="AM18" s="26">
        <v>6</v>
      </c>
      <c r="AN18" s="28">
        <v>6</v>
      </c>
      <c r="AO18" s="26">
        <v>6</v>
      </c>
      <c r="AP18" s="29">
        <v>6</v>
      </c>
      <c r="AQ18" s="26">
        <v>6</v>
      </c>
      <c r="AR18" s="29">
        <v>6</v>
      </c>
      <c r="AS18" s="33">
        <v>6</v>
      </c>
      <c r="AT18" s="28">
        <v>6</v>
      </c>
      <c r="AU18" s="26">
        <v>6</v>
      </c>
      <c r="AV18" s="29">
        <v>6</v>
      </c>
      <c r="AW18" s="26">
        <v>6</v>
      </c>
      <c r="AX18" s="29">
        <v>6</v>
      </c>
      <c r="AY18" s="26">
        <v>6</v>
      </c>
      <c r="AZ18" s="28">
        <v>6</v>
      </c>
      <c r="BA18" s="26">
        <v>6</v>
      </c>
      <c r="BB18" s="29">
        <v>6</v>
      </c>
      <c r="BC18" s="33">
        <v>6</v>
      </c>
      <c r="BD18" s="29">
        <v>6</v>
      </c>
      <c r="BE18" s="33">
        <v>6</v>
      </c>
      <c r="BF18" s="28">
        <v>6</v>
      </c>
      <c r="BG18" s="33">
        <v>6</v>
      </c>
      <c r="BH18" s="29">
        <v>6</v>
      </c>
      <c r="BI18" s="33">
        <v>6</v>
      </c>
      <c r="BJ18" s="29">
        <v>6</v>
      </c>
      <c r="BK18" s="33">
        <v>6</v>
      </c>
      <c r="BL18" s="29">
        <v>6</v>
      </c>
      <c r="BM18" s="26">
        <v>6</v>
      </c>
      <c r="BN18" s="29">
        <v>6</v>
      </c>
      <c r="BO18" s="33">
        <v>6</v>
      </c>
      <c r="BP18" s="28">
        <v>6</v>
      </c>
      <c r="BQ18" s="26">
        <v>6</v>
      </c>
      <c r="BR18" s="29">
        <v>6</v>
      </c>
      <c r="BS18" s="33">
        <v>6</v>
      </c>
      <c r="BT18" s="29">
        <v>6</v>
      </c>
      <c r="BU18" s="33">
        <v>6</v>
      </c>
      <c r="BV18" s="29">
        <v>6</v>
      </c>
      <c r="BW18" s="33">
        <v>6</v>
      </c>
      <c r="BX18" s="28"/>
      <c r="BY18" s="26"/>
      <c r="BZ18" s="28"/>
      <c r="CA18" s="26"/>
      <c r="CB18" s="28"/>
      <c r="CC18" s="26"/>
      <c r="CD18" s="28"/>
      <c r="CE18" s="26"/>
      <c r="CF18" s="28"/>
      <c r="CG18" s="26"/>
      <c r="CH18" s="28"/>
      <c r="CI18" s="26"/>
      <c r="CJ18" s="28"/>
      <c r="CK18" s="26"/>
      <c r="CL18" s="28"/>
      <c r="CM18" s="26"/>
      <c r="CN18" s="28"/>
      <c r="CO18" s="26"/>
      <c r="CP18" s="82"/>
      <c r="CQ18" s="82"/>
      <c r="CR18" s="82"/>
      <c r="CS18" s="82"/>
      <c r="CT18" s="82"/>
      <c r="CU18" s="82"/>
      <c r="CV18" s="82"/>
      <c r="CW18" s="82"/>
      <c r="CX18" s="82"/>
      <c r="CY18" s="82"/>
      <c r="CZ18" s="82"/>
      <c r="DA18" s="82"/>
      <c r="DB18" s="82"/>
      <c r="DC18" s="82"/>
      <c r="DD18" s="82"/>
      <c r="DE18" s="82"/>
      <c r="DF18" s="82"/>
      <c r="DG18" s="82"/>
      <c r="DH18" s="82"/>
      <c r="DI18" s="82"/>
      <c r="DJ18" s="82"/>
      <c r="DK18" s="82"/>
      <c r="DL18" s="82"/>
      <c r="DM18" s="82"/>
      <c r="DN18" s="82"/>
      <c r="DO18" s="82"/>
      <c r="DP18" s="82"/>
      <c r="DQ18" s="82"/>
      <c r="DR18" s="82"/>
      <c r="DS18" s="82"/>
      <c r="DT18" s="82"/>
      <c r="DU18" s="82"/>
      <c r="DV18" s="82"/>
      <c r="DW18" s="82"/>
      <c r="DX18" s="82"/>
      <c r="DY18" s="82"/>
      <c r="DZ18" s="82"/>
      <c r="EA18" s="82"/>
      <c r="EB18" s="82"/>
      <c r="EC18" s="82"/>
      <c r="ED18" s="82"/>
      <c r="EE18" s="82"/>
      <c r="EF18" s="82"/>
      <c r="EG18" s="82"/>
      <c r="EH18" s="82"/>
      <c r="EI18" s="82"/>
      <c r="EJ18" s="82"/>
      <c r="EK18" s="82"/>
      <c r="EL18" s="82"/>
      <c r="EM18" s="82"/>
      <c r="EN18" s="82"/>
      <c r="EO18" s="82"/>
      <c r="EP18" s="82"/>
      <c r="EQ18" s="82"/>
      <c r="ER18" s="82"/>
      <c r="ES18" s="82"/>
      <c r="ET18" s="82"/>
      <c r="EU18" s="82"/>
      <c r="EV18" s="82"/>
      <c r="EW18" s="82"/>
      <c r="EX18" s="82"/>
      <c r="EY18" s="82"/>
      <c r="EZ18" s="82"/>
      <c r="FA18" s="82"/>
      <c r="FB18" s="82"/>
      <c r="FC18" s="82"/>
      <c r="FD18" s="82"/>
      <c r="FE18" s="82"/>
      <c r="FF18" s="82"/>
      <c r="FG18" s="82"/>
      <c r="FH18" s="82"/>
      <c r="FI18" s="82"/>
      <c r="FJ18" s="82"/>
      <c r="FK18" s="82"/>
      <c r="FL18" s="82"/>
      <c r="FM18" s="82"/>
      <c r="FN18" s="82"/>
      <c r="FO18" s="82"/>
    </row>
    <row r="19" spans="1:171" s="76" customFormat="1" x14ac:dyDescent="0.25">
      <c r="A19" s="30" t="s">
        <v>24</v>
      </c>
      <c r="B19" s="91">
        <v>3756</v>
      </c>
      <c r="C19" s="92">
        <v>6</v>
      </c>
      <c r="D19" s="90">
        <v>6</v>
      </c>
      <c r="E19" s="92">
        <v>6</v>
      </c>
      <c r="F19" s="93">
        <v>6</v>
      </c>
      <c r="G19" s="92">
        <v>6</v>
      </c>
      <c r="H19" s="27">
        <v>4.5</v>
      </c>
      <c r="I19" s="26">
        <v>2.5</v>
      </c>
      <c r="J19" s="27">
        <v>6</v>
      </c>
      <c r="K19" s="26">
        <v>1</v>
      </c>
      <c r="L19" s="34">
        <v>6</v>
      </c>
      <c r="M19" s="26">
        <v>0</v>
      </c>
      <c r="N19" s="27">
        <v>4</v>
      </c>
      <c r="O19" s="26">
        <v>0</v>
      </c>
      <c r="P19" s="27">
        <v>3</v>
      </c>
      <c r="Q19" s="26">
        <v>0</v>
      </c>
      <c r="R19" s="27">
        <v>0.5</v>
      </c>
      <c r="S19" s="26">
        <v>4</v>
      </c>
      <c r="T19" s="27">
        <v>0</v>
      </c>
      <c r="U19" s="26">
        <v>6</v>
      </c>
      <c r="V19" s="28">
        <v>0</v>
      </c>
      <c r="W19" s="33">
        <v>6</v>
      </c>
      <c r="X19" s="29">
        <v>6</v>
      </c>
      <c r="Y19" s="26">
        <v>4</v>
      </c>
      <c r="Z19" s="29">
        <v>6</v>
      </c>
      <c r="AA19" s="26">
        <v>2.5</v>
      </c>
      <c r="AB19" s="29">
        <v>6</v>
      </c>
      <c r="AC19" s="26">
        <v>4.25</v>
      </c>
      <c r="AD19" s="29">
        <v>6</v>
      </c>
      <c r="AE19" s="26">
        <v>6</v>
      </c>
      <c r="AF19" s="28">
        <v>6</v>
      </c>
      <c r="AG19" s="26">
        <v>6</v>
      </c>
      <c r="AH19" s="28">
        <v>6</v>
      </c>
      <c r="AI19" s="26">
        <v>6</v>
      </c>
      <c r="AJ19" s="29">
        <v>6</v>
      </c>
      <c r="AK19" s="26">
        <v>6</v>
      </c>
      <c r="AL19" s="28">
        <v>5.5</v>
      </c>
      <c r="AM19" s="26">
        <v>3.5</v>
      </c>
      <c r="AN19" s="28">
        <v>6</v>
      </c>
      <c r="AO19" s="26">
        <v>6</v>
      </c>
      <c r="AP19" s="29">
        <v>6</v>
      </c>
      <c r="AQ19" s="26">
        <v>6</v>
      </c>
      <c r="AR19" s="29">
        <v>6</v>
      </c>
      <c r="AS19" s="33">
        <v>6</v>
      </c>
      <c r="AT19" s="28">
        <v>6</v>
      </c>
      <c r="AU19" s="26">
        <v>6</v>
      </c>
      <c r="AV19" s="29">
        <v>6</v>
      </c>
      <c r="AW19" s="26">
        <v>6</v>
      </c>
      <c r="AX19" s="29">
        <v>6</v>
      </c>
      <c r="AY19" s="26">
        <v>6</v>
      </c>
      <c r="AZ19" s="28">
        <v>6</v>
      </c>
      <c r="BA19" s="26">
        <v>6</v>
      </c>
      <c r="BB19" s="29">
        <v>6</v>
      </c>
      <c r="BC19" s="33">
        <v>6</v>
      </c>
      <c r="BD19" s="29">
        <v>6</v>
      </c>
      <c r="BE19" s="33">
        <v>6</v>
      </c>
      <c r="BF19" s="28">
        <v>6</v>
      </c>
      <c r="BG19" s="33">
        <v>6</v>
      </c>
      <c r="BH19" s="29">
        <v>6</v>
      </c>
      <c r="BI19" s="33">
        <v>6</v>
      </c>
      <c r="BJ19" s="29">
        <v>6</v>
      </c>
      <c r="BK19" s="33">
        <v>6</v>
      </c>
      <c r="BL19" s="29">
        <v>6</v>
      </c>
      <c r="BM19" s="26">
        <v>6</v>
      </c>
      <c r="BN19" s="29">
        <v>6</v>
      </c>
      <c r="BO19" s="33">
        <v>6</v>
      </c>
      <c r="BP19" s="28">
        <v>6</v>
      </c>
      <c r="BQ19" s="26">
        <v>6</v>
      </c>
      <c r="BR19" s="29">
        <v>6</v>
      </c>
      <c r="BS19" s="33">
        <v>6</v>
      </c>
      <c r="BT19" s="29">
        <v>6</v>
      </c>
      <c r="BU19" s="33">
        <v>6</v>
      </c>
      <c r="BV19" s="29">
        <v>6</v>
      </c>
      <c r="BW19" s="33">
        <v>6</v>
      </c>
      <c r="BX19" s="28"/>
      <c r="BY19" s="26"/>
      <c r="BZ19" s="28"/>
      <c r="CA19" s="26"/>
      <c r="CB19" s="28"/>
      <c r="CC19" s="26"/>
      <c r="CD19" s="28"/>
      <c r="CE19" s="26"/>
      <c r="CF19" s="28"/>
      <c r="CG19" s="26"/>
      <c r="CH19" s="28"/>
      <c r="CI19" s="26"/>
      <c r="CJ19" s="28"/>
      <c r="CK19" s="26"/>
      <c r="CL19" s="28"/>
      <c r="CM19" s="26"/>
      <c r="CN19" s="28"/>
      <c r="CO19" s="26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2"/>
      <c r="DB19" s="82"/>
      <c r="DC19" s="82"/>
      <c r="DD19" s="82"/>
      <c r="DE19" s="82"/>
      <c r="DF19" s="82"/>
      <c r="DG19" s="82"/>
      <c r="DH19" s="82"/>
      <c r="DI19" s="82"/>
      <c r="DJ19" s="82"/>
      <c r="DK19" s="82"/>
      <c r="DL19" s="82"/>
      <c r="DM19" s="82"/>
      <c r="DN19" s="82"/>
      <c r="DO19" s="82"/>
      <c r="DP19" s="82"/>
      <c r="DQ19" s="82"/>
      <c r="DR19" s="82"/>
      <c r="DS19" s="82"/>
      <c r="DT19" s="82"/>
      <c r="DU19" s="82"/>
      <c r="DV19" s="82"/>
      <c r="DW19" s="82"/>
      <c r="DX19" s="82"/>
      <c r="DY19" s="82"/>
      <c r="DZ19" s="82"/>
      <c r="EA19" s="82"/>
      <c r="EB19" s="82"/>
      <c r="EC19" s="82"/>
      <c r="ED19" s="82"/>
      <c r="EE19" s="82"/>
      <c r="EF19" s="82"/>
      <c r="EG19" s="82"/>
      <c r="EH19" s="82"/>
      <c r="EI19" s="82"/>
      <c r="EJ19" s="82"/>
      <c r="EK19" s="82"/>
      <c r="EL19" s="82"/>
      <c r="EM19" s="82"/>
      <c r="EN19" s="82"/>
      <c r="EO19" s="82"/>
      <c r="EP19" s="82"/>
      <c r="EQ19" s="82"/>
      <c r="ER19" s="82"/>
      <c r="ES19" s="82"/>
      <c r="ET19" s="82"/>
      <c r="EU19" s="82"/>
      <c r="EV19" s="82"/>
      <c r="EW19" s="82"/>
      <c r="EX19" s="82"/>
      <c r="EY19" s="82"/>
      <c r="EZ19" s="82"/>
      <c r="FA19" s="82"/>
      <c r="FB19" s="82"/>
      <c r="FC19" s="82"/>
      <c r="FD19" s="82"/>
      <c r="FE19" s="82"/>
      <c r="FF19" s="82"/>
      <c r="FG19" s="82"/>
      <c r="FH19" s="82"/>
      <c r="FI19" s="82"/>
      <c r="FJ19" s="82"/>
      <c r="FK19" s="82"/>
      <c r="FL19" s="82"/>
      <c r="FM19" s="82"/>
      <c r="FN19" s="82"/>
      <c r="FO19" s="82"/>
    </row>
    <row r="20" spans="1:171" s="76" customFormat="1" x14ac:dyDescent="0.25">
      <c r="A20" s="30" t="s">
        <v>42</v>
      </c>
      <c r="B20" s="91">
        <v>3810</v>
      </c>
      <c r="C20" s="92">
        <v>6</v>
      </c>
      <c r="D20" s="90">
        <v>6</v>
      </c>
      <c r="E20" s="92">
        <v>2.5</v>
      </c>
      <c r="F20" s="93">
        <v>6</v>
      </c>
      <c r="G20" s="92">
        <v>0</v>
      </c>
      <c r="H20" s="27">
        <v>6</v>
      </c>
      <c r="I20" s="26">
        <v>0</v>
      </c>
      <c r="J20" s="27">
        <v>6</v>
      </c>
      <c r="K20" s="26">
        <v>0</v>
      </c>
      <c r="L20" s="34">
        <v>6</v>
      </c>
      <c r="M20" s="26">
        <v>4</v>
      </c>
      <c r="N20" s="27">
        <v>6</v>
      </c>
      <c r="O20" s="26">
        <v>0</v>
      </c>
      <c r="P20" s="27">
        <v>6</v>
      </c>
      <c r="Q20" s="26">
        <v>6</v>
      </c>
      <c r="R20" s="27">
        <v>6</v>
      </c>
      <c r="S20" s="26">
        <v>6</v>
      </c>
      <c r="T20" s="27">
        <v>6</v>
      </c>
      <c r="U20" s="26">
        <v>6</v>
      </c>
      <c r="V20" s="28">
        <v>6</v>
      </c>
      <c r="W20" s="33">
        <v>6</v>
      </c>
      <c r="X20" s="29">
        <v>6</v>
      </c>
      <c r="Y20" s="26">
        <v>6</v>
      </c>
      <c r="Z20" s="29">
        <v>6</v>
      </c>
      <c r="AA20" s="26">
        <v>6</v>
      </c>
      <c r="AB20" s="29">
        <v>6</v>
      </c>
      <c r="AC20" s="26">
        <v>6</v>
      </c>
      <c r="AD20" s="29">
        <v>6</v>
      </c>
      <c r="AE20" s="26">
        <v>6</v>
      </c>
      <c r="AF20" s="28">
        <v>6</v>
      </c>
      <c r="AG20" s="26">
        <v>6</v>
      </c>
      <c r="AH20" s="28">
        <v>6</v>
      </c>
      <c r="AI20" s="26">
        <v>6</v>
      </c>
      <c r="AJ20" s="29">
        <v>6</v>
      </c>
      <c r="AK20" s="26">
        <v>6</v>
      </c>
      <c r="AL20" s="28">
        <v>6</v>
      </c>
      <c r="AM20" s="26">
        <v>6</v>
      </c>
      <c r="AN20" s="28">
        <v>6</v>
      </c>
      <c r="AO20" s="26">
        <v>6</v>
      </c>
      <c r="AP20" s="29">
        <v>6</v>
      </c>
      <c r="AQ20" s="26">
        <v>6</v>
      </c>
      <c r="AR20" s="29">
        <v>6</v>
      </c>
      <c r="AS20" s="33">
        <v>6</v>
      </c>
      <c r="AT20" s="28">
        <v>6</v>
      </c>
      <c r="AU20" s="26">
        <v>6</v>
      </c>
      <c r="AV20" s="29">
        <v>6</v>
      </c>
      <c r="AW20" s="26">
        <v>6</v>
      </c>
      <c r="AX20" s="29">
        <v>6</v>
      </c>
      <c r="AY20" s="26">
        <v>6</v>
      </c>
      <c r="AZ20" s="28">
        <v>6</v>
      </c>
      <c r="BA20" s="26">
        <v>6</v>
      </c>
      <c r="BB20" s="29">
        <v>6</v>
      </c>
      <c r="BC20" s="33">
        <v>6</v>
      </c>
      <c r="BD20" s="29">
        <v>6</v>
      </c>
      <c r="BE20" s="33">
        <v>6</v>
      </c>
      <c r="BF20" s="28">
        <v>6</v>
      </c>
      <c r="BG20" s="33">
        <v>6</v>
      </c>
      <c r="BH20" s="29">
        <v>6</v>
      </c>
      <c r="BI20" s="33">
        <v>6</v>
      </c>
      <c r="BJ20" s="29">
        <v>6</v>
      </c>
      <c r="BK20" s="33">
        <v>6</v>
      </c>
      <c r="BL20" s="29">
        <v>6</v>
      </c>
      <c r="BM20" s="26">
        <v>6</v>
      </c>
      <c r="BN20" s="29">
        <v>6</v>
      </c>
      <c r="BO20" s="33">
        <v>6</v>
      </c>
      <c r="BP20" s="28">
        <v>6</v>
      </c>
      <c r="BQ20" s="26">
        <v>6</v>
      </c>
      <c r="BR20" s="29">
        <v>6</v>
      </c>
      <c r="BS20" s="33">
        <v>6</v>
      </c>
      <c r="BT20" s="29">
        <v>6</v>
      </c>
      <c r="BU20" s="33">
        <v>6</v>
      </c>
      <c r="BV20" s="29">
        <v>6</v>
      </c>
      <c r="BW20" s="33">
        <v>6</v>
      </c>
      <c r="BX20" s="28"/>
      <c r="BY20" s="26"/>
      <c r="BZ20" s="28"/>
      <c r="CA20" s="26"/>
      <c r="CB20" s="28"/>
      <c r="CC20" s="26"/>
      <c r="CD20" s="28"/>
      <c r="CE20" s="26"/>
      <c r="CF20" s="28"/>
      <c r="CG20" s="26"/>
      <c r="CH20" s="28"/>
      <c r="CI20" s="26"/>
      <c r="CJ20" s="28"/>
      <c r="CK20" s="26"/>
      <c r="CL20" s="28"/>
      <c r="CM20" s="26"/>
      <c r="CN20" s="28"/>
      <c r="CO20" s="26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2"/>
      <c r="DB20" s="82"/>
      <c r="DC20" s="82"/>
      <c r="DD20" s="82"/>
      <c r="DE20" s="82"/>
      <c r="DF20" s="82"/>
      <c r="DG20" s="82"/>
      <c r="DH20" s="82"/>
      <c r="DI20" s="82"/>
      <c r="DJ20" s="82"/>
      <c r="DK20" s="82"/>
      <c r="DL20" s="82"/>
      <c r="DM20" s="82"/>
      <c r="DN20" s="82"/>
      <c r="DO20" s="82"/>
      <c r="DP20" s="82"/>
      <c r="DQ20" s="82"/>
      <c r="DR20" s="82"/>
      <c r="DS20" s="82"/>
      <c r="DT20" s="82"/>
      <c r="DU20" s="82"/>
      <c r="DV20" s="82"/>
      <c r="DW20" s="82"/>
      <c r="DX20" s="82"/>
      <c r="DY20" s="82"/>
      <c r="DZ20" s="82"/>
      <c r="EA20" s="82"/>
      <c r="EB20" s="82"/>
      <c r="EC20" s="82"/>
      <c r="ED20" s="82"/>
      <c r="EE20" s="82"/>
      <c r="EF20" s="82"/>
      <c r="EG20" s="82"/>
      <c r="EH20" s="82"/>
      <c r="EI20" s="82"/>
      <c r="EJ20" s="82"/>
      <c r="EK20" s="82"/>
      <c r="EL20" s="82"/>
      <c r="EM20" s="82"/>
      <c r="EN20" s="82"/>
      <c r="EO20" s="82"/>
      <c r="EP20" s="82"/>
      <c r="EQ20" s="82"/>
      <c r="ER20" s="82"/>
      <c r="ES20" s="82"/>
      <c r="ET20" s="82"/>
      <c r="EU20" s="82"/>
      <c r="EV20" s="82"/>
      <c r="EW20" s="82"/>
      <c r="EX20" s="82"/>
      <c r="EY20" s="82"/>
      <c r="EZ20" s="82"/>
      <c r="FA20" s="82"/>
      <c r="FB20" s="82"/>
      <c r="FC20" s="82"/>
      <c r="FD20" s="82"/>
      <c r="FE20" s="82"/>
      <c r="FF20" s="82"/>
      <c r="FG20" s="82"/>
      <c r="FH20" s="82"/>
      <c r="FI20" s="82"/>
      <c r="FJ20" s="82"/>
      <c r="FK20" s="82"/>
      <c r="FL20" s="82"/>
      <c r="FM20" s="82"/>
      <c r="FN20" s="82"/>
      <c r="FO20" s="82"/>
    </row>
    <row r="21" spans="1:171" s="76" customFormat="1" x14ac:dyDescent="0.25">
      <c r="A21" s="30" t="s">
        <v>54</v>
      </c>
      <c r="B21" s="91">
        <v>3840</v>
      </c>
      <c r="C21" s="92">
        <v>6</v>
      </c>
      <c r="D21" s="90">
        <v>6</v>
      </c>
      <c r="E21" s="92">
        <v>6</v>
      </c>
      <c r="F21" s="93">
        <v>6</v>
      </c>
      <c r="G21" s="92">
        <v>6</v>
      </c>
      <c r="H21" s="27">
        <v>6</v>
      </c>
      <c r="I21" s="26">
        <v>6</v>
      </c>
      <c r="J21" s="27">
        <v>6</v>
      </c>
      <c r="K21" s="26">
        <v>6</v>
      </c>
      <c r="L21" s="34">
        <v>6</v>
      </c>
      <c r="M21" s="26">
        <v>6</v>
      </c>
      <c r="N21" s="27">
        <v>4</v>
      </c>
      <c r="O21" s="26">
        <v>4</v>
      </c>
      <c r="P21" s="27">
        <v>6</v>
      </c>
      <c r="Q21" s="26">
        <v>6</v>
      </c>
      <c r="R21" s="27">
        <v>6</v>
      </c>
      <c r="S21" s="26">
        <v>6</v>
      </c>
      <c r="T21" s="27">
        <v>6</v>
      </c>
      <c r="U21" s="26">
        <v>6</v>
      </c>
      <c r="V21" s="28">
        <v>6</v>
      </c>
      <c r="W21" s="33">
        <v>6</v>
      </c>
      <c r="X21" s="29">
        <v>6</v>
      </c>
      <c r="Y21" s="26">
        <v>6</v>
      </c>
      <c r="Z21" s="29">
        <v>6</v>
      </c>
      <c r="AA21" s="26">
        <v>6</v>
      </c>
      <c r="AB21" s="29">
        <v>6</v>
      </c>
      <c r="AC21" s="26">
        <v>6</v>
      </c>
      <c r="AD21" s="29">
        <v>6</v>
      </c>
      <c r="AE21" s="26">
        <v>6</v>
      </c>
      <c r="AF21" s="28">
        <v>5.5</v>
      </c>
      <c r="AG21" s="26">
        <v>6</v>
      </c>
      <c r="AH21" s="28">
        <v>6</v>
      </c>
      <c r="AI21" s="26">
        <v>6</v>
      </c>
      <c r="AJ21" s="29">
        <v>6</v>
      </c>
      <c r="AK21" s="26">
        <v>6</v>
      </c>
      <c r="AL21" s="28">
        <v>6</v>
      </c>
      <c r="AM21" s="26">
        <v>6</v>
      </c>
      <c r="AN21" s="28">
        <v>6</v>
      </c>
      <c r="AO21" s="26">
        <v>6</v>
      </c>
      <c r="AP21" s="29">
        <v>6</v>
      </c>
      <c r="AQ21" s="26">
        <v>6</v>
      </c>
      <c r="AR21" s="29">
        <v>6</v>
      </c>
      <c r="AS21" s="33">
        <v>6</v>
      </c>
      <c r="AT21" s="28">
        <v>6</v>
      </c>
      <c r="AU21" s="26">
        <v>6</v>
      </c>
      <c r="AV21" s="29">
        <v>6</v>
      </c>
      <c r="AW21" s="26">
        <v>6</v>
      </c>
      <c r="AX21" s="29">
        <v>6</v>
      </c>
      <c r="AY21" s="26">
        <v>6</v>
      </c>
      <c r="AZ21" s="28">
        <v>6</v>
      </c>
      <c r="BA21" s="26">
        <v>6</v>
      </c>
      <c r="BB21" s="29">
        <v>6</v>
      </c>
      <c r="BC21" s="33">
        <v>6</v>
      </c>
      <c r="BD21" s="29">
        <v>6</v>
      </c>
      <c r="BE21" s="33">
        <v>6</v>
      </c>
      <c r="BF21" s="28">
        <v>6</v>
      </c>
      <c r="BG21" s="33">
        <v>6</v>
      </c>
      <c r="BH21" s="29">
        <v>6</v>
      </c>
      <c r="BI21" s="33">
        <v>6</v>
      </c>
      <c r="BJ21" s="29">
        <v>6</v>
      </c>
      <c r="BK21" s="33">
        <v>6</v>
      </c>
      <c r="BL21" s="29">
        <v>6</v>
      </c>
      <c r="BM21" s="26">
        <v>6</v>
      </c>
      <c r="BN21" s="29">
        <v>6</v>
      </c>
      <c r="BO21" s="33">
        <v>6</v>
      </c>
      <c r="BP21" s="28">
        <v>6</v>
      </c>
      <c r="BQ21" s="26">
        <v>6</v>
      </c>
      <c r="BR21" s="29">
        <v>6</v>
      </c>
      <c r="BS21" s="33">
        <v>6</v>
      </c>
      <c r="BT21" s="29">
        <v>6</v>
      </c>
      <c r="BU21" s="33">
        <v>6</v>
      </c>
      <c r="BV21" s="29">
        <v>6</v>
      </c>
      <c r="BW21" s="33">
        <v>6</v>
      </c>
      <c r="BX21" s="28"/>
      <c r="BY21" s="26"/>
      <c r="BZ21" s="28"/>
      <c r="CA21" s="26"/>
      <c r="CB21" s="28"/>
      <c r="CC21" s="26"/>
      <c r="CD21" s="28"/>
      <c r="CE21" s="26"/>
      <c r="CF21" s="28"/>
      <c r="CG21" s="26"/>
      <c r="CH21" s="28"/>
      <c r="CI21" s="26"/>
      <c r="CJ21" s="28"/>
      <c r="CK21" s="26"/>
      <c r="CL21" s="28"/>
      <c r="CM21" s="26"/>
      <c r="CN21" s="28"/>
      <c r="CO21" s="26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2"/>
      <c r="DB21" s="82"/>
      <c r="DC21" s="82"/>
      <c r="DD21" s="82"/>
      <c r="DE21" s="82"/>
      <c r="DF21" s="82"/>
      <c r="DG21" s="82"/>
      <c r="DH21" s="82"/>
      <c r="DI21" s="82"/>
      <c r="DJ21" s="82"/>
      <c r="DK21" s="82"/>
      <c r="DL21" s="82"/>
      <c r="DM21" s="82"/>
      <c r="DN21" s="82"/>
      <c r="DO21" s="82"/>
      <c r="DP21" s="82"/>
      <c r="DQ21" s="82"/>
      <c r="DR21" s="82"/>
      <c r="DS21" s="82"/>
      <c r="DT21" s="82"/>
      <c r="DU21" s="82"/>
      <c r="DV21" s="82"/>
      <c r="DW21" s="82"/>
      <c r="DX21" s="82"/>
      <c r="DY21" s="82"/>
      <c r="DZ21" s="82"/>
      <c r="EA21" s="82"/>
      <c r="EB21" s="82"/>
      <c r="EC21" s="82"/>
      <c r="ED21" s="82"/>
      <c r="EE21" s="82"/>
      <c r="EF21" s="82"/>
      <c r="EG21" s="82"/>
      <c r="EH21" s="82"/>
      <c r="EI21" s="82"/>
      <c r="EJ21" s="82"/>
      <c r="EK21" s="82"/>
      <c r="EL21" s="82"/>
      <c r="EM21" s="82"/>
      <c r="EN21" s="82"/>
      <c r="EO21" s="82"/>
      <c r="EP21" s="82"/>
      <c r="EQ21" s="82"/>
      <c r="ER21" s="82"/>
      <c r="ES21" s="82"/>
      <c r="ET21" s="82"/>
      <c r="EU21" s="82"/>
      <c r="EV21" s="82"/>
      <c r="EW21" s="82"/>
      <c r="EX21" s="82"/>
      <c r="EY21" s="82"/>
      <c r="EZ21" s="82"/>
      <c r="FA21" s="82"/>
      <c r="FB21" s="82"/>
      <c r="FC21" s="82"/>
      <c r="FD21" s="82"/>
      <c r="FE21" s="82"/>
      <c r="FF21" s="82"/>
      <c r="FG21" s="82"/>
      <c r="FH21" s="82"/>
      <c r="FI21" s="82"/>
      <c r="FJ21" s="82"/>
      <c r="FK21" s="82"/>
      <c r="FL21" s="82"/>
      <c r="FM21" s="82"/>
      <c r="FN21" s="82"/>
      <c r="FO21" s="82"/>
    </row>
    <row r="22" spans="1:171" s="76" customFormat="1" x14ac:dyDescent="0.25">
      <c r="A22" s="30" t="s">
        <v>51</v>
      </c>
      <c r="B22" s="91">
        <v>3830</v>
      </c>
      <c r="C22" s="92">
        <v>6</v>
      </c>
      <c r="D22" s="90">
        <v>6</v>
      </c>
      <c r="E22" s="92">
        <v>6</v>
      </c>
      <c r="F22" s="93">
        <v>6</v>
      </c>
      <c r="G22" s="92">
        <v>6</v>
      </c>
      <c r="H22" s="27">
        <v>6</v>
      </c>
      <c r="I22" s="26">
        <v>6</v>
      </c>
      <c r="J22" s="27">
        <v>6</v>
      </c>
      <c r="K22" s="26">
        <v>6</v>
      </c>
      <c r="L22" s="34">
        <v>6</v>
      </c>
      <c r="M22" s="26">
        <v>6</v>
      </c>
      <c r="N22" s="27">
        <v>6</v>
      </c>
      <c r="O22" s="26">
        <v>6</v>
      </c>
      <c r="P22" s="27">
        <v>6</v>
      </c>
      <c r="Q22" s="26">
        <v>6</v>
      </c>
      <c r="R22" s="27">
        <v>6</v>
      </c>
      <c r="S22" s="26">
        <v>6</v>
      </c>
      <c r="T22" s="27">
        <v>6</v>
      </c>
      <c r="U22" s="26">
        <v>6</v>
      </c>
      <c r="V22" s="28">
        <v>6</v>
      </c>
      <c r="W22" s="33">
        <v>6</v>
      </c>
      <c r="X22" s="29">
        <v>6</v>
      </c>
      <c r="Y22" s="26">
        <v>6</v>
      </c>
      <c r="Z22" s="29">
        <v>6</v>
      </c>
      <c r="AA22" s="26">
        <v>6</v>
      </c>
      <c r="AB22" s="29">
        <v>6</v>
      </c>
      <c r="AC22" s="26">
        <v>6</v>
      </c>
      <c r="AD22" s="29">
        <v>6</v>
      </c>
      <c r="AE22" s="26">
        <v>1</v>
      </c>
      <c r="AF22" s="28">
        <v>6</v>
      </c>
      <c r="AG22" s="26">
        <v>4.5</v>
      </c>
      <c r="AH22" s="28">
        <v>6</v>
      </c>
      <c r="AI22" s="26">
        <v>5.5</v>
      </c>
      <c r="AJ22" s="28">
        <v>5.5</v>
      </c>
      <c r="AK22" s="26">
        <v>1</v>
      </c>
      <c r="AL22" s="28">
        <v>6</v>
      </c>
      <c r="AM22" s="26">
        <v>4.5</v>
      </c>
      <c r="AN22" s="28">
        <v>6</v>
      </c>
      <c r="AO22" s="26">
        <v>6</v>
      </c>
      <c r="AP22" s="29">
        <v>6</v>
      </c>
      <c r="AQ22" s="26">
        <v>4</v>
      </c>
      <c r="AR22" s="28">
        <v>5.5</v>
      </c>
      <c r="AS22" s="26">
        <v>3</v>
      </c>
      <c r="AT22" s="28">
        <v>6</v>
      </c>
      <c r="AU22" s="26">
        <v>3.5</v>
      </c>
      <c r="AV22" s="29">
        <v>6</v>
      </c>
      <c r="AW22" s="26">
        <v>5</v>
      </c>
      <c r="AX22" s="29">
        <v>6</v>
      </c>
      <c r="AY22" s="26">
        <v>0</v>
      </c>
      <c r="AZ22" s="28">
        <v>6</v>
      </c>
      <c r="BA22" s="26">
        <v>2.5</v>
      </c>
      <c r="BB22" s="29">
        <v>6</v>
      </c>
      <c r="BC22" s="33">
        <v>6</v>
      </c>
      <c r="BD22" s="29">
        <v>6</v>
      </c>
      <c r="BE22" s="26">
        <v>1</v>
      </c>
      <c r="BF22" s="28">
        <v>6</v>
      </c>
      <c r="BG22" s="33">
        <v>6</v>
      </c>
      <c r="BH22" s="28">
        <v>5.5</v>
      </c>
      <c r="BI22" s="26">
        <v>4</v>
      </c>
      <c r="BJ22" s="29">
        <v>6</v>
      </c>
      <c r="BK22" s="26">
        <v>5.5</v>
      </c>
      <c r="BL22" s="28">
        <v>5</v>
      </c>
      <c r="BM22" s="26">
        <v>6</v>
      </c>
      <c r="BN22" s="29">
        <v>6</v>
      </c>
      <c r="BO22" s="33">
        <v>6</v>
      </c>
      <c r="BP22" s="28">
        <v>6</v>
      </c>
      <c r="BQ22" s="26">
        <v>6</v>
      </c>
      <c r="BR22" s="29">
        <v>6</v>
      </c>
      <c r="BS22" s="33">
        <v>6</v>
      </c>
      <c r="BT22" s="29">
        <v>6</v>
      </c>
      <c r="BU22" s="33">
        <v>6</v>
      </c>
      <c r="BV22" s="29">
        <v>6</v>
      </c>
      <c r="BW22" s="33">
        <v>6</v>
      </c>
      <c r="BX22" s="28"/>
      <c r="BY22" s="26"/>
      <c r="BZ22" s="28"/>
      <c r="CA22" s="26"/>
      <c r="CB22" s="28"/>
      <c r="CC22" s="26"/>
      <c r="CD22" s="28"/>
      <c r="CE22" s="26"/>
      <c r="CF22" s="28"/>
      <c r="CG22" s="26"/>
      <c r="CH22" s="28"/>
      <c r="CI22" s="26"/>
      <c r="CJ22" s="28"/>
      <c r="CK22" s="26"/>
      <c r="CL22" s="28"/>
      <c r="CM22" s="26"/>
      <c r="CN22" s="28"/>
      <c r="CO22" s="26"/>
      <c r="CP22" s="82"/>
      <c r="CQ22" s="82"/>
      <c r="CR22" s="82"/>
      <c r="CS22" s="82"/>
      <c r="CT22" s="82"/>
      <c r="CU22" s="82"/>
      <c r="CV22" s="82"/>
      <c r="CW22" s="82"/>
      <c r="CX22" s="82"/>
      <c r="CY22" s="82"/>
      <c r="CZ22" s="82"/>
      <c r="DA22" s="82"/>
      <c r="DB22" s="82"/>
      <c r="DC22" s="82"/>
      <c r="DD22" s="82"/>
      <c r="DE22" s="82"/>
      <c r="DF22" s="82"/>
      <c r="DG22" s="82"/>
      <c r="DH22" s="82"/>
      <c r="DI22" s="82"/>
      <c r="DJ22" s="82"/>
      <c r="DK22" s="82"/>
      <c r="DL22" s="82"/>
      <c r="DM22" s="82"/>
      <c r="DN22" s="82"/>
      <c r="DO22" s="82"/>
      <c r="DP22" s="82"/>
      <c r="DQ22" s="82"/>
      <c r="DR22" s="82"/>
      <c r="DS22" s="82"/>
      <c r="DT22" s="82"/>
      <c r="DU22" s="82"/>
      <c r="DV22" s="82"/>
      <c r="DW22" s="82"/>
      <c r="DX22" s="82"/>
      <c r="DY22" s="82"/>
      <c r="DZ22" s="82"/>
      <c r="EA22" s="82"/>
      <c r="EB22" s="82"/>
      <c r="EC22" s="82"/>
      <c r="ED22" s="82"/>
      <c r="EE22" s="82"/>
      <c r="EF22" s="82"/>
      <c r="EG22" s="82"/>
      <c r="EH22" s="82"/>
      <c r="EI22" s="82"/>
      <c r="EJ22" s="82"/>
      <c r="EK22" s="82"/>
      <c r="EL22" s="82"/>
      <c r="EM22" s="82"/>
      <c r="EN22" s="82"/>
      <c r="EO22" s="82"/>
      <c r="EP22" s="82"/>
      <c r="EQ22" s="82"/>
      <c r="ER22" s="82"/>
      <c r="ES22" s="82"/>
      <c r="ET22" s="82"/>
      <c r="EU22" s="82"/>
      <c r="EV22" s="82"/>
      <c r="EW22" s="82"/>
      <c r="EX22" s="82"/>
      <c r="EY22" s="82"/>
      <c r="EZ22" s="82"/>
      <c r="FA22" s="82"/>
      <c r="FB22" s="82"/>
      <c r="FC22" s="82"/>
      <c r="FD22" s="82"/>
      <c r="FE22" s="82"/>
      <c r="FF22" s="82"/>
      <c r="FG22" s="82"/>
      <c r="FH22" s="82"/>
      <c r="FI22" s="82"/>
      <c r="FJ22" s="82"/>
      <c r="FK22" s="82"/>
      <c r="FL22" s="82"/>
      <c r="FM22" s="82"/>
      <c r="FN22" s="82"/>
      <c r="FO22" s="82"/>
    </row>
    <row r="23" spans="1:171" s="76" customFormat="1" x14ac:dyDescent="0.25">
      <c r="A23" s="30" t="s">
        <v>53</v>
      </c>
      <c r="B23" s="91">
        <v>3834</v>
      </c>
      <c r="C23" s="92">
        <v>6</v>
      </c>
      <c r="D23" s="90">
        <v>6</v>
      </c>
      <c r="E23" s="92">
        <v>6</v>
      </c>
      <c r="F23" s="93">
        <v>6</v>
      </c>
      <c r="G23" s="92">
        <v>4.5</v>
      </c>
      <c r="H23" s="27">
        <v>6</v>
      </c>
      <c r="I23" s="26">
        <v>6</v>
      </c>
      <c r="J23" s="27">
        <v>6</v>
      </c>
      <c r="K23" s="26">
        <v>6</v>
      </c>
      <c r="L23" s="34">
        <v>6</v>
      </c>
      <c r="M23" s="26">
        <v>0</v>
      </c>
      <c r="N23" s="27">
        <v>6</v>
      </c>
      <c r="O23" s="26">
        <v>0</v>
      </c>
      <c r="P23" s="27">
        <v>6</v>
      </c>
      <c r="Q23" s="26">
        <v>6</v>
      </c>
      <c r="R23" s="27">
        <v>6</v>
      </c>
      <c r="S23" s="26">
        <v>6</v>
      </c>
      <c r="T23" s="27">
        <v>6</v>
      </c>
      <c r="U23" s="26">
        <v>6</v>
      </c>
      <c r="V23" s="28">
        <v>6</v>
      </c>
      <c r="W23" s="33">
        <v>6</v>
      </c>
      <c r="X23" s="29">
        <v>6</v>
      </c>
      <c r="Y23" s="26">
        <v>6</v>
      </c>
      <c r="Z23" s="29">
        <v>6</v>
      </c>
      <c r="AA23" s="26">
        <v>6</v>
      </c>
      <c r="AB23" s="29">
        <v>6</v>
      </c>
      <c r="AC23" s="26">
        <v>6</v>
      </c>
      <c r="AD23" s="29">
        <v>6</v>
      </c>
      <c r="AE23" s="26">
        <v>6</v>
      </c>
      <c r="AF23" s="28">
        <v>6</v>
      </c>
      <c r="AG23" s="26">
        <v>6</v>
      </c>
      <c r="AH23" s="28">
        <v>6</v>
      </c>
      <c r="AI23" s="26">
        <v>6</v>
      </c>
      <c r="AJ23" s="28">
        <v>6</v>
      </c>
      <c r="AK23" s="26">
        <v>6</v>
      </c>
      <c r="AL23" s="28">
        <v>3</v>
      </c>
      <c r="AM23" s="26">
        <v>0</v>
      </c>
      <c r="AN23" s="28">
        <v>6</v>
      </c>
      <c r="AO23" s="26">
        <v>0</v>
      </c>
      <c r="AP23" s="28">
        <v>2</v>
      </c>
      <c r="AQ23" s="26">
        <v>0.5</v>
      </c>
      <c r="AR23" s="28">
        <v>6</v>
      </c>
      <c r="AS23" s="26">
        <v>0</v>
      </c>
      <c r="AT23" s="28">
        <v>4</v>
      </c>
      <c r="AU23" s="26">
        <v>0</v>
      </c>
      <c r="AV23" s="29">
        <v>6</v>
      </c>
      <c r="AW23" s="26">
        <v>0</v>
      </c>
      <c r="AX23" s="29">
        <v>6</v>
      </c>
      <c r="AY23" s="26">
        <v>0</v>
      </c>
      <c r="AZ23" s="28">
        <v>6</v>
      </c>
      <c r="BA23" s="26">
        <v>0</v>
      </c>
      <c r="BB23" s="29">
        <v>6</v>
      </c>
      <c r="BC23" s="26">
        <v>0</v>
      </c>
      <c r="BD23" s="28">
        <v>0</v>
      </c>
      <c r="BE23" s="26">
        <v>0</v>
      </c>
      <c r="BF23" s="28">
        <v>0</v>
      </c>
      <c r="BG23" s="33">
        <v>6</v>
      </c>
      <c r="BH23" s="28">
        <v>6</v>
      </c>
      <c r="BI23" s="26">
        <v>0</v>
      </c>
      <c r="BJ23" s="28">
        <v>2</v>
      </c>
      <c r="BK23" s="26">
        <v>0</v>
      </c>
      <c r="BL23" s="28">
        <v>6</v>
      </c>
      <c r="BM23" s="26">
        <v>6</v>
      </c>
      <c r="BN23" s="29">
        <v>6</v>
      </c>
      <c r="BO23" s="33">
        <v>6</v>
      </c>
      <c r="BP23" s="28">
        <v>6</v>
      </c>
      <c r="BQ23" s="26">
        <v>6</v>
      </c>
      <c r="BR23" s="29">
        <v>6</v>
      </c>
      <c r="BS23" s="33">
        <v>6</v>
      </c>
      <c r="BT23" s="29">
        <v>6</v>
      </c>
      <c r="BU23" s="33">
        <v>6</v>
      </c>
      <c r="BV23" s="29">
        <v>6</v>
      </c>
      <c r="BW23" s="33">
        <v>6</v>
      </c>
      <c r="BX23" s="28"/>
      <c r="BY23" s="26"/>
      <c r="BZ23" s="28"/>
      <c r="CA23" s="26"/>
      <c r="CB23" s="28"/>
      <c r="CC23" s="26"/>
      <c r="CD23" s="28"/>
      <c r="CE23" s="26"/>
      <c r="CF23" s="28"/>
      <c r="CG23" s="26"/>
      <c r="CH23" s="28"/>
      <c r="CI23" s="26"/>
      <c r="CJ23" s="28"/>
      <c r="CK23" s="26"/>
      <c r="CL23" s="28"/>
      <c r="CM23" s="26"/>
      <c r="CN23" s="28"/>
      <c r="CO23" s="26"/>
      <c r="CP23" s="82"/>
      <c r="CQ23" s="82"/>
      <c r="CR23" s="82"/>
      <c r="CS23" s="82"/>
      <c r="CT23" s="82"/>
      <c r="CU23" s="82"/>
      <c r="CV23" s="82"/>
      <c r="CW23" s="82"/>
      <c r="CX23" s="82"/>
      <c r="CY23" s="82"/>
      <c r="CZ23" s="82"/>
      <c r="DA23" s="82"/>
      <c r="DB23" s="82"/>
      <c r="DC23" s="82"/>
      <c r="DD23" s="82"/>
      <c r="DE23" s="82"/>
      <c r="DF23" s="82"/>
      <c r="DG23" s="82"/>
      <c r="DH23" s="82"/>
      <c r="DI23" s="82"/>
      <c r="DJ23" s="82"/>
      <c r="DK23" s="82"/>
      <c r="DL23" s="82"/>
      <c r="DM23" s="82"/>
      <c r="DN23" s="82"/>
      <c r="DO23" s="82"/>
      <c r="DP23" s="82"/>
      <c r="DQ23" s="82"/>
      <c r="DR23" s="82"/>
      <c r="DS23" s="82"/>
      <c r="DT23" s="82"/>
      <c r="DU23" s="82"/>
      <c r="DV23" s="82"/>
      <c r="DW23" s="82"/>
      <c r="DX23" s="82"/>
      <c r="DY23" s="82"/>
      <c r="DZ23" s="82"/>
      <c r="EA23" s="82"/>
      <c r="EB23" s="82"/>
      <c r="EC23" s="82"/>
      <c r="ED23" s="82"/>
      <c r="EE23" s="82"/>
      <c r="EF23" s="82"/>
      <c r="EG23" s="82"/>
      <c r="EH23" s="82"/>
      <c r="EI23" s="82"/>
      <c r="EJ23" s="82"/>
      <c r="EK23" s="82"/>
      <c r="EL23" s="82"/>
      <c r="EM23" s="82"/>
      <c r="EN23" s="82"/>
      <c r="EO23" s="82"/>
      <c r="EP23" s="82"/>
      <c r="EQ23" s="82"/>
      <c r="ER23" s="82"/>
      <c r="ES23" s="82"/>
      <c r="ET23" s="82"/>
      <c r="EU23" s="82"/>
      <c r="EV23" s="82"/>
      <c r="EW23" s="82"/>
      <c r="EX23" s="82"/>
      <c r="EY23" s="82"/>
      <c r="EZ23" s="82"/>
      <c r="FA23" s="82"/>
      <c r="FB23" s="82"/>
      <c r="FC23" s="82"/>
      <c r="FD23" s="82"/>
      <c r="FE23" s="82"/>
      <c r="FF23" s="82"/>
      <c r="FG23" s="82"/>
      <c r="FH23" s="82"/>
      <c r="FI23" s="82"/>
      <c r="FJ23" s="82"/>
      <c r="FK23" s="82"/>
      <c r="FL23" s="82"/>
      <c r="FM23" s="82"/>
      <c r="FN23" s="82"/>
      <c r="FO23" s="82"/>
    </row>
    <row r="24" spans="1:171" s="76" customFormat="1" x14ac:dyDescent="0.25">
      <c r="A24" s="30" t="s">
        <v>47</v>
      </c>
      <c r="B24" s="91">
        <v>3818</v>
      </c>
      <c r="C24" s="92">
        <v>6</v>
      </c>
      <c r="D24" s="90">
        <v>6</v>
      </c>
      <c r="E24" s="92">
        <v>0.25</v>
      </c>
      <c r="F24" s="93">
        <v>6</v>
      </c>
      <c r="G24" s="92">
        <v>0</v>
      </c>
      <c r="H24" s="27">
        <v>6</v>
      </c>
      <c r="I24" s="26">
        <v>0</v>
      </c>
      <c r="J24" s="27">
        <v>4</v>
      </c>
      <c r="K24" s="26">
        <v>1</v>
      </c>
      <c r="L24" s="27">
        <v>2.5</v>
      </c>
      <c r="M24" s="26">
        <v>0</v>
      </c>
      <c r="N24" s="27">
        <v>6</v>
      </c>
      <c r="O24" s="26">
        <v>6</v>
      </c>
      <c r="P24" s="27">
        <v>0</v>
      </c>
      <c r="Q24" s="106" t="s">
        <v>59</v>
      </c>
      <c r="R24" s="106" t="s">
        <v>59</v>
      </c>
      <c r="S24" s="106" t="s">
        <v>59</v>
      </c>
      <c r="T24" s="27">
        <v>6</v>
      </c>
      <c r="U24" s="26">
        <v>6</v>
      </c>
      <c r="V24" s="28">
        <v>6</v>
      </c>
      <c r="W24" s="33">
        <v>6</v>
      </c>
      <c r="X24" s="29">
        <v>6</v>
      </c>
      <c r="Y24" s="26">
        <v>6</v>
      </c>
      <c r="Z24" s="29">
        <v>6</v>
      </c>
      <c r="AA24" s="26">
        <v>6</v>
      </c>
      <c r="AB24" s="29">
        <v>6</v>
      </c>
      <c r="AC24" s="26">
        <v>6</v>
      </c>
      <c r="AD24" s="29">
        <v>6</v>
      </c>
      <c r="AE24" s="26">
        <v>6</v>
      </c>
      <c r="AF24" s="28">
        <v>6</v>
      </c>
      <c r="AG24" s="26">
        <v>6</v>
      </c>
      <c r="AH24" s="28">
        <v>6</v>
      </c>
      <c r="AI24" s="26">
        <v>6</v>
      </c>
      <c r="AJ24" s="28">
        <v>6</v>
      </c>
      <c r="AK24" s="26">
        <v>6</v>
      </c>
      <c r="AL24" s="28">
        <v>6</v>
      </c>
      <c r="AM24" s="26">
        <v>6</v>
      </c>
      <c r="AN24" s="28">
        <v>6</v>
      </c>
      <c r="AO24" s="26">
        <v>6</v>
      </c>
      <c r="AP24" s="28">
        <v>6</v>
      </c>
      <c r="AQ24" s="26">
        <v>6</v>
      </c>
      <c r="AR24" s="28">
        <v>6</v>
      </c>
      <c r="AS24" s="26">
        <v>2.5</v>
      </c>
      <c r="AT24" s="28">
        <v>6</v>
      </c>
      <c r="AU24" s="26">
        <v>3.5</v>
      </c>
      <c r="AV24" s="29">
        <v>6</v>
      </c>
      <c r="AW24" s="26">
        <v>3</v>
      </c>
      <c r="AX24" s="28">
        <v>3</v>
      </c>
      <c r="AY24" s="26">
        <v>2</v>
      </c>
      <c r="AZ24" s="28">
        <v>0</v>
      </c>
      <c r="BA24" s="26">
        <v>3.5</v>
      </c>
      <c r="BB24" s="29">
        <v>6</v>
      </c>
      <c r="BC24" s="26">
        <v>6</v>
      </c>
      <c r="BD24" s="28">
        <v>6</v>
      </c>
      <c r="BE24" s="26">
        <v>3</v>
      </c>
      <c r="BF24" s="28">
        <v>6</v>
      </c>
      <c r="BG24" s="26">
        <v>5.5</v>
      </c>
      <c r="BH24" s="28">
        <v>6</v>
      </c>
      <c r="BI24" s="26">
        <v>6</v>
      </c>
      <c r="BJ24" s="28">
        <v>6</v>
      </c>
      <c r="BK24" s="26">
        <v>6</v>
      </c>
      <c r="BL24" s="28">
        <v>6</v>
      </c>
      <c r="BM24" s="26">
        <v>6</v>
      </c>
      <c r="BN24" s="29">
        <v>6</v>
      </c>
      <c r="BO24" s="33">
        <v>6</v>
      </c>
      <c r="BP24" s="28">
        <v>6</v>
      </c>
      <c r="BQ24" s="26">
        <v>6</v>
      </c>
      <c r="BR24" s="29">
        <v>6</v>
      </c>
      <c r="BS24" s="33">
        <v>6</v>
      </c>
      <c r="BT24" s="29">
        <v>6</v>
      </c>
      <c r="BU24" s="33">
        <v>6</v>
      </c>
      <c r="BV24" s="29">
        <v>6</v>
      </c>
      <c r="BW24" s="33">
        <v>6</v>
      </c>
      <c r="BX24" s="28"/>
      <c r="BY24" s="26"/>
      <c r="BZ24" s="28"/>
      <c r="CA24" s="26"/>
      <c r="CB24" s="28"/>
      <c r="CC24" s="26"/>
      <c r="CD24" s="28"/>
      <c r="CE24" s="26"/>
      <c r="CF24" s="28"/>
      <c r="CG24" s="26"/>
      <c r="CH24" s="28"/>
      <c r="CI24" s="26"/>
      <c r="CJ24" s="28"/>
      <c r="CK24" s="26"/>
      <c r="CL24" s="28"/>
      <c r="CM24" s="26"/>
      <c r="CN24" s="28"/>
      <c r="CO24" s="26"/>
      <c r="CP24" s="82"/>
      <c r="CQ24" s="82"/>
      <c r="CR24" s="82"/>
      <c r="CS24" s="82"/>
      <c r="CT24" s="82"/>
      <c r="CU24" s="82"/>
      <c r="CV24" s="82"/>
      <c r="CW24" s="82"/>
      <c r="CX24" s="82"/>
      <c r="CY24" s="82"/>
      <c r="CZ24" s="82"/>
      <c r="DA24" s="82"/>
      <c r="DB24" s="82"/>
      <c r="DC24" s="82"/>
      <c r="DD24" s="82"/>
      <c r="DE24" s="82"/>
      <c r="DF24" s="82"/>
      <c r="DG24" s="82"/>
      <c r="DH24" s="82"/>
      <c r="DI24" s="82"/>
      <c r="DJ24" s="82"/>
      <c r="DK24" s="82"/>
      <c r="DL24" s="82"/>
      <c r="DM24" s="82"/>
      <c r="DN24" s="82"/>
      <c r="DO24" s="82"/>
      <c r="DP24" s="82"/>
      <c r="DQ24" s="82"/>
      <c r="DR24" s="82"/>
      <c r="DS24" s="82"/>
      <c r="DT24" s="82"/>
      <c r="DU24" s="82"/>
      <c r="DV24" s="82"/>
      <c r="DW24" s="82"/>
      <c r="DX24" s="82"/>
      <c r="DY24" s="82"/>
      <c r="DZ24" s="82"/>
      <c r="EA24" s="82"/>
      <c r="EB24" s="82"/>
      <c r="EC24" s="82"/>
      <c r="ED24" s="82"/>
      <c r="EE24" s="82"/>
      <c r="EF24" s="82"/>
      <c r="EG24" s="82"/>
      <c r="EH24" s="82"/>
      <c r="EI24" s="82"/>
      <c r="EJ24" s="82"/>
      <c r="EK24" s="82"/>
      <c r="EL24" s="82"/>
      <c r="EM24" s="82"/>
      <c r="EN24" s="82"/>
      <c r="EO24" s="82"/>
      <c r="EP24" s="82"/>
      <c r="EQ24" s="82"/>
      <c r="ER24" s="82"/>
      <c r="ES24" s="82"/>
      <c r="ET24" s="82"/>
      <c r="EU24" s="82"/>
      <c r="EV24" s="82"/>
      <c r="EW24" s="82"/>
      <c r="EX24" s="82"/>
      <c r="EY24" s="82"/>
      <c r="EZ24" s="82"/>
      <c r="FA24" s="82"/>
      <c r="FB24" s="82"/>
      <c r="FC24" s="82"/>
      <c r="FD24" s="82"/>
      <c r="FE24" s="82"/>
      <c r="FF24" s="82"/>
      <c r="FG24" s="82"/>
      <c r="FH24" s="82"/>
      <c r="FI24" s="82"/>
      <c r="FJ24" s="82"/>
      <c r="FK24" s="82"/>
      <c r="FL24" s="82"/>
      <c r="FM24" s="82"/>
      <c r="FN24" s="82"/>
      <c r="FO24" s="82"/>
    </row>
    <row r="25" spans="1:171" s="76" customFormat="1" x14ac:dyDescent="0.25">
      <c r="A25" s="30" t="s">
        <v>50</v>
      </c>
      <c r="B25" s="91">
        <v>3829</v>
      </c>
      <c r="C25" s="92">
        <v>6</v>
      </c>
      <c r="D25" s="90">
        <v>6</v>
      </c>
      <c r="E25" s="92">
        <v>6</v>
      </c>
      <c r="F25" s="93">
        <v>6</v>
      </c>
      <c r="G25" s="92">
        <v>6</v>
      </c>
      <c r="H25" s="27">
        <v>6</v>
      </c>
      <c r="I25" s="26">
        <v>6</v>
      </c>
      <c r="J25" s="27">
        <v>6</v>
      </c>
      <c r="K25" s="26">
        <v>6</v>
      </c>
      <c r="L25" s="27">
        <v>6</v>
      </c>
      <c r="M25" s="26">
        <v>6</v>
      </c>
      <c r="N25" s="27">
        <v>4.5</v>
      </c>
      <c r="O25" s="26">
        <v>6</v>
      </c>
      <c r="P25" s="27">
        <v>6</v>
      </c>
      <c r="Q25" s="26">
        <v>0.5</v>
      </c>
      <c r="R25" s="27">
        <v>6</v>
      </c>
      <c r="S25" s="26">
        <v>5</v>
      </c>
      <c r="T25" s="27">
        <v>6</v>
      </c>
      <c r="U25" s="26">
        <v>6</v>
      </c>
      <c r="V25" s="28">
        <v>6</v>
      </c>
      <c r="W25" s="33">
        <v>6</v>
      </c>
      <c r="X25" s="29">
        <v>6</v>
      </c>
      <c r="Y25" s="26">
        <v>6</v>
      </c>
      <c r="Z25" s="29">
        <v>6</v>
      </c>
      <c r="AA25" s="26">
        <v>6</v>
      </c>
      <c r="AB25" s="29">
        <v>6</v>
      </c>
      <c r="AC25" s="26">
        <v>6</v>
      </c>
      <c r="AD25" s="29">
        <v>6</v>
      </c>
      <c r="AE25" s="26">
        <v>6</v>
      </c>
      <c r="AF25" s="28">
        <v>6</v>
      </c>
      <c r="AG25" s="26">
        <v>6</v>
      </c>
      <c r="AH25" s="28">
        <v>6</v>
      </c>
      <c r="AI25" s="26">
        <v>6</v>
      </c>
      <c r="AJ25" s="28">
        <v>6</v>
      </c>
      <c r="AK25" s="26">
        <v>6</v>
      </c>
      <c r="AL25" s="28">
        <v>6</v>
      </c>
      <c r="AM25" s="26">
        <v>6</v>
      </c>
      <c r="AN25" s="28">
        <v>6</v>
      </c>
      <c r="AO25" s="26">
        <v>6</v>
      </c>
      <c r="AP25" s="28">
        <v>6</v>
      </c>
      <c r="AQ25" s="26">
        <v>6</v>
      </c>
      <c r="AR25" s="28">
        <v>6</v>
      </c>
      <c r="AS25" s="26">
        <v>6</v>
      </c>
      <c r="AT25" s="28">
        <v>6</v>
      </c>
      <c r="AU25" s="26">
        <v>6</v>
      </c>
      <c r="AV25" s="29">
        <v>6</v>
      </c>
      <c r="AW25" s="26">
        <v>6</v>
      </c>
      <c r="AX25" s="28">
        <v>6</v>
      </c>
      <c r="AY25" s="26">
        <v>6</v>
      </c>
      <c r="AZ25" s="28">
        <v>6</v>
      </c>
      <c r="BA25" s="26">
        <v>6</v>
      </c>
      <c r="BB25" s="29">
        <v>6</v>
      </c>
      <c r="BC25" s="26">
        <v>6</v>
      </c>
      <c r="BD25" s="28">
        <v>6</v>
      </c>
      <c r="BE25" s="26">
        <v>6</v>
      </c>
      <c r="BF25" s="28">
        <v>6</v>
      </c>
      <c r="BG25" s="26">
        <v>6</v>
      </c>
      <c r="BH25" s="28">
        <v>6</v>
      </c>
      <c r="BI25" s="26">
        <v>6</v>
      </c>
      <c r="BJ25" s="28">
        <v>6</v>
      </c>
      <c r="BK25" s="26">
        <v>6</v>
      </c>
      <c r="BL25" s="28">
        <v>6</v>
      </c>
      <c r="BM25" s="26">
        <v>6</v>
      </c>
      <c r="BN25" s="29">
        <v>6</v>
      </c>
      <c r="BO25" s="33">
        <v>6</v>
      </c>
      <c r="BP25" s="28">
        <v>6</v>
      </c>
      <c r="BQ25" s="26">
        <v>6</v>
      </c>
      <c r="BR25" s="29">
        <v>6</v>
      </c>
      <c r="BS25" s="33">
        <v>6</v>
      </c>
      <c r="BT25" s="29">
        <v>6</v>
      </c>
      <c r="BU25" s="33">
        <v>6</v>
      </c>
      <c r="BV25" s="29">
        <v>6</v>
      </c>
      <c r="BW25" s="33">
        <v>6</v>
      </c>
      <c r="BX25" s="28"/>
      <c r="BY25" s="26"/>
      <c r="BZ25" s="28"/>
      <c r="CA25" s="26"/>
      <c r="CB25" s="28"/>
      <c r="CC25" s="26"/>
      <c r="CD25" s="28"/>
      <c r="CE25" s="26"/>
      <c r="CF25" s="28"/>
      <c r="CG25" s="26"/>
      <c r="CH25" s="28"/>
      <c r="CI25" s="26"/>
      <c r="CJ25" s="28"/>
      <c r="CK25" s="26"/>
      <c r="CL25" s="28"/>
      <c r="CM25" s="26"/>
      <c r="CN25" s="28"/>
      <c r="CO25" s="26"/>
      <c r="CP25" s="82"/>
      <c r="CQ25" s="82"/>
      <c r="CR25" s="82"/>
      <c r="CS25" s="82"/>
      <c r="CT25" s="82"/>
      <c r="CU25" s="82"/>
      <c r="CV25" s="82"/>
      <c r="CW25" s="82"/>
      <c r="CX25" s="82"/>
      <c r="CY25" s="82"/>
      <c r="CZ25" s="82"/>
      <c r="DA25" s="82"/>
      <c r="DB25" s="82"/>
      <c r="DC25" s="82"/>
      <c r="DD25" s="82"/>
      <c r="DE25" s="82"/>
      <c r="DF25" s="82"/>
      <c r="DG25" s="82"/>
      <c r="DH25" s="82"/>
      <c r="DI25" s="82"/>
      <c r="DJ25" s="82"/>
      <c r="DK25" s="82"/>
      <c r="DL25" s="82"/>
      <c r="DM25" s="82"/>
      <c r="DN25" s="82"/>
      <c r="DO25" s="82"/>
      <c r="DP25" s="82"/>
      <c r="DQ25" s="82"/>
      <c r="DR25" s="82"/>
      <c r="DS25" s="82"/>
      <c r="DT25" s="82"/>
      <c r="DU25" s="82"/>
      <c r="DV25" s="82"/>
      <c r="DW25" s="82"/>
      <c r="DX25" s="82"/>
      <c r="DY25" s="82"/>
      <c r="DZ25" s="82"/>
      <c r="EA25" s="82"/>
      <c r="EB25" s="82"/>
      <c r="EC25" s="82"/>
      <c r="ED25" s="82"/>
      <c r="EE25" s="82"/>
      <c r="EF25" s="82"/>
      <c r="EG25" s="82"/>
      <c r="EH25" s="82"/>
      <c r="EI25" s="82"/>
      <c r="EJ25" s="82"/>
      <c r="EK25" s="82"/>
      <c r="EL25" s="82"/>
      <c r="EM25" s="82"/>
      <c r="EN25" s="82"/>
      <c r="EO25" s="82"/>
      <c r="EP25" s="82"/>
      <c r="EQ25" s="82"/>
      <c r="ER25" s="82"/>
      <c r="ES25" s="82"/>
      <c r="ET25" s="82"/>
      <c r="EU25" s="82"/>
      <c r="EV25" s="82"/>
      <c r="EW25" s="82"/>
      <c r="EX25" s="82"/>
      <c r="EY25" s="82"/>
      <c r="EZ25" s="82"/>
      <c r="FA25" s="82"/>
      <c r="FB25" s="82"/>
      <c r="FC25" s="82"/>
      <c r="FD25" s="82"/>
      <c r="FE25" s="82"/>
      <c r="FF25" s="82"/>
      <c r="FG25" s="82"/>
      <c r="FH25" s="82"/>
      <c r="FI25" s="82"/>
      <c r="FJ25" s="82"/>
      <c r="FK25" s="82"/>
      <c r="FL25" s="82"/>
      <c r="FM25" s="82"/>
      <c r="FN25" s="82"/>
      <c r="FO25" s="82"/>
    </row>
    <row r="26" spans="1:171" s="76" customFormat="1" x14ac:dyDescent="0.25">
      <c r="A26" s="30" t="s">
        <v>37</v>
      </c>
      <c r="B26" s="91">
        <v>3783</v>
      </c>
      <c r="C26" s="92">
        <v>6</v>
      </c>
      <c r="D26" s="90">
        <v>6</v>
      </c>
      <c r="E26" s="92">
        <v>6</v>
      </c>
      <c r="F26" s="93">
        <v>6</v>
      </c>
      <c r="G26" s="92">
        <v>4.5</v>
      </c>
      <c r="H26" s="27">
        <v>2</v>
      </c>
      <c r="I26" s="26">
        <v>4.5</v>
      </c>
      <c r="J26" s="27">
        <v>1.5</v>
      </c>
      <c r="K26" s="26">
        <v>6</v>
      </c>
      <c r="L26" s="27">
        <v>6</v>
      </c>
      <c r="M26" s="26">
        <v>1</v>
      </c>
      <c r="N26" s="27">
        <v>6</v>
      </c>
      <c r="O26" s="26">
        <v>6</v>
      </c>
      <c r="P26" s="27">
        <v>6</v>
      </c>
      <c r="Q26" s="26">
        <v>6</v>
      </c>
      <c r="R26" s="27">
        <v>6</v>
      </c>
      <c r="S26" s="26">
        <v>6</v>
      </c>
      <c r="T26" s="27">
        <v>6</v>
      </c>
      <c r="U26" s="26">
        <v>6</v>
      </c>
      <c r="V26" s="28">
        <v>6</v>
      </c>
      <c r="W26" s="33">
        <v>6</v>
      </c>
      <c r="X26" s="29">
        <v>6</v>
      </c>
      <c r="Y26" s="26">
        <v>6</v>
      </c>
      <c r="Z26" s="29">
        <v>6</v>
      </c>
      <c r="AA26" s="26">
        <v>6</v>
      </c>
      <c r="AB26" s="29">
        <v>6</v>
      </c>
      <c r="AC26" s="26">
        <v>6</v>
      </c>
      <c r="AD26" s="29">
        <v>6</v>
      </c>
      <c r="AE26" s="26">
        <v>6</v>
      </c>
      <c r="AF26" s="28">
        <v>6</v>
      </c>
      <c r="AG26" s="26">
        <v>6</v>
      </c>
      <c r="AH26" s="28">
        <v>6</v>
      </c>
      <c r="AI26" s="26">
        <v>6</v>
      </c>
      <c r="AJ26" s="28">
        <v>6</v>
      </c>
      <c r="AK26" s="26">
        <v>6</v>
      </c>
      <c r="AL26" s="28">
        <v>6</v>
      </c>
      <c r="AM26" s="26">
        <v>4</v>
      </c>
      <c r="AN26" s="28">
        <v>6</v>
      </c>
      <c r="AO26" s="26">
        <v>4.5</v>
      </c>
      <c r="AP26" s="28">
        <v>5</v>
      </c>
      <c r="AQ26" s="26">
        <v>2</v>
      </c>
      <c r="AR26" s="28">
        <v>6</v>
      </c>
      <c r="AS26" s="26">
        <v>6</v>
      </c>
      <c r="AT26" s="28">
        <v>3</v>
      </c>
      <c r="AU26" s="26">
        <v>1.5</v>
      </c>
      <c r="AV26" s="29">
        <v>6</v>
      </c>
      <c r="AW26" s="26">
        <v>4</v>
      </c>
      <c r="AX26" s="28">
        <v>6</v>
      </c>
      <c r="AY26" s="26">
        <v>6</v>
      </c>
      <c r="AZ26" s="28">
        <v>6</v>
      </c>
      <c r="BA26" s="26">
        <v>6</v>
      </c>
      <c r="BB26" s="29">
        <v>6</v>
      </c>
      <c r="BC26" s="26">
        <v>6</v>
      </c>
      <c r="BD26" s="28">
        <v>6</v>
      </c>
      <c r="BE26" s="26">
        <v>6</v>
      </c>
      <c r="BF26" s="28">
        <v>6</v>
      </c>
      <c r="BG26" s="26">
        <v>6</v>
      </c>
      <c r="BH26" s="28">
        <v>6</v>
      </c>
      <c r="BI26" s="26">
        <v>6</v>
      </c>
      <c r="BJ26" s="28">
        <v>6</v>
      </c>
      <c r="BK26" s="26">
        <v>6</v>
      </c>
      <c r="BL26" s="28">
        <v>6</v>
      </c>
      <c r="BM26" s="26">
        <v>6</v>
      </c>
      <c r="BN26" s="29">
        <v>6</v>
      </c>
      <c r="BO26" s="33">
        <v>6</v>
      </c>
      <c r="BP26" s="28">
        <v>6</v>
      </c>
      <c r="BQ26" s="26">
        <v>6</v>
      </c>
      <c r="BR26" s="29">
        <v>6</v>
      </c>
      <c r="BS26" s="33">
        <v>6</v>
      </c>
      <c r="BT26" s="29">
        <v>6</v>
      </c>
      <c r="BU26" s="33">
        <v>6</v>
      </c>
      <c r="BV26" s="29">
        <v>6</v>
      </c>
      <c r="BW26" s="33">
        <v>6</v>
      </c>
      <c r="BX26" s="28"/>
      <c r="BY26" s="26"/>
      <c r="BZ26" s="28"/>
      <c r="CA26" s="26"/>
      <c r="CB26" s="28"/>
      <c r="CC26" s="26"/>
      <c r="CD26" s="28"/>
      <c r="CE26" s="26"/>
      <c r="CF26" s="28"/>
      <c r="CG26" s="26"/>
      <c r="CH26" s="28"/>
      <c r="CI26" s="26"/>
      <c r="CJ26" s="28"/>
      <c r="CK26" s="26"/>
      <c r="CL26" s="28"/>
      <c r="CM26" s="26"/>
      <c r="CN26" s="28"/>
      <c r="CO26" s="26"/>
      <c r="CP26" s="82"/>
      <c r="CQ26" s="82"/>
      <c r="CR26" s="82"/>
      <c r="CS26" s="82"/>
      <c r="CT26" s="82"/>
      <c r="CU26" s="82"/>
      <c r="CV26" s="82"/>
      <c r="CW26" s="82"/>
      <c r="CX26" s="82"/>
      <c r="CY26" s="82"/>
      <c r="CZ26" s="82"/>
      <c r="DA26" s="82"/>
      <c r="DB26" s="82"/>
      <c r="DC26" s="82"/>
      <c r="DD26" s="82"/>
      <c r="DE26" s="82"/>
      <c r="DF26" s="82"/>
      <c r="DG26" s="82"/>
      <c r="DH26" s="82"/>
      <c r="DI26" s="82"/>
      <c r="DJ26" s="82"/>
      <c r="DK26" s="82"/>
      <c r="DL26" s="82"/>
      <c r="DM26" s="82"/>
      <c r="DN26" s="82"/>
      <c r="DO26" s="82"/>
      <c r="DP26" s="82"/>
      <c r="DQ26" s="82"/>
      <c r="DR26" s="82"/>
      <c r="DS26" s="82"/>
      <c r="DT26" s="82"/>
      <c r="DU26" s="82"/>
      <c r="DV26" s="82"/>
      <c r="DW26" s="82"/>
      <c r="DX26" s="82"/>
      <c r="DY26" s="82"/>
      <c r="DZ26" s="82"/>
      <c r="EA26" s="82"/>
      <c r="EB26" s="82"/>
      <c r="EC26" s="82"/>
      <c r="ED26" s="82"/>
      <c r="EE26" s="82"/>
      <c r="EF26" s="82"/>
      <c r="EG26" s="82"/>
      <c r="EH26" s="82"/>
      <c r="EI26" s="82"/>
      <c r="EJ26" s="82"/>
      <c r="EK26" s="82"/>
      <c r="EL26" s="82"/>
      <c r="EM26" s="82"/>
      <c r="EN26" s="82"/>
      <c r="EO26" s="82"/>
      <c r="EP26" s="82"/>
      <c r="EQ26" s="82"/>
      <c r="ER26" s="82"/>
      <c r="ES26" s="82"/>
      <c r="ET26" s="82"/>
      <c r="EU26" s="82"/>
      <c r="EV26" s="82"/>
      <c r="EW26" s="82"/>
      <c r="EX26" s="82"/>
      <c r="EY26" s="82"/>
      <c r="EZ26" s="82"/>
      <c r="FA26" s="82"/>
      <c r="FB26" s="82"/>
      <c r="FC26" s="82"/>
      <c r="FD26" s="82"/>
      <c r="FE26" s="82"/>
      <c r="FF26" s="82"/>
      <c r="FG26" s="82"/>
      <c r="FH26" s="82"/>
      <c r="FI26" s="82"/>
      <c r="FJ26" s="82"/>
      <c r="FK26" s="82"/>
      <c r="FL26" s="82"/>
      <c r="FM26" s="82"/>
      <c r="FN26" s="82"/>
      <c r="FO26" s="82"/>
    </row>
    <row r="27" spans="1:171" s="76" customFormat="1" x14ac:dyDescent="0.25">
      <c r="A27" s="30" t="s">
        <v>20</v>
      </c>
      <c r="B27" s="91">
        <v>3729</v>
      </c>
      <c r="C27" s="92">
        <v>6</v>
      </c>
      <c r="D27" s="90">
        <v>6</v>
      </c>
      <c r="E27" s="92">
        <v>3.25</v>
      </c>
      <c r="F27" s="93">
        <v>6</v>
      </c>
      <c r="G27" s="92">
        <v>2.5</v>
      </c>
      <c r="H27" s="27">
        <v>4.5</v>
      </c>
      <c r="I27" s="26">
        <v>4.5</v>
      </c>
      <c r="J27" s="27">
        <v>1.5</v>
      </c>
      <c r="K27" s="26">
        <v>6</v>
      </c>
      <c r="L27" s="27">
        <v>1.5</v>
      </c>
      <c r="M27" s="26">
        <v>2</v>
      </c>
      <c r="N27" s="27">
        <v>3.5</v>
      </c>
      <c r="O27" s="26">
        <v>6</v>
      </c>
      <c r="P27" s="27">
        <v>6</v>
      </c>
      <c r="Q27" s="26">
        <v>6</v>
      </c>
      <c r="R27" s="27">
        <v>4</v>
      </c>
      <c r="S27" s="26">
        <v>5</v>
      </c>
      <c r="T27" s="27">
        <v>6</v>
      </c>
      <c r="U27" s="26">
        <v>6</v>
      </c>
      <c r="V27" s="28">
        <v>6</v>
      </c>
      <c r="W27" s="33">
        <v>6</v>
      </c>
      <c r="X27" s="29">
        <v>6</v>
      </c>
      <c r="Y27" s="26">
        <v>6</v>
      </c>
      <c r="Z27" s="29">
        <v>6</v>
      </c>
      <c r="AA27" s="26">
        <v>6</v>
      </c>
      <c r="AB27" s="29">
        <v>6</v>
      </c>
      <c r="AC27" s="26">
        <v>6</v>
      </c>
      <c r="AD27" s="29">
        <v>6</v>
      </c>
      <c r="AE27" s="26">
        <v>6</v>
      </c>
      <c r="AF27" s="28">
        <v>6</v>
      </c>
      <c r="AG27" s="26">
        <v>6</v>
      </c>
      <c r="AH27" s="28">
        <v>6</v>
      </c>
      <c r="AI27" s="26">
        <v>6</v>
      </c>
      <c r="AJ27" s="28">
        <v>6</v>
      </c>
      <c r="AK27" s="26">
        <v>6</v>
      </c>
      <c r="AL27" s="28">
        <v>6</v>
      </c>
      <c r="AM27" s="26">
        <v>6</v>
      </c>
      <c r="AN27" s="28">
        <v>6</v>
      </c>
      <c r="AO27" s="26">
        <v>6</v>
      </c>
      <c r="AP27" s="28">
        <v>6</v>
      </c>
      <c r="AQ27" s="26">
        <v>6</v>
      </c>
      <c r="AR27" s="28">
        <v>6</v>
      </c>
      <c r="AS27" s="26">
        <v>6</v>
      </c>
      <c r="AT27" s="28">
        <v>6</v>
      </c>
      <c r="AU27" s="26">
        <v>6</v>
      </c>
      <c r="AV27" s="29">
        <v>6</v>
      </c>
      <c r="AW27" s="26">
        <v>6</v>
      </c>
      <c r="AX27" s="28">
        <v>6</v>
      </c>
      <c r="AY27" s="26">
        <v>6</v>
      </c>
      <c r="AZ27" s="28">
        <v>6</v>
      </c>
      <c r="BA27" s="26">
        <v>6</v>
      </c>
      <c r="BB27" s="29">
        <v>6</v>
      </c>
      <c r="BC27" s="26">
        <v>6</v>
      </c>
      <c r="BD27" s="28">
        <v>6</v>
      </c>
      <c r="BE27" s="26">
        <v>6</v>
      </c>
      <c r="BF27" s="28">
        <v>6</v>
      </c>
      <c r="BG27" s="26">
        <v>6</v>
      </c>
      <c r="BH27" s="28">
        <v>6</v>
      </c>
      <c r="BI27" s="26">
        <v>6</v>
      </c>
      <c r="BJ27" s="28">
        <v>6</v>
      </c>
      <c r="BK27" s="26">
        <v>6</v>
      </c>
      <c r="BL27" s="28">
        <v>6</v>
      </c>
      <c r="BM27" s="26">
        <v>6</v>
      </c>
      <c r="BN27" s="29">
        <v>6</v>
      </c>
      <c r="BO27" s="33">
        <v>6</v>
      </c>
      <c r="BP27" s="28">
        <v>6</v>
      </c>
      <c r="BQ27" s="26">
        <v>6</v>
      </c>
      <c r="BR27" s="29">
        <v>6</v>
      </c>
      <c r="BS27" s="33">
        <v>6</v>
      </c>
      <c r="BT27" s="29">
        <v>6</v>
      </c>
      <c r="BU27" s="33">
        <v>6</v>
      </c>
      <c r="BV27" s="29">
        <v>6</v>
      </c>
      <c r="BW27" s="33">
        <v>6</v>
      </c>
      <c r="BX27" s="28"/>
      <c r="BY27" s="26"/>
      <c r="BZ27" s="28"/>
      <c r="CA27" s="26"/>
      <c r="CB27" s="28"/>
      <c r="CC27" s="26"/>
      <c r="CD27" s="28"/>
      <c r="CE27" s="26"/>
      <c r="CF27" s="28"/>
      <c r="CG27" s="26"/>
      <c r="CH27" s="28"/>
      <c r="CI27" s="26"/>
      <c r="CJ27" s="28"/>
      <c r="CK27" s="26"/>
      <c r="CL27" s="28"/>
      <c r="CM27" s="26"/>
      <c r="CN27" s="28"/>
      <c r="CO27" s="26"/>
      <c r="CP27" s="82"/>
      <c r="CQ27" s="82"/>
      <c r="CR27" s="82"/>
      <c r="CS27" s="82"/>
      <c r="CT27" s="82"/>
      <c r="CU27" s="82"/>
      <c r="CV27" s="82"/>
      <c r="CW27" s="82"/>
      <c r="CX27" s="82"/>
      <c r="CY27" s="82"/>
      <c r="CZ27" s="82"/>
      <c r="DA27" s="82"/>
      <c r="DB27" s="82"/>
      <c r="DC27" s="82"/>
      <c r="DD27" s="82"/>
      <c r="DE27" s="82"/>
      <c r="DF27" s="82"/>
      <c r="DG27" s="82"/>
      <c r="DH27" s="82"/>
      <c r="DI27" s="82"/>
      <c r="DJ27" s="82"/>
      <c r="DK27" s="82"/>
      <c r="DL27" s="82"/>
      <c r="DM27" s="82"/>
      <c r="DN27" s="82"/>
      <c r="DO27" s="82"/>
      <c r="DP27" s="82"/>
      <c r="DQ27" s="82"/>
      <c r="DR27" s="82"/>
      <c r="DS27" s="82"/>
      <c r="DT27" s="82"/>
      <c r="DU27" s="82"/>
      <c r="DV27" s="82"/>
      <c r="DW27" s="82"/>
      <c r="DX27" s="82"/>
      <c r="DY27" s="82"/>
      <c r="DZ27" s="82"/>
      <c r="EA27" s="82"/>
      <c r="EB27" s="82"/>
      <c r="EC27" s="82"/>
      <c r="ED27" s="82"/>
      <c r="EE27" s="82"/>
      <c r="EF27" s="82"/>
      <c r="EG27" s="82"/>
      <c r="EH27" s="82"/>
      <c r="EI27" s="82"/>
      <c r="EJ27" s="82"/>
      <c r="EK27" s="82"/>
      <c r="EL27" s="82"/>
      <c r="EM27" s="82"/>
      <c r="EN27" s="82"/>
      <c r="EO27" s="82"/>
      <c r="EP27" s="82"/>
      <c r="EQ27" s="82"/>
      <c r="ER27" s="82"/>
      <c r="ES27" s="82"/>
      <c r="ET27" s="82"/>
      <c r="EU27" s="82"/>
      <c r="EV27" s="82"/>
      <c r="EW27" s="82"/>
      <c r="EX27" s="82"/>
      <c r="EY27" s="82"/>
      <c r="EZ27" s="82"/>
      <c r="FA27" s="82"/>
      <c r="FB27" s="82"/>
      <c r="FC27" s="82"/>
      <c r="FD27" s="82"/>
      <c r="FE27" s="82"/>
      <c r="FF27" s="82"/>
      <c r="FG27" s="82"/>
      <c r="FH27" s="82"/>
      <c r="FI27" s="82"/>
      <c r="FJ27" s="82"/>
      <c r="FK27" s="82"/>
      <c r="FL27" s="82"/>
      <c r="FM27" s="82"/>
      <c r="FN27" s="82"/>
      <c r="FO27" s="82"/>
    </row>
    <row r="28" spans="1:171" s="76" customFormat="1" x14ac:dyDescent="0.25">
      <c r="A28" s="30" t="s">
        <v>18</v>
      </c>
      <c r="B28" s="91">
        <v>3725</v>
      </c>
      <c r="C28" s="92">
        <v>6</v>
      </c>
      <c r="D28" s="90">
        <v>6</v>
      </c>
      <c r="E28" s="92">
        <v>6</v>
      </c>
      <c r="F28" s="93">
        <v>6</v>
      </c>
      <c r="G28" s="92">
        <v>6</v>
      </c>
      <c r="H28" s="27">
        <v>6</v>
      </c>
      <c r="I28" s="26">
        <v>6</v>
      </c>
      <c r="J28" s="27">
        <v>6</v>
      </c>
      <c r="K28" s="26">
        <v>6</v>
      </c>
      <c r="L28" s="27">
        <v>6</v>
      </c>
      <c r="M28" s="26">
        <v>6</v>
      </c>
      <c r="N28" s="27">
        <v>6</v>
      </c>
      <c r="O28" s="26">
        <v>6</v>
      </c>
      <c r="P28" s="27">
        <v>6</v>
      </c>
      <c r="Q28" s="26">
        <v>6</v>
      </c>
      <c r="R28" s="27">
        <v>6</v>
      </c>
      <c r="S28" s="26">
        <v>6</v>
      </c>
      <c r="T28" s="27">
        <v>6</v>
      </c>
      <c r="U28" s="26">
        <v>6</v>
      </c>
      <c r="V28" s="28">
        <v>6</v>
      </c>
      <c r="W28" s="33">
        <v>6</v>
      </c>
      <c r="X28" s="29">
        <v>6</v>
      </c>
      <c r="Y28" s="26">
        <v>6</v>
      </c>
      <c r="Z28" s="29">
        <v>6</v>
      </c>
      <c r="AA28" s="26">
        <v>6</v>
      </c>
      <c r="AB28" s="29">
        <v>6</v>
      </c>
      <c r="AC28" s="26">
        <v>6</v>
      </c>
      <c r="AD28" s="29">
        <v>6</v>
      </c>
      <c r="AE28" s="26">
        <v>6</v>
      </c>
      <c r="AF28" s="28">
        <v>6</v>
      </c>
      <c r="AG28" s="26">
        <v>6</v>
      </c>
      <c r="AH28" s="28">
        <v>6</v>
      </c>
      <c r="AI28" s="26">
        <v>6</v>
      </c>
      <c r="AJ28" s="28">
        <v>6</v>
      </c>
      <c r="AK28" s="26">
        <v>6</v>
      </c>
      <c r="AL28" s="28">
        <v>6</v>
      </c>
      <c r="AM28" s="26">
        <v>6</v>
      </c>
      <c r="AN28" s="28">
        <v>6</v>
      </c>
      <c r="AO28" s="26">
        <v>6</v>
      </c>
      <c r="AP28" s="28">
        <v>6</v>
      </c>
      <c r="AQ28" s="26">
        <v>6</v>
      </c>
      <c r="AR28" s="28">
        <v>6</v>
      </c>
      <c r="AS28" s="26">
        <v>6</v>
      </c>
      <c r="AT28" s="28">
        <v>6</v>
      </c>
      <c r="AU28" s="26">
        <v>6</v>
      </c>
      <c r="AV28" s="29">
        <v>6</v>
      </c>
      <c r="AW28" s="26">
        <v>6</v>
      </c>
      <c r="AX28" s="28">
        <v>6</v>
      </c>
      <c r="AY28" s="26">
        <v>6</v>
      </c>
      <c r="AZ28" s="28">
        <v>6</v>
      </c>
      <c r="BA28" s="26">
        <v>6</v>
      </c>
      <c r="BB28" s="29">
        <v>6</v>
      </c>
      <c r="BC28" s="26">
        <v>6</v>
      </c>
      <c r="BD28" s="28">
        <v>6</v>
      </c>
      <c r="BE28" s="26">
        <v>6</v>
      </c>
      <c r="BF28" s="28">
        <v>6</v>
      </c>
      <c r="BG28" s="26">
        <v>6</v>
      </c>
      <c r="BH28" s="28">
        <v>6</v>
      </c>
      <c r="BI28" s="26">
        <v>6</v>
      </c>
      <c r="BJ28" s="28">
        <v>6</v>
      </c>
      <c r="BK28" s="26">
        <v>6</v>
      </c>
      <c r="BL28" s="28">
        <v>6</v>
      </c>
      <c r="BM28" s="26">
        <v>6</v>
      </c>
      <c r="BN28" s="29">
        <v>6</v>
      </c>
      <c r="BO28" s="33">
        <v>6</v>
      </c>
      <c r="BP28" s="28">
        <v>6</v>
      </c>
      <c r="BQ28" s="26">
        <v>6</v>
      </c>
      <c r="BR28" s="29">
        <v>6</v>
      </c>
      <c r="BS28" s="33">
        <v>6</v>
      </c>
      <c r="BT28" s="29">
        <v>6</v>
      </c>
      <c r="BU28" s="33">
        <v>6</v>
      </c>
      <c r="BV28" s="29">
        <v>6</v>
      </c>
      <c r="BW28" s="33">
        <v>6</v>
      </c>
      <c r="BX28" s="28"/>
      <c r="BY28" s="26"/>
      <c r="BZ28" s="28"/>
      <c r="CA28" s="26"/>
      <c r="CB28" s="28"/>
      <c r="CC28" s="26"/>
      <c r="CD28" s="28"/>
      <c r="CE28" s="26"/>
      <c r="CF28" s="28"/>
      <c r="CG28" s="26"/>
      <c r="CH28" s="28"/>
      <c r="CI28" s="26"/>
      <c r="CJ28" s="28"/>
      <c r="CK28" s="26"/>
      <c r="CL28" s="28"/>
      <c r="CM28" s="26"/>
      <c r="CN28" s="28"/>
      <c r="CO28" s="26"/>
      <c r="CP28" s="82"/>
      <c r="CQ28" s="82"/>
      <c r="CR28" s="82"/>
      <c r="CS28" s="82"/>
      <c r="CT28" s="82"/>
      <c r="CU28" s="82"/>
      <c r="CV28" s="82"/>
      <c r="CW28" s="82"/>
      <c r="CX28" s="82"/>
      <c r="CY28" s="82"/>
      <c r="CZ28" s="82"/>
      <c r="DA28" s="82"/>
      <c r="DB28" s="82"/>
      <c r="DC28" s="82"/>
      <c r="DD28" s="82"/>
      <c r="DE28" s="82"/>
      <c r="DF28" s="82"/>
      <c r="DG28" s="82"/>
      <c r="DH28" s="82"/>
      <c r="DI28" s="82"/>
      <c r="DJ28" s="82"/>
      <c r="DK28" s="82"/>
      <c r="DL28" s="82"/>
      <c r="DM28" s="82"/>
      <c r="DN28" s="82"/>
      <c r="DO28" s="82"/>
      <c r="DP28" s="82"/>
      <c r="DQ28" s="82"/>
      <c r="DR28" s="82"/>
      <c r="DS28" s="82"/>
      <c r="DT28" s="82"/>
      <c r="DU28" s="82"/>
      <c r="DV28" s="82"/>
      <c r="DW28" s="82"/>
      <c r="DX28" s="82"/>
      <c r="DY28" s="82"/>
      <c r="DZ28" s="82"/>
      <c r="EA28" s="82"/>
      <c r="EB28" s="82"/>
      <c r="EC28" s="82"/>
      <c r="ED28" s="82"/>
      <c r="EE28" s="82"/>
      <c r="EF28" s="82"/>
      <c r="EG28" s="82"/>
      <c r="EH28" s="82"/>
      <c r="EI28" s="82"/>
      <c r="EJ28" s="82"/>
      <c r="EK28" s="82"/>
      <c r="EL28" s="82"/>
      <c r="EM28" s="82"/>
      <c r="EN28" s="82"/>
      <c r="EO28" s="82"/>
      <c r="EP28" s="82"/>
      <c r="EQ28" s="82"/>
      <c r="ER28" s="82"/>
      <c r="ES28" s="82"/>
      <c r="ET28" s="82"/>
      <c r="EU28" s="82"/>
      <c r="EV28" s="82"/>
      <c r="EW28" s="82"/>
      <c r="EX28" s="82"/>
      <c r="EY28" s="82"/>
      <c r="EZ28" s="82"/>
      <c r="FA28" s="82"/>
      <c r="FB28" s="82"/>
      <c r="FC28" s="82"/>
      <c r="FD28" s="82"/>
      <c r="FE28" s="82"/>
      <c r="FF28" s="82"/>
      <c r="FG28" s="82"/>
      <c r="FH28" s="82"/>
      <c r="FI28" s="82"/>
      <c r="FJ28" s="82"/>
      <c r="FK28" s="82"/>
      <c r="FL28" s="82"/>
      <c r="FM28" s="82"/>
      <c r="FN28" s="82"/>
      <c r="FO28" s="82"/>
    </row>
    <row r="29" spans="1:171" s="76" customFormat="1" x14ac:dyDescent="0.25">
      <c r="A29" s="30" t="s">
        <v>44</v>
      </c>
      <c r="B29" s="91">
        <v>3812</v>
      </c>
      <c r="C29" s="92">
        <v>6</v>
      </c>
      <c r="D29" s="90">
        <v>6</v>
      </c>
      <c r="E29" s="92">
        <v>6</v>
      </c>
      <c r="F29" s="93">
        <v>6</v>
      </c>
      <c r="G29" s="92">
        <v>6</v>
      </c>
      <c r="H29" s="27">
        <v>6</v>
      </c>
      <c r="I29" s="26">
        <v>6</v>
      </c>
      <c r="J29" s="27">
        <v>6</v>
      </c>
      <c r="K29" s="26">
        <v>6</v>
      </c>
      <c r="L29" s="27">
        <v>6</v>
      </c>
      <c r="M29" s="26">
        <v>1.5</v>
      </c>
      <c r="N29" s="27">
        <v>6</v>
      </c>
      <c r="O29" s="26">
        <v>2</v>
      </c>
      <c r="P29" s="27">
        <v>6</v>
      </c>
      <c r="Q29" s="26">
        <v>6</v>
      </c>
      <c r="R29" s="27">
        <v>6</v>
      </c>
      <c r="S29" s="26">
        <v>6</v>
      </c>
      <c r="T29" s="27">
        <v>6</v>
      </c>
      <c r="U29" s="26">
        <v>6</v>
      </c>
      <c r="V29" s="28">
        <v>6</v>
      </c>
      <c r="W29" s="33">
        <v>6</v>
      </c>
      <c r="X29" s="29">
        <v>6</v>
      </c>
      <c r="Y29" s="26">
        <v>6</v>
      </c>
      <c r="Z29" s="29">
        <v>6</v>
      </c>
      <c r="AA29" s="26">
        <v>6</v>
      </c>
      <c r="AB29" s="29">
        <v>6</v>
      </c>
      <c r="AC29" s="26">
        <v>6</v>
      </c>
      <c r="AD29" s="29">
        <v>6</v>
      </c>
      <c r="AE29" s="26">
        <v>6</v>
      </c>
      <c r="AF29" s="28">
        <v>6</v>
      </c>
      <c r="AG29" s="26">
        <v>6</v>
      </c>
      <c r="AH29" s="28">
        <v>6</v>
      </c>
      <c r="AI29" s="26">
        <v>6</v>
      </c>
      <c r="AJ29" s="28">
        <v>6</v>
      </c>
      <c r="AK29" s="26">
        <v>6</v>
      </c>
      <c r="AL29" s="28">
        <v>6</v>
      </c>
      <c r="AM29" s="26">
        <v>6</v>
      </c>
      <c r="AN29" s="28">
        <v>6</v>
      </c>
      <c r="AO29" s="26">
        <v>6</v>
      </c>
      <c r="AP29" s="28">
        <v>6</v>
      </c>
      <c r="AQ29" s="26">
        <v>6</v>
      </c>
      <c r="AR29" s="28">
        <v>6</v>
      </c>
      <c r="AS29" s="26">
        <v>6</v>
      </c>
      <c r="AT29" s="28">
        <v>6</v>
      </c>
      <c r="AU29" s="26">
        <v>6</v>
      </c>
      <c r="AV29" s="29">
        <v>6</v>
      </c>
      <c r="AW29" s="26">
        <v>6</v>
      </c>
      <c r="AX29" s="28">
        <v>6</v>
      </c>
      <c r="AY29" s="26">
        <v>6</v>
      </c>
      <c r="AZ29" s="28">
        <v>6</v>
      </c>
      <c r="BA29" s="26">
        <v>6</v>
      </c>
      <c r="BB29" s="29">
        <v>6</v>
      </c>
      <c r="BC29" s="26">
        <v>6</v>
      </c>
      <c r="BD29" s="28">
        <v>6</v>
      </c>
      <c r="BE29" s="26">
        <v>6</v>
      </c>
      <c r="BF29" s="28">
        <v>6</v>
      </c>
      <c r="BG29" s="26">
        <v>6</v>
      </c>
      <c r="BH29" s="28">
        <v>6</v>
      </c>
      <c r="BI29" s="26">
        <v>6</v>
      </c>
      <c r="BJ29" s="28">
        <v>6</v>
      </c>
      <c r="BK29" s="26">
        <v>6</v>
      </c>
      <c r="BL29" s="28">
        <v>6</v>
      </c>
      <c r="BM29" s="26">
        <v>6</v>
      </c>
      <c r="BN29" s="29">
        <v>6</v>
      </c>
      <c r="BO29" s="33">
        <v>6</v>
      </c>
      <c r="BP29" s="28">
        <v>6</v>
      </c>
      <c r="BQ29" s="26">
        <v>0</v>
      </c>
      <c r="BR29" s="29">
        <v>6</v>
      </c>
      <c r="BS29" s="33">
        <v>6</v>
      </c>
      <c r="BT29" s="29">
        <v>6</v>
      </c>
      <c r="BU29" s="33">
        <v>6</v>
      </c>
      <c r="BV29" s="29">
        <v>6</v>
      </c>
      <c r="BW29" s="33">
        <v>6</v>
      </c>
      <c r="BX29" s="28"/>
      <c r="BY29" s="26"/>
      <c r="BZ29" s="28"/>
      <c r="CA29" s="26"/>
      <c r="CB29" s="28"/>
      <c r="CC29" s="26"/>
      <c r="CD29" s="28"/>
      <c r="CE29" s="26"/>
      <c r="CF29" s="28"/>
      <c r="CG29" s="26"/>
      <c r="CH29" s="28"/>
      <c r="CI29" s="26"/>
      <c r="CJ29" s="28"/>
      <c r="CK29" s="26"/>
      <c r="CL29" s="28"/>
      <c r="CM29" s="26"/>
      <c r="CN29" s="28"/>
      <c r="CO29" s="26"/>
      <c r="CP29" s="82"/>
      <c r="CQ29" s="82"/>
      <c r="CR29" s="82"/>
      <c r="CS29" s="82"/>
      <c r="CT29" s="82"/>
      <c r="CU29" s="82"/>
      <c r="CV29" s="82"/>
      <c r="CW29" s="82"/>
      <c r="CX29" s="82"/>
      <c r="CY29" s="82"/>
      <c r="CZ29" s="82"/>
      <c r="DA29" s="82"/>
      <c r="DB29" s="82"/>
      <c r="DC29" s="82"/>
      <c r="DD29" s="82"/>
      <c r="DE29" s="82"/>
      <c r="DF29" s="82"/>
      <c r="DG29" s="82"/>
      <c r="DH29" s="82"/>
      <c r="DI29" s="82"/>
      <c r="DJ29" s="82"/>
      <c r="DK29" s="82"/>
      <c r="DL29" s="82"/>
      <c r="DM29" s="82"/>
      <c r="DN29" s="82"/>
      <c r="DO29" s="82"/>
      <c r="DP29" s="82"/>
      <c r="DQ29" s="82"/>
      <c r="DR29" s="82"/>
      <c r="DS29" s="82"/>
      <c r="DT29" s="82"/>
      <c r="DU29" s="82"/>
      <c r="DV29" s="82"/>
      <c r="DW29" s="82"/>
      <c r="DX29" s="82"/>
      <c r="DY29" s="82"/>
      <c r="DZ29" s="82"/>
      <c r="EA29" s="82"/>
      <c r="EB29" s="82"/>
      <c r="EC29" s="82"/>
      <c r="ED29" s="82"/>
      <c r="EE29" s="82"/>
      <c r="EF29" s="82"/>
      <c r="EG29" s="82"/>
      <c r="EH29" s="82"/>
      <c r="EI29" s="82"/>
      <c r="EJ29" s="82"/>
      <c r="EK29" s="82"/>
      <c r="EL29" s="82"/>
      <c r="EM29" s="82"/>
      <c r="EN29" s="82"/>
      <c r="EO29" s="82"/>
      <c r="EP29" s="82"/>
      <c r="EQ29" s="82"/>
      <c r="ER29" s="82"/>
      <c r="ES29" s="82"/>
      <c r="ET29" s="82"/>
      <c r="EU29" s="82"/>
      <c r="EV29" s="82"/>
      <c r="EW29" s="82"/>
      <c r="EX29" s="82"/>
      <c r="EY29" s="82"/>
      <c r="EZ29" s="82"/>
      <c r="FA29" s="82"/>
      <c r="FB29" s="82"/>
      <c r="FC29" s="82"/>
      <c r="FD29" s="82"/>
      <c r="FE29" s="82"/>
      <c r="FF29" s="82"/>
      <c r="FG29" s="82"/>
      <c r="FH29" s="82"/>
      <c r="FI29" s="82"/>
      <c r="FJ29" s="82"/>
      <c r="FK29" s="82"/>
      <c r="FL29" s="82"/>
      <c r="FM29" s="82"/>
      <c r="FN29" s="82"/>
      <c r="FO29" s="82"/>
    </row>
    <row r="30" spans="1:171" s="76" customFormat="1" x14ac:dyDescent="0.25">
      <c r="A30" s="30" t="s">
        <v>27</v>
      </c>
      <c r="B30" s="91">
        <v>3761</v>
      </c>
      <c r="C30" s="92">
        <v>6</v>
      </c>
      <c r="D30" s="90">
        <v>6</v>
      </c>
      <c r="E30" s="92">
        <v>6</v>
      </c>
      <c r="F30" s="93">
        <v>6</v>
      </c>
      <c r="G30" s="92">
        <v>5</v>
      </c>
      <c r="H30" s="27">
        <v>6</v>
      </c>
      <c r="I30" s="26">
        <v>6</v>
      </c>
      <c r="J30" s="27">
        <v>6</v>
      </c>
      <c r="K30" s="26">
        <v>6</v>
      </c>
      <c r="L30" s="27">
        <v>6</v>
      </c>
      <c r="M30" s="26">
        <v>6</v>
      </c>
      <c r="N30" s="27">
        <v>6</v>
      </c>
      <c r="O30" s="26">
        <v>6</v>
      </c>
      <c r="P30" s="27">
        <v>6</v>
      </c>
      <c r="Q30" s="26">
        <v>6</v>
      </c>
      <c r="R30" s="27">
        <v>6</v>
      </c>
      <c r="S30" s="26">
        <v>6</v>
      </c>
      <c r="T30" s="27">
        <v>6</v>
      </c>
      <c r="U30" s="26">
        <v>6</v>
      </c>
      <c r="V30" s="28">
        <v>6</v>
      </c>
      <c r="W30" s="33">
        <v>6</v>
      </c>
      <c r="X30" s="29">
        <v>6</v>
      </c>
      <c r="Y30" s="26">
        <v>6</v>
      </c>
      <c r="Z30" s="29">
        <v>6</v>
      </c>
      <c r="AA30" s="26">
        <v>6</v>
      </c>
      <c r="AB30" s="29">
        <v>6</v>
      </c>
      <c r="AC30" s="26">
        <v>6</v>
      </c>
      <c r="AD30" s="29">
        <v>6</v>
      </c>
      <c r="AE30" s="26">
        <v>6</v>
      </c>
      <c r="AF30" s="28">
        <v>6</v>
      </c>
      <c r="AG30" s="26">
        <v>6</v>
      </c>
      <c r="AH30" s="28">
        <v>6</v>
      </c>
      <c r="AI30" s="26">
        <v>6</v>
      </c>
      <c r="AJ30" s="28">
        <v>6</v>
      </c>
      <c r="AK30" s="26">
        <v>6</v>
      </c>
      <c r="AL30" s="28">
        <v>6</v>
      </c>
      <c r="AM30" s="26">
        <v>6</v>
      </c>
      <c r="AN30" s="28">
        <v>6</v>
      </c>
      <c r="AO30" s="26">
        <v>6</v>
      </c>
      <c r="AP30" s="28">
        <v>6</v>
      </c>
      <c r="AQ30" s="26">
        <v>6</v>
      </c>
      <c r="AR30" s="28">
        <v>6</v>
      </c>
      <c r="AS30" s="26">
        <v>6</v>
      </c>
      <c r="AT30" s="28">
        <v>6</v>
      </c>
      <c r="AU30" s="26">
        <v>6</v>
      </c>
      <c r="AV30" s="29">
        <v>6</v>
      </c>
      <c r="AW30" s="26">
        <v>6</v>
      </c>
      <c r="AX30" s="28">
        <v>6</v>
      </c>
      <c r="AY30" s="26">
        <v>6</v>
      </c>
      <c r="AZ30" s="28">
        <v>6</v>
      </c>
      <c r="BA30" s="26">
        <v>6</v>
      </c>
      <c r="BB30" s="29">
        <v>6</v>
      </c>
      <c r="BC30" s="26">
        <v>6</v>
      </c>
      <c r="BD30" s="28">
        <v>6</v>
      </c>
      <c r="BE30" s="26">
        <v>6</v>
      </c>
      <c r="BF30" s="28">
        <v>6</v>
      </c>
      <c r="BG30" s="26">
        <v>6</v>
      </c>
      <c r="BH30" s="28">
        <v>6</v>
      </c>
      <c r="BI30" s="26">
        <v>6</v>
      </c>
      <c r="BJ30" s="28">
        <v>6</v>
      </c>
      <c r="BK30" s="26">
        <v>6</v>
      </c>
      <c r="BL30" s="28">
        <v>6</v>
      </c>
      <c r="BM30" s="26">
        <v>6</v>
      </c>
      <c r="BN30" s="29">
        <v>6</v>
      </c>
      <c r="BO30" s="33">
        <v>6</v>
      </c>
      <c r="BP30" s="28">
        <v>6</v>
      </c>
      <c r="BQ30" s="26">
        <v>6</v>
      </c>
      <c r="BR30" s="29">
        <v>6</v>
      </c>
      <c r="BS30" s="33">
        <v>6</v>
      </c>
      <c r="BT30" s="29">
        <v>6</v>
      </c>
      <c r="BU30" s="33">
        <v>6</v>
      </c>
      <c r="BV30" s="29">
        <v>6</v>
      </c>
      <c r="BW30" s="33">
        <v>6</v>
      </c>
      <c r="BX30" s="28"/>
      <c r="BY30" s="26"/>
      <c r="BZ30" s="28"/>
      <c r="CA30" s="26"/>
      <c r="CB30" s="28"/>
      <c r="CC30" s="26"/>
      <c r="CD30" s="28"/>
      <c r="CE30" s="26"/>
      <c r="CF30" s="28"/>
      <c r="CG30" s="26"/>
      <c r="CH30" s="28"/>
      <c r="CI30" s="26"/>
      <c r="CJ30" s="28"/>
      <c r="CK30" s="26"/>
      <c r="CL30" s="28"/>
      <c r="CM30" s="26"/>
      <c r="CN30" s="28"/>
      <c r="CO30" s="26"/>
      <c r="CP30" s="82"/>
      <c r="CQ30" s="82"/>
      <c r="CR30" s="82"/>
      <c r="CS30" s="82"/>
      <c r="CT30" s="82"/>
      <c r="CU30" s="82"/>
      <c r="CV30" s="82"/>
      <c r="CW30" s="82"/>
      <c r="CX30" s="82"/>
      <c r="CY30" s="82"/>
      <c r="CZ30" s="82"/>
      <c r="DA30" s="82"/>
      <c r="DB30" s="82"/>
      <c r="DC30" s="82"/>
      <c r="DD30" s="82"/>
      <c r="DE30" s="82"/>
      <c r="DF30" s="82"/>
      <c r="DG30" s="82"/>
      <c r="DH30" s="82"/>
      <c r="DI30" s="82"/>
      <c r="DJ30" s="82"/>
      <c r="DK30" s="82"/>
      <c r="DL30" s="82"/>
      <c r="DM30" s="82"/>
      <c r="DN30" s="82"/>
      <c r="DO30" s="82"/>
      <c r="DP30" s="82"/>
      <c r="DQ30" s="82"/>
      <c r="DR30" s="82"/>
      <c r="DS30" s="82"/>
      <c r="DT30" s="82"/>
      <c r="DU30" s="82"/>
      <c r="DV30" s="82"/>
      <c r="DW30" s="82"/>
      <c r="DX30" s="82"/>
      <c r="DY30" s="82"/>
      <c r="DZ30" s="82"/>
      <c r="EA30" s="82"/>
      <c r="EB30" s="82"/>
      <c r="EC30" s="82"/>
      <c r="ED30" s="82"/>
      <c r="EE30" s="82"/>
      <c r="EF30" s="82"/>
      <c r="EG30" s="82"/>
      <c r="EH30" s="82"/>
      <c r="EI30" s="82"/>
      <c r="EJ30" s="82"/>
      <c r="EK30" s="82"/>
      <c r="EL30" s="82"/>
      <c r="EM30" s="82"/>
      <c r="EN30" s="82"/>
      <c r="EO30" s="82"/>
      <c r="EP30" s="82"/>
      <c r="EQ30" s="82"/>
      <c r="ER30" s="82"/>
      <c r="ES30" s="82"/>
      <c r="ET30" s="82"/>
      <c r="EU30" s="82"/>
      <c r="EV30" s="82"/>
      <c r="EW30" s="82"/>
      <c r="EX30" s="82"/>
      <c r="EY30" s="82"/>
      <c r="EZ30" s="82"/>
      <c r="FA30" s="82"/>
      <c r="FB30" s="82"/>
      <c r="FC30" s="82"/>
      <c r="FD30" s="82"/>
      <c r="FE30" s="82"/>
      <c r="FF30" s="82"/>
      <c r="FG30" s="82"/>
      <c r="FH30" s="82"/>
      <c r="FI30" s="82"/>
      <c r="FJ30" s="82"/>
      <c r="FK30" s="82"/>
      <c r="FL30" s="82"/>
      <c r="FM30" s="82"/>
      <c r="FN30" s="82"/>
      <c r="FO30" s="82"/>
    </row>
    <row r="31" spans="1:171" s="76" customFormat="1" x14ac:dyDescent="0.25">
      <c r="A31" s="30" t="s">
        <v>35</v>
      </c>
      <c r="B31" s="91">
        <v>3776</v>
      </c>
      <c r="C31" s="92">
        <v>6</v>
      </c>
      <c r="D31" s="90">
        <v>6</v>
      </c>
      <c r="E31" s="92">
        <v>6</v>
      </c>
      <c r="F31" s="93">
        <v>6</v>
      </c>
      <c r="G31" s="92">
        <v>6</v>
      </c>
      <c r="H31" s="27">
        <v>6</v>
      </c>
      <c r="I31" s="26">
        <v>6</v>
      </c>
      <c r="J31" s="27">
        <v>6</v>
      </c>
      <c r="K31" s="26">
        <v>6</v>
      </c>
      <c r="L31" s="27">
        <v>6</v>
      </c>
      <c r="M31" s="26">
        <v>6</v>
      </c>
      <c r="N31" s="27">
        <v>6</v>
      </c>
      <c r="O31" s="26">
        <v>6</v>
      </c>
      <c r="P31" s="27">
        <v>5.5</v>
      </c>
      <c r="Q31" s="26">
        <v>6</v>
      </c>
      <c r="R31" s="27">
        <v>6</v>
      </c>
      <c r="S31" s="26">
        <v>6</v>
      </c>
      <c r="T31" s="27">
        <v>6</v>
      </c>
      <c r="U31" s="26">
        <v>6</v>
      </c>
      <c r="V31" s="28">
        <v>6</v>
      </c>
      <c r="W31" s="33">
        <v>6</v>
      </c>
      <c r="X31" s="29">
        <v>6</v>
      </c>
      <c r="Y31" s="26">
        <v>6</v>
      </c>
      <c r="Z31" s="29">
        <v>6</v>
      </c>
      <c r="AA31" s="26">
        <v>6</v>
      </c>
      <c r="AB31" s="29">
        <v>6</v>
      </c>
      <c r="AC31" s="26">
        <v>6</v>
      </c>
      <c r="AD31" s="29">
        <v>6</v>
      </c>
      <c r="AE31" s="26">
        <v>6</v>
      </c>
      <c r="AF31" s="28">
        <v>6</v>
      </c>
      <c r="AG31" s="26">
        <v>6</v>
      </c>
      <c r="AH31" s="28">
        <v>6</v>
      </c>
      <c r="AI31" s="26">
        <v>6</v>
      </c>
      <c r="AJ31" s="28">
        <v>6</v>
      </c>
      <c r="AK31" s="26">
        <v>6</v>
      </c>
      <c r="AL31" s="28">
        <v>6</v>
      </c>
      <c r="AM31" s="26">
        <v>6</v>
      </c>
      <c r="AN31" s="28">
        <v>6</v>
      </c>
      <c r="AO31" s="26">
        <v>6</v>
      </c>
      <c r="AP31" s="28">
        <v>6</v>
      </c>
      <c r="AQ31" s="26">
        <v>6</v>
      </c>
      <c r="AR31" s="28">
        <v>6</v>
      </c>
      <c r="AS31" s="26">
        <v>6</v>
      </c>
      <c r="AT31" s="28">
        <v>6</v>
      </c>
      <c r="AU31" s="26">
        <v>6</v>
      </c>
      <c r="AV31" s="29">
        <v>6</v>
      </c>
      <c r="AW31" s="26">
        <v>6</v>
      </c>
      <c r="AX31" s="28">
        <v>6</v>
      </c>
      <c r="AY31" s="26">
        <v>6</v>
      </c>
      <c r="AZ31" s="28">
        <v>6</v>
      </c>
      <c r="BA31" s="26">
        <v>6</v>
      </c>
      <c r="BB31" s="29">
        <v>6</v>
      </c>
      <c r="BC31" s="26">
        <v>6</v>
      </c>
      <c r="BD31" s="28">
        <v>6</v>
      </c>
      <c r="BE31" s="26">
        <v>6</v>
      </c>
      <c r="BF31" s="28">
        <v>6</v>
      </c>
      <c r="BG31" s="26">
        <v>6</v>
      </c>
      <c r="BH31" s="28">
        <v>6</v>
      </c>
      <c r="BI31" s="26">
        <v>6</v>
      </c>
      <c r="BJ31" s="28">
        <v>6</v>
      </c>
      <c r="BK31" s="26">
        <v>6</v>
      </c>
      <c r="BL31" s="28">
        <v>6</v>
      </c>
      <c r="BM31" s="26">
        <v>6</v>
      </c>
      <c r="BN31" s="29">
        <v>6</v>
      </c>
      <c r="BO31" s="33">
        <v>6</v>
      </c>
      <c r="BP31" s="28">
        <v>6</v>
      </c>
      <c r="BQ31" s="26">
        <v>6</v>
      </c>
      <c r="BR31" s="29">
        <v>6</v>
      </c>
      <c r="BS31" s="33">
        <v>6</v>
      </c>
      <c r="BT31" s="29">
        <v>6</v>
      </c>
      <c r="BU31" s="33">
        <v>6</v>
      </c>
      <c r="BV31" s="29">
        <v>6</v>
      </c>
      <c r="BW31" s="33">
        <v>6</v>
      </c>
      <c r="BX31" s="28"/>
      <c r="BY31" s="26"/>
      <c r="BZ31" s="28"/>
      <c r="CA31" s="26"/>
      <c r="CB31" s="28"/>
      <c r="CC31" s="26"/>
      <c r="CD31" s="28"/>
      <c r="CE31" s="26"/>
      <c r="CF31" s="28"/>
      <c r="CG31" s="26"/>
      <c r="CH31" s="28"/>
      <c r="CI31" s="26"/>
      <c r="CJ31" s="28"/>
      <c r="CK31" s="26"/>
      <c r="CL31" s="28"/>
      <c r="CM31" s="26"/>
      <c r="CN31" s="28"/>
      <c r="CO31" s="26"/>
      <c r="CP31" s="82"/>
      <c r="CQ31" s="82"/>
      <c r="CR31" s="82"/>
      <c r="CS31" s="82"/>
      <c r="CT31" s="82"/>
      <c r="CU31" s="82"/>
      <c r="CV31" s="82"/>
      <c r="CW31" s="82"/>
      <c r="CX31" s="82"/>
      <c r="CY31" s="82"/>
      <c r="CZ31" s="82"/>
      <c r="DA31" s="82"/>
      <c r="DB31" s="82"/>
      <c r="DC31" s="82"/>
      <c r="DD31" s="82"/>
      <c r="DE31" s="82"/>
      <c r="DF31" s="82"/>
      <c r="DG31" s="82"/>
      <c r="DH31" s="82"/>
      <c r="DI31" s="82"/>
      <c r="DJ31" s="82"/>
      <c r="DK31" s="82"/>
      <c r="DL31" s="82"/>
      <c r="DM31" s="82"/>
      <c r="DN31" s="82"/>
      <c r="DO31" s="82"/>
      <c r="DP31" s="82"/>
      <c r="DQ31" s="82"/>
      <c r="DR31" s="82"/>
      <c r="DS31" s="82"/>
      <c r="DT31" s="82"/>
      <c r="DU31" s="82"/>
      <c r="DV31" s="82"/>
      <c r="DW31" s="82"/>
      <c r="DX31" s="82"/>
      <c r="DY31" s="82"/>
      <c r="DZ31" s="82"/>
      <c r="EA31" s="82"/>
      <c r="EB31" s="82"/>
      <c r="EC31" s="82"/>
      <c r="ED31" s="82"/>
      <c r="EE31" s="82"/>
      <c r="EF31" s="82"/>
      <c r="EG31" s="82"/>
      <c r="EH31" s="82"/>
      <c r="EI31" s="82"/>
      <c r="EJ31" s="82"/>
      <c r="EK31" s="82"/>
      <c r="EL31" s="82"/>
      <c r="EM31" s="82"/>
      <c r="EN31" s="82"/>
      <c r="EO31" s="82"/>
      <c r="EP31" s="82"/>
      <c r="EQ31" s="82"/>
      <c r="ER31" s="82"/>
      <c r="ES31" s="82"/>
      <c r="ET31" s="82"/>
      <c r="EU31" s="82"/>
      <c r="EV31" s="82"/>
      <c r="EW31" s="82"/>
      <c r="EX31" s="82"/>
      <c r="EY31" s="82"/>
      <c r="EZ31" s="82"/>
      <c r="FA31" s="82"/>
      <c r="FB31" s="82"/>
      <c r="FC31" s="82"/>
      <c r="FD31" s="82"/>
      <c r="FE31" s="82"/>
      <c r="FF31" s="82"/>
      <c r="FG31" s="82"/>
      <c r="FH31" s="82"/>
      <c r="FI31" s="82"/>
      <c r="FJ31" s="82"/>
      <c r="FK31" s="82"/>
      <c r="FL31" s="82"/>
      <c r="FM31" s="82"/>
      <c r="FN31" s="82"/>
      <c r="FO31" s="82"/>
    </row>
    <row r="32" spans="1:171" s="76" customFormat="1" x14ac:dyDescent="0.25">
      <c r="A32" s="30" t="s">
        <v>23</v>
      </c>
      <c r="B32" s="91">
        <v>3752</v>
      </c>
      <c r="C32" s="92">
        <v>6</v>
      </c>
      <c r="D32" s="90">
        <v>6</v>
      </c>
      <c r="E32" s="92">
        <v>6</v>
      </c>
      <c r="F32" s="93">
        <v>6</v>
      </c>
      <c r="G32" s="92">
        <v>6</v>
      </c>
      <c r="H32" s="27">
        <v>6</v>
      </c>
      <c r="I32" s="26">
        <v>6</v>
      </c>
      <c r="J32" s="27">
        <v>6</v>
      </c>
      <c r="K32" s="26">
        <v>6</v>
      </c>
      <c r="L32" s="27">
        <v>6</v>
      </c>
      <c r="M32" s="26">
        <v>6</v>
      </c>
      <c r="N32" s="27">
        <v>6</v>
      </c>
      <c r="O32" s="26">
        <v>2</v>
      </c>
      <c r="P32" s="27">
        <v>6</v>
      </c>
      <c r="Q32" s="26">
        <v>6</v>
      </c>
      <c r="R32" s="27">
        <v>6</v>
      </c>
      <c r="S32" s="26">
        <v>6</v>
      </c>
      <c r="T32" s="27">
        <v>6</v>
      </c>
      <c r="U32" s="26">
        <v>6</v>
      </c>
      <c r="V32" s="28">
        <v>6</v>
      </c>
      <c r="W32" s="33">
        <v>6</v>
      </c>
      <c r="X32" s="29">
        <v>6</v>
      </c>
      <c r="Y32" s="26">
        <v>6</v>
      </c>
      <c r="Z32" s="29">
        <v>6</v>
      </c>
      <c r="AA32" s="26">
        <v>6</v>
      </c>
      <c r="AB32" s="29">
        <v>6</v>
      </c>
      <c r="AC32" s="26">
        <v>6</v>
      </c>
      <c r="AD32" s="29">
        <v>6</v>
      </c>
      <c r="AE32" s="26">
        <v>6</v>
      </c>
      <c r="AF32" s="28">
        <v>6</v>
      </c>
      <c r="AG32" s="26">
        <v>6</v>
      </c>
      <c r="AH32" s="28">
        <v>6</v>
      </c>
      <c r="AI32" s="26">
        <v>6</v>
      </c>
      <c r="AJ32" s="28">
        <v>6</v>
      </c>
      <c r="AK32" s="26">
        <v>6</v>
      </c>
      <c r="AL32" s="28">
        <v>6</v>
      </c>
      <c r="AM32" s="26">
        <v>6</v>
      </c>
      <c r="AN32" s="28">
        <v>6</v>
      </c>
      <c r="AO32" s="26">
        <v>6</v>
      </c>
      <c r="AP32" s="28">
        <v>6</v>
      </c>
      <c r="AQ32" s="26">
        <v>6</v>
      </c>
      <c r="AR32" s="28">
        <v>6</v>
      </c>
      <c r="AS32" s="26">
        <v>6</v>
      </c>
      <c r="AT32" s="28">
        <v>6</v>
      </c>
      <c r="AU32" s="26">
        <v>6</v>
      </c>
      <c r="AV32" s="29">
        <v>6</v>
      </c>
      <c r="AW32" s="26">
        <v>6</v>
      </c>
      <c r="AX32" s="28">
        <v>6</v>
      </c>
      <c r="AY32" s="26">
        <v>6</v>
      </c>
      <c r="AZ32" s="28">
        <v>6</v>
      </c>
      <c r="BA32" s="26">
        <v>6</v>
      </c>
      <c r="BB32" s="29">
        <v>6</v>
      </c>
      <c r="BC32" s="26">
        <v>6</v>
      </c>
      <c r="BD32" s="28">
        <v>6</v>
      </c>
      <c r="BE32" s="26">
        <v>6</v>
      </c>
      <c r="BF32" s="28">
        <v>6</v>
      </c>
      <c r="BG32" s="26">
        <v>6</v>
      </c>
      <c r="BH32" s="28">
        <v>6</v>
      </c>
      <c r="BI32" s="26">
        <v>0</v>
      </c>
      <c r="BJ32" s="28">
        <v>6</v>
      </c>
      <c r="BK32" s="26">
        <v>6</v>
      </c>
      <c r="BL32" s="28">
        <v>6</v>
      </c>
      <c r="BM32" s="26">
        <v>6</v>
      </c>
      <c r="BN32" s="29">
        <v>6</v>
      </c>
      <c r="BO32" s="33">
        <v>6</v>
      </c>
      <c r="BP32" s="28">
        <v>6</v>
      </c>
      <c r="BQ32" s="26">
        <v>6</v>
      </c>
      <c r="BR32" s="29">
        <v>6</v>
      </c>
      <c r="BS32" s="33">
        <v>6</v>
      </c>
      <c r="BT32" s="29">
        <v>6</v>
      </c>
      <c r="BU32" s="33">
        <v>6</v>
      </c>
      <c r="BV32" s="29">
        <v>6</v>
      </c>
      <c r="BW32" s="33">
        <v>6</v>
      </c>
      <c r="BX32" s="28"/>
      <c r="BY32" s="26"/>
      <c r="BZ32" s="28"/>
      <c r="CA32" s="26"/>
      <c r="CB32" s="28"/>
      <c r="CC32" s="26"/>
      <c r="CD32" s="28"/>
      <c r="CE32" s="26"/>
      <c r="CF32" s="28"/>
      <c r="CG32" s="26"/>
      <c r="CH32" s="28"/>
      <c r="CI32" s="26"/>
      <c r="CJ32" s="28"/>
      <c r="CK32" s="26"/>
      <c r="CL32" s="28"/>
      <c r="CM32" s="26"/>
      <c r="CN32" s="28"/>
      <c r="CO32" s="26"/>
      <c r="CP32" s="82"/>
      <c r="CQ32" s="82"/>
      <c r="CR32" s="82"/>
      <c r="CS32" s="82"/>
      <c r="CT32" s="82"/>
      <c r="CU32" s="82"/>
      <c r="CV32" s="82"/>
      <c r="CW32" s="82"/>
      <c r="CX32" s="82"/>
      <c r="CY32" s="82"/>
      <c r="CZ32" s="82"/>
      <c r="DA32" s="82"/>
      <c r="DB32" s="82"/>
      <c r="DC32" s="82"/>
      <c r="DD32" s="82"/>
      <c r="DE32" s="82"/>
      <c r="DF32" s="82"/>
      <c r="DG32" s="82"/>
      <c r="DH32" s="82"/>
      <c r="DI32" s="82"/>
      <c r="DJ32" s="82"/>
      <c r="DK32" s="82"/>
      <c r="DL32" s="82"/>
      <c r="DM32" s="82"/>
      <c r="DN32" s="82"/>
      <c r="DO32" s="82"/>
      <c r="DP32" s="82"/>
      <c r="DQ32" s="82"/>
      <c r="DR32" s="82"/>
      <c r="DS32" s="82"/>
      <c r="DT32" s="82"/>
      <c r="DU32" s="82"/>
      <c r="DV32" s="82"/>
      <c r="DW32" s="82"/>
      <c r="DX32" s="82"/>
      <c r="DY32" s="82"/>
      <c r="DZ32" s="82"/>
      <c r="EA32" s="82"/>
      <c r="EB32" s="82"/>
      <c r="EC32" s="82"/>
      <c r="ED32" s="82"/>
      <c r="EE32" s="82"/>
      <c r="EF32" s="82"/>
      <c r="EG32" s="82"/>
      <c r="EH32" s="82"/>
      <c r="EI32" s="82"/>
      <c r="EJ32" s="82"/>
      <c r="EK32" s="82"/>
      <c r="EL32" s="82"/>
      <c r="EM32" s="82"/>
      <c r="EN32" s="82"/>
      <c r="EO32" s="82"/>
      <c r="EP32" s="82"/>
      <c r="EQ32" s="82"/>
      <c r="ER32" s="82"/>
      <c r="ES32" s="82"/>
      <c r="ET32" s="82"/>
      <c r="EU32" s="82"/>
      <c r="EV32" s="82"/>
      <c r="EW32" s="82"/>
      <c r="EX32" s="82"/>
      <c r="EY32" s="82"/>
      <c r="EZ32" s="82"/>
      <c r="FA32" s="82"/>
      <c r="FB32" s="82"/>
      <c r="FC32" s="82"/>
      <c r="FD32" s="82"/>
      <c r="FE32" s="82"/>
      <c r="FF32" s="82"/>
      <c r="FG32" s="82"/>
      <c r="FH32" s="82"/>
      <c r="FI32" s="82"/>
      <c r="FJ32" s="82"/>
      <c r="FK32" s="82"/>
      <c r="FL32" s="82"/>
      <c r="FM32" s="82"/>
      <c r="FN32" s="82"/>
      <c r="FO32" s="82"/>
    </row>
    <row r="33" spans="1:171" s="76" customFormat="1" x14ac:dyDescent="0.25">
      <c r="A33" s="30" t="s">
        <v>25</v>
      </c>
      <c r="B33" s="91">
        <v>3758</v>
      </c>
      <c r="C33" s="92">
        <v>6</v>
      </c>
      <c r="D33" s="90">
        <v>6</v>
      </c>
      <c r="E33" s="92">
        <v>6</v>
      </c>
      <c r="F33" s="93">
        <v>6</v>
      </c>
      <c r="G33" s="92">
        <v>6</v>
      </c>
      <c r="H33" s="27">
        <v>6</v>
      </c>
      <c r="I33" s="26">
        <v>6</v>
      </c>
      <c r="J33" s="27">
        <v>6</v>
      </c>
      <c r="K33" s="26">
        <v>6</v>
      </c>
      <c r="L33" s="27">
        <v>6</v>
      </c>
      <c r="M33" s="26">
        <v>6</v>
      </c>
      <c r="N33" s="27">
        <v>6</v>
      </c>
      <c r="O33" s="26">
        <v>6</v>
      </c>
      <c r="P33" s="27">
        <v>6</v>
      </c>
      <c r="Q33" s="26">
        <v>6</v>
      </c>
      <c r="R33" s="27">
        <v>6</v>
      </c>
      <c r="S33" s="26">
        <v>6</v>
      </c>
      <c r="T33" s="27">
        <v>6</v>
      </c>
      <c r="U33" s="26">
        <v>6</v>
      </c>
      <c r="V33" s="28">
        <v>6</v>
      </c>
      <c r="W33" s="33">
        <v>6</v>
      </c>
      <c r="X33" s="29">
        <v>6</v>
      </c>
      <c r="Y33" s="26">
        <v>6</v>
      </c>
      <c r="Z33" s="29">
        <v>6</v>
      </c>
      <c r="AA33" s="26">
        <v>6</v>
      </c>
      <c r="AB33" s="29">
        <v>6</v>
      </c>
      <c r="AC33" s="26">
        <v>6</v>
      </c>
      <c r="AD33" s="29">
        <v>6</v>
      </c>
      <c r="AE33" s="26">
        <v>6</v>
      </c>
      <c r="AF33" s="28">
        <v>6</v>
      </c>
      <c r="AG33" s="26">
        <v>6</v>
      </c>
      <c r="AH33" s="28">
        <v>6</v>
      </c>
      <c r="AI33" s="26">
        <v>6</v>
      </c>
      <c r="AJ33" s="28">
        <v>6</v>
      </c>
      <c r="AK33" s="26">
        <v>6</v>
      </c>
      <c r="AL33" s="28">
        <v>6</v>
      </c>
      <c r="AM33" s="26">
        <v>6</v>
      </c>
      <c r="AN33" s="28">
        <v>6</v>
      </c>
      <c r="AO33" s="26">
        <v>6</v>
      </c>
      <c r="AP33" s="28">
        <v>6</v>
      </c>
      <c r="AQ33" s="26">
        <v>6</v>
      </c>
      <c r="AR33" s="28">
        <v>6</v>
      </c>
      <c r="AS33" s="26">
        <v>6</v>
      </c>
      <c r="AT33" s="28">
        <v>6</v>
      </c>
      <c r="AU33" s="26">
        <v>6</v>
      </c>
      <c r="AV33" s="29">
        <v>6</v>
      </c>
      <c r="AW33" s="26">
        <v>6</v>
      </c>
      <c r="AX33" s="28">
        <v>6</v>
      </c>
      <c r="AY33" s="26">
        <v>6</v>
      </c>
      <c r="AZ33" s="28">
        <v>6</v>
      </c>
      <c r="BA33" s="26">
        <v>6</v>
      </c>
      <c r="BB33" s="29">
        <v>6</v>
      </c>
      <c r="BC33" s="26">
        <v>6</v>
      </c>
      <c r="BD33" s="28">
        <v>6</v>
      </c>
      <c r="BE33" s="26">
        <v>6</v>
      </c>
      <c r="BF33" s="28">
        <v>6</v>
      </c>
      <c r="BG33" s="26">
        <v>6</v>
      </c>
      <c r="BH33" s="28">
        <v>6</v>
      </c>
      <c r="BI33" s="26">
        <v>6</v>
      </c>
      <c r="BJ33" s="28">
        <v>6</v>
      </c>
      <c r="BK33" s="26">
        <v>6</v>
      </c>
      <c r="BL33" s="28">
        <v>6</v>
      </c>
      <c r="BM33" s="26">
        <v>6</v>
      </c>
      <c r="BN33" s="29">
        <v>6</v>
      </c>
      <c r="BO33" s="33">
        <v>6</v>
      </c>
      <c r="BP33" s="28">
        <v>6</v>
      </c>
      <c r="BQ33" s="26">
        <v>6</v>
      </c>
      <c r="BR33" s="29">
        <v>6</v>
      </c>
      <c r="BS33" s="33">
        <v>6</v>
      </c>
      <c r="BT33" s="29">
        <v>6</v>
      </c>
      <c r="BU33" s="33">
        <v>6</v>
      </c>
      <c r="BV33" s="29">
        <v>6</v>
      </c>
      <c r="BW33" s="33">
        <v>6</v>
      </c>
      <c r="BX33" s="28"/>
      <c r="BY33" s="26"/>
      <c r="BZ33" s="28"/>
      <c r="CA33" s="26"/>
      <c r="CB33" s="28"/>
      <c r="CC33" s="26"/>
      <c r="CD33" s="28"/>
      <c r="CE33" s="26"/>
      <c r="CF33" s="28"/>
      <c r="CG33" s="26"/>
      <c r="CH33" s="28"/>
      <c r="CI33" s="26"/>
      <c r="CJ33" s="28"/>
      <c r="CK33" s="26"/>
      <c r="CL33" s="28"/>
      <c r="CM33" s="26"/>
      <c r="CN33" s="28"/>
      <c r="CO33" s="26"/>
      <c r="CP33" s="82"/>
      <c r="CQ33" s="82"/>
      <c r="CR33" s="82"/>
      <c r="CS33" s="82"/>
      <c r="CT33" s="82"/>
      <c r="CU33" s="82"/>
      <c r="CV33" s="82"/>
      <c r="CW33" s="82"/>
      <c r="CX33" s="82"/>
      <c r="CY33" s="82"/>
      <c r="CZ33" s="82"/>
      <c r="DA33" s="82"/>
      <c r="DB33" s="82"/>
      <c r="DC33" s="82"/>
      <c r="DD33" s="82"/>
      <c r="DE33" s="82"/>
      <c r="DF33" s="82"/>
      <c r="DG33" s="82"/>
      <c r="DH33" s="82"/>
      <c r="DI33" s="82"/>
      <c r="DJ33" s="82"/>
      <c r="DK33" s="82"/>
      <c r="DL33" s="82"/>
      <c r="DM33" s="82"/>
      <c r="DN33" s="82"/>
      <c r="DO33" s="82"/>
      <c r="DP33" s="82"/>
      <c r="DQ33" s="82"/>
      <c r="DR33" s="82"/>
      <c r="DS33" s="82"/>
      <c r="DT33" s="82"/>
      <c r="DU33" s="82"/>
      <c r="DV33" s="82"/>
      <c r="DW33" s="82"/>
      <c r="DX33" s="82"/>
      <c r="DY33" s="82"/>
      <c r="DZ33" s="82"/>
      <c r="EA33" s="82"/>
      <c r="EB33" s="82"/>
      <c r="EC33" s="82"/>
      <c r="ED33" s="82"/>
      <c r="EE33" s="82"/>
      <c r="EF33" s="82"/>
      <c r="EG33" s="82"/>
      <c r="EH33" s="82"/>
      <c r="EI33" s="82"/>
      <c r="EJ33" s="82"/>
      <c r="EK33" s="82"/>
      <c r="EL33" s="82"/>
      <c r="EM33" s="82"/>
      <c r="EN33" s="82"/>
      <c r="EO33" s="82"/>
      <c r="EP33" s="82"/>
      <c r="EQ33" s="82"/>
      <c r="ER33" s="82"/>
      <c r="ES33" s="82"/>
      <c r="ET33" s="82"/>
      <c r="EU33" s="82"/>
      <c r="EV33" s="82"/>
      <c r="EW33" s="82"/>
      <c r="EX33" s="82"/>
      <c r="EY33" s="82"/>
      <c r="EZ33" s="82"/>
      <c r="FA33" s="82"/>
      <c r="FB33" s="82"/>
      <c r="FC33" s="82"/>
      <c r="FD33" s="82"/>
      <c r="FE33" s="82"/>
      <c r="FF33" s="82"/>
      <c r="FG33" s="82"/>
      <c r="FH33" s="82"/>
      <c r="FI33" s="82"/>
      <c r="FJ33" s="82"/>
      <c r="FK33" s="82"/>
      <c r="FL33" s="82"/>
      <c r="FM33" s="82"/>
      <c r="FN33" s="82"/>
      <c r="FO33" s="82"/>
    </row>
    <row r="34" spans="1:171" s="76" customFormat="1" x14ac:dyDescent="0.25">
      <c r="A34" s="30" t="s">
        <v>31</v>
      </c>
      <c r="B34" s="91">
        <v>3771</v>
      </c>
      <c r="C34" s="92">
        <v>6</v>
      </c>
      <c r="D34" s="90">
        <v>6</v>
      </c>
      <c r="E34" s="92">
        <v>6</v>
      </c>
      <c r="F34" s="93">
        <v>6</v>
      </c>
      <c r="G34" s="92">
        <v>5</v>
      </c>
      <c r="H34" s="27">
        <v>6</v>
      </c>
      <c r="I34" s="26">
        <v>6</v>
      </c>
      <c r="J34" s="27">
        <v>6</v>
      </c>
      <c r="K34" s="26">
        <v>6</v>
      </c>
      <c r="L34" s="27">
        <v>6</v>
      </c>
      <c r="M34" s="26">
        <v>6</v>
      </c>
      <c r="N34" s="27">
        <v>6</v>
      </c>
      <c r="O34" s="26">
        <v>6</v>
      </c>
      <c r="P34" s="27">
        <v>6</v>
      </c>
      <c r="Q34" s="26">
        <v>6</v>
      </c>
      <c r="R34" s="27">
        <v>6</v>
      </c>
      <c r="S34" s="26">
        <v>6</v>
      </c>
      <c r="T34" s="27">
        <v>6</v>
      </c>
      <c r="U34" s="26">
        <v>6</v>
      </c>
      <c r="V34" s="28">
        <v>6</v>
      </c>
      <c r="W34" s="33">
        <v>6</v>
      </c>
      <c r="X34" s="29">
        <v>6</v>
      </c>
      <c r="Y34" s="26">
        <v>6</v>
      </c>
      <c r="Z34" s="29">
        <v>6</v>
      </c>
      <c r="AA34" s="26">
        <v>6</v>
      </c>
      <c r="AB34" s="29">
        <v>6</v>
      </c>
      <c r="AC34" s="26">
        <v>6</v>
      </c>
      <c r="AD34" s="29">
        <v>6</v>
      </c>
      <c r="AE34" s="26">
        <v>6</v>
      </c>
      <c r="AF34" s="28">
        <v>6</v>
      </c>
      <c r="AG34" s="26">
        <v>6</v>
      </c>
      <c r="AH34" s="28">
        <v>6</v>
      </c>
      <c r="AI34" s="26">
        <v>6</v>
      </c>
      <c r="AJ34" s="28">
        <v>6</v>
      </c>
      <c r="AK34" s="26">
        <v>6</v>
      </c>
      <c r="AL34" s="28">
        <v>6</v>
      </c>
      <c r="AM34" s="26">
        <v>6</v>
      </c>
      <c r="AN34" s="28">
        <v>6</v>
      </c>
      <c r="AO34" s="26">
        <v>6</v>
      </c>
      <c r="AP34" s="28">
        <v>6</v>
      </c>
      <c r="AQ34" s="26">
        <v>6</v>
      </c>
      <c r="AR34" s="28">
        <v>6</v>
      </c>
      <c r="AS34" s="26">
        <v>6</v>
      </c>
      <c r="AT34" s="28">
        <v>6</v>
      </c>
      <c r="AU34" s="26">
        <v>6</v>
      </c>
      <c r="AV34" s="29">
        <v>6</v>
      </c>
      <c r="AW34" s="26">
        <v>6</v>
      </c>
      <c r="AX34" s="28">
        <v>6</v>
      </c>
      <c r="AY34" s="26">
        <v>6</v>
      </c>
      <c r="AZ34" s="28">
        <v>6</v>
      </c>
      <c r="BA34" s="26">
        <v>6</v>
      </c>
      <c r="BB34" s="29">
        <v>6</v>
      </c>
      <c r="BC34" s="26">
        <v>6</v>
      </c>
      <c r="BD34" s="28">
        <v>6</v>
      </c>
      <c r="BE34" s="26">
        <v>6</v>
      </c>
      <c r="BF34" s="28">
        <v>6</v>
      </c>
      <c r="BG34" s="26">
        <v>6</v>
      </c>
      <c r="BH34" s="28">
        <v>6</v>
      </c>
      <c r="BI34" s="26">
        <v>6</v>
      </c>
      <c r="BJ34" s="28">
        <v>6</v>
      </c>
      <c r="BK34" s="26">
        <v>6</v>
      </c>
      <c r="BL34" s="28">
        <v>6</v>
      </c>
      <c r="BM34" s="26">
        <v>6</v>
      </c>
      <c r="BN34" s="29">
        <v>6</v>
      </c>
      <c r="BO34" s="33">
        <v>6</v>
      </c>
      <c r="BP34" s="28">
        <v>6</v>
      </c>
      <c r="BQ34" s="26">
        <v>6</v>
      </c>
      <c r="BR34" s="29">
        <v>6</v>
      </c>
      <c r="BS34" s="33">
        <v>6</v>
      </c>
      <c r="BT34" s="29">
        <v>6</v>
      </c>
      <c r="BU34" s="33">
        <v>6</v>
      </c>
      <c r="BV34" s="29">
        <v>6</v>
      </c>
      <c r="BW34" s="33">
        <v>6</v>
      </c>
      <c r="BX34" s="28"/>
      <c r="BY34" s="26"/>
      <c r="BZ34" s="28"/>
      <c r="CA34" s="26"/>
      <c r="CB34" s="28"/>
      <c r="CC34" s="26"/>
      <c r="CD34" s="28"/>
      <c r="CE34" s="26"/>
      <c r="CF34" s="28"/>
      <c r="CG34" s="26"/>
      <c r="CH34" s="28"/>
      <c r="CI34" s="26"/>
      <c r="CJ34" s="28"/>
      <c r="CK34" s="26"/>
      <c r="CL34" s="28"/>
      <c r="CM34" s="26"/>
      <c r="CN34" s="28"/>
      <c r="CO34" s="26"/>
      <c r="CP34" s="82"/>
      <c r="CQ34" s="82"/>
      <c r="CR34" s="82"/>
      <c r="CS34" s="82"/>
      <c r="CT34" s="82"/>
      <c r="CU34" s="82"/>
      <c r="CV34" s="82"/>
      <c r="CW34" s="82"/>
      <c r="CX34" s="82"/>
      <c r="CY34" s="82"/>
      <c r="CZ34" s="82"/>
      <c r="DA34" s="82"/>
      <c r="DB34" s="82"/>
      <c r="DC34" s="82"/>
      <c r="DD34" s="82"/>
      <c r="DE34" s="82"/>
      <c r="DF34" s="82"/>
      <c r="DG34" s="82"/>
      <c r="DH34" s="82"/>
      <c r="DI34" s="82"/>
      <c r="DJ34" s="82"/>
      <c r="DK34" s="82"/>
      <c r="DL34" s="82"/>
      <c r="DM34" s="82"/>
      <c r="DN34" s="82"/>
      <c r="DO34" s="82"/>
      <c r="DP34" s="82"/>
      <c r="DQ34" s="82"/>
      <c r="DR34" s="82"/>
      <c r="DS34" s="82"/>
      <c r="DT34" s="82"/>
      <c r="DU34" s="82"/>
      <c r="DV34" s="82"/>
      <c r="DW34" s="82"/>
      <c r="DX34" s="82"/>
      <c r="DY34" s="82"/>
      <c r="DZ34" s="82"/>
      <c r="EA34" s="82"/>
      <c r="EB34" s="82"/>
      <c r="EC34" s="82"/>
      <c r="ED34" s="82"/>
      <c r="EE34" s="82"/>
      <c r="EF34" s="82"/>
      <c r="EG34" s="82"/>
      <c r="EH34" s="82"/>
      <c r="EI34" s="82"/>
      <c r="EJ34" s="82"/>
      <c r="EK34" s="82"/>
      <c r="EL34" s="82"/>
      <c r="EM34" s="82"/>
      <c r="EN34" s="82"/>
      <c r="EO34" s="82"/>
      <c r="EP34" s="82"/>
      <c r="EQ34" s="82"/>
      <c r="ER34" s="82"/>
      <c r="ES34" s="82"/>
      <c r="ET34" s="82"/>
      <c r="EU34" s="82"/>
      <c r="EV34" s="82"/>
      <c r="EW34" s="82"/>
      <c r="EX34" s="82"/>
      <c r="EY34" s="82"/>
      <c r="EZ34" s="82"/>
      <c r="FA34" s="82"/>
      <c r="FB34" s="82"/>
      <c r="FC34" s="82"/>
      <c r="FD34" s="82"/>
      <c r="FE34" s="82"/>
      <c r="FF34" s="82"/>
      <c r="FG34" s="82"/>
      <c r="FH34" s="82"/>
      <c r="FI34" s="82"/>
      <c r="FJ34" s="82"/>
      <c r="FK34" s="82"/>
      <c r="FL34" s="82"/>
      <c r="FM34" s="82"/>
      <c r="FN34" s="82"/>
      <c r="FO34" s="82"/>
    </row>
    <row r="35" spans="1:171" s="76" customFormat="1" x14ac:dyDescent="0.25">
      <c r="A35" s="30" t="s">
        <v>55</v>
      </c>
      <c r="B35" s="91">
        <v>3844</v>
      </c>
      <c r="C35" s="92">
        <v>6</v>
      </c>
      <c r="D35" s="90">
        <v>6</v>
      </c>
      <c r="E35" s="92">
        <v>6</v>
      </c>
      <c r="F35" s="93">
        <v>6</v>
      </c>
      <c r="G35" s="92">
        <v>6</v>
      </c>
      <c r="H35" s="27">
        <v>6</v>
      </c>
      <c r="I35" s="26">
        <v>3</v>
      </c>
      <c r="J35" s="27">
        <v>6</v>
      </c>
      <c r="K35" s="26">
        <v>6</v>
      </c>
      <c r="L35" s="27">
        <v>6</v>
      </c>
      <c r="M35" s="26">
        <v>6</v>
      </c>
      <c r="N35" s="27">
        <v>6</v>
      </c>
      <c r="O35" s="26">
        <v>6</v>
      </c>
      <c r="P35" s="27">
        <v>6</v>
      </c>
      <c r="Q35" s="26">
        <v>6</v>
      </c>
      <c r="R35" s="27">
        <v>6</v>
      </c>
      <c r="S35" s="26">
        <v>6</v>
      </c>
      <c r="T35" s="27">
        <v>6</v>
      </c>
      <c r="U35" s="26">
        <v>6</v>
      </c>
      <c r="V35" s="28">
        <v>6</v>
      </c>
      <c r="W35" s="33">
        <v>6</v>
      </c>
      <c r="X35" s="29">
        <v>6</v>
      </c>
      <c r="Y35" s="26">
        <v>6</v>
      </c>
      <c r="Z35" s="29">
        <v>6</v>
      </c>
      <c r="AA35" s="26">
        <v>6</v>
      </c>
      <c r="AB35" s="29">
        <v>6</v>
      </c>
      <c r="AC35" s="26">
        <v>6</v>
      </c>
      <c r="AD35" s="29">
        <v>6</v>
      </c>
      <c r="AE35" s="26">
        <v>6</v>
      </c>
      <c r="AF35" s="28">
        <v>6</v>
      </c>
      <c r="AG35" s="26">
        <v>6</v>
      </c>
      <c r="AH35" s="28">
        <v>6</v>
      </c>
      <c r="AI35" s="26">
        <v>6</v>
      </c>
      <c r="AJ35" s="28">
        <v>6</v>
      </c>
      <c r="AK35" s="26">
        <v>6</v>
      </c>
      <c r="AL35" s="28">
        <v>6</v>
      </c>
      <c r="AM35" s="26">
        <v>6</v>
      </c>
      <c r="AN35" s="28">
        <v>6</v>
      </c>
      <c r="AO35" s="26">
        <v>6</v>
      </c>
      <c r="AP35" s="28">
        <v>6</v>
      </c>
      <c r="AQ35" s="26">
        <v>6</v>
      </c>
      <c r="AR35" s="28">
        <v>6</v>
      </c>
      <c r="AS35" s="26">
        <v>6</v>
      </c>
      <c r="AT35" s="28">
        <v>4</v>
      </c>
      <c r="AU35" s="26">
        <v>6</v>
      </c>
      <c r="AV35" s="29">
        <v>6</v>
      </c>
      <c r="AW35" s="26">
        <v>6</v>
      </c>
      <c r="AX35" s="28">
        <v>6</v>
      </c>
      <c r="AY35" s="26">
        <v>6</v>
      </c>
      <c r="AZ35" s="28">
        <v>6</v>
      </c>
      <c r="BA35" s="26">
        <v>6</v>
      </c>
      <c r="BB35" s="29">
        <v>6</v>
      </c>
      <c r="BC35" s="26">
        <v>6</v>
      </c>
      <c r="BD35" s="28">
        <v>6</v>
      </c>
      <c r="BE35" s="26">
        <v>6</v>
      </c>
      <c r="BF35" s="28">
        <v>6</v>
      </c>
      <c r="BG35" s="26">
        <v>6</v>
      </c>
      <c r="BH35" s="28">
        <v>6</v>
      </c>
      <c r="BI35" s="26">
        <v>6</v>
      </c>
      <c r="BJ35" s="28">
        <v>6</v>
      </c>
      <c r="BK35" s="26">
        <v>6</v>
      </c>
      <c r="BL35" s="28">
        <v>6</v>
      </c>
      <c r="BM35" s="26">
        <v>6</v>
      </c>
      <c r="BN35" s="29">
        <v>6</v>
      </c>
      <c r="BO35" s="33">
        <v>6</v>
      </c>
      <c r="BP35" s="28">
        <v>6</v>
      </c>
      <c r="BQ35" s="26">
        <v>6</v>
      </c>
      <c r="BR35" s="29">
        <v>6</v>
      </c>
      <c r="BS35" s="33">
        <v>6</v>
      </c>
      <c r="BT35" s="29">
        <v>6</v>
      </c>
      <c r="BU35" s="33">
        <v>6</v>
      </c>
      <c r="BV35" s="29">
        <v>6</v>
      </c>
      <c r="BW35" s="33">
        <v>6</v>
      </c>
      <c r="BX35" s="28"/>
      <c r="BY35" s="26"/>
      <c r="BZ35" s="28"/>
      <c r="CA35" s="26"/>
      <c r="CB35" s="28"/>
      <c r="CC35" s="26"/>
      <c r="CD35" s="28"/>
      <c r="CE35" s="26"/>
      <c r="CF35" s="28"/>
      <c r="CG35" s="26"/>
      <c r="CH35" s="28"/>
      <c r="CI35" s="26"/>
      <c r="CJ35" s="28"/>
      <c r="CK35" s="26"/>
      <c r="CL35" s="28"/>
      <c r="CM35" s="26"/>
      <c r="CN35" s="28"/>
      <c r="CO35" s="26"/>
      <c r="CP35" s="82"/>
      <c r="CQ35" s="82"/>
      <c r="CR35" s="82"/>
      <c r="CS35" s="82"/>
      <c r="CT35" s="82"/>
      <c r="CU35" s="82"/>
      <c r="CV35" s="82"/>
      <c r="CW35" s="82"/>
      <c r="CX35" s="82"/>
      <c r="CY35" s="82"/>
      <c r="CZ35" s="82"/>
      <c r="DA35" s="82"/>
      <c r="DB35" s="82"/>
      <c r="DC35" s="82"/>
      <c r="DD35" s="82"/>
      <c r="DE35" s="82"/>
      <c r="DF35" s="82"/>
      <c r="DG35" s="82"/>
      <c r="DH35" s="82"/>
      <c r="DI35" s="82"/>
      <c r="DJ35" s="82"/>
      <c r="DK35" s="82"/>
      <c r="DL35" s="82"/>
      <c r="DM35" s="82"/>
      <c r="DN35" s="82"/>
      <c r="DO35" s="82"/>
      <c r="DP35" s="82"/>
      <c r="DQ35" s="82"/>
      <c r="DR35" s="82"/>
      <c r="DS35" s="82"/>
      <c r="DT35" s="82"/>
      <c r="DU35" s="82"/>
      <c r="DV35" s="82"/>
      <c r="DW35" s="82"/>
      <c r="DX35" s="82"/>
      <c r="DY35" s="82"/>
      <c r="DZ35" s="82"/>
      <c r="EA35" s="82"/>
      <c r="EB35" s="82"/>
      <c r="EC35" s="82"/>
      <c r="ED35" s="82"/>
      <c r="EE35" s="82"/>
      <c r="EF35" s="82"/>
      <c r="EG35" s="82"/>
      <c r="EH35" s="82"/>
      <c r="EI35" s="82"/>
      <c r="EJ35" s="82"/>
      <c r="EK35" s="82"/>
      <c r="EL35" s="82"/>
      <c r="EM35" s="82"/>
      <c r="EN35" s="82"/>
      <c r="EO35" s="82"/>
      <c r="EP35" s="82"/>
      <c r="EQ35" s="82"/>
      <c r="ER35" s="82"/>
      <c r="ES35" s="82"/>
      <c r="ET35" s="82"/>
      <c r="EU35" s="82"/>
      <c r="EV35" s="82"/>
      <c r="EW35" s="82"/>
      <c r="EX35" s="82"/>
      <c r="EY35" s="82"/>
      <c r="EZ35" s="82"/>
      <c r="FA35" s="82"/>
      <c r="FB35" s="82"/>
      <c r="FC35" s="82"/>
      <c r="FD35" s="82"/>
      <c r="FE35" s="82"/>
      <c r="FF35" s="82"/>
      <c r="FG35" s="82"/>
      <c r="FH35" s="82"/>
      <c r="FI35" s="82"/>
      <c r="FJ35" s="82"/>
      <c r="FK35" s="82"/>
      <c r="FL35" s="82"/>
      <c r="FM35" s="82"/>
      <c r="FN35" s="82"/>
      <c r="FO35" s="82"/>
    </row>
    <row r="36" spans="1:171" s="76" customFormat="1" x14ac:dyDescent="0.25">
      <c r="A36" s="30" t="s">
        <v>45</v>
      </c>
      <c r="B36" s="91">
        <v>3815</v>
      </c>
      <c r="C36" s="92">
        <v>6</v>
      </c>
      <c r="D36" s="90">
        <v>6</v>
      </c>
      <c r="E36" s="92">
        <v>6</v>
      </c>
      <c r="F36" s="93">
        <v>6</v>
      </c>
      <c r="G36" s="92">
        <v>6</v>
      </c>
      <c r="H36" s="27">
        <v>6</v>
      </c>
      <c r="I36" s="26">
        <v>6</v>
      </c>
      <c r="J36" s="27">
        <v>6</v>
      </c>
      <c r="K36" s="26">
        <v>4</v>
      </c>
      <c r="L36" s="27">
        <v>6</v>
      </c>
      <c r="M36" s="26">
        <v>0</v>
      </c>
      <c r="N36" s="27">
        <v>6</v>
      </c>
      <c r="O36" s="26">
        <v>6</v>
      </c>
      <c r="P36" s="27">
        <v>6</v>
      </c>
      <c r="Q36" s="26">
        <v>6</v>
      </c>
      <c r="R36" s="27">
        <v>6</v>
      </c>
      <c r="S36" s="26">
        <v>6</v>
      </c>
      <c r="T36" s="27">
        <v>6</v>
      </c>
      <c r="U36" s="26">
        <v>6</v>
      </c>
      <c r="V36" s="28">
        <v>6</v>
      </c>
      <c r="W36" s="33">
        <v>6</v>
      </c>
      <c r="X36" s="29">
        <v>6</v>
      </c>
      <c r="Y36" s="26">
        <v>6</v>
      </c>
      <c r="Z36" s="29">
        <v>6</v>
      </c>
      <c r="AA36" s="26">
        <v>6</v>
      </c>
      <c r="AB36" s="29">
        <v>6</v>
      </c>
      <c r="AC36" s="26">
        <v>6</v>
      </c>
      <c r="AD36" s="29">
        <v>6</v>
      </c>
      <c r="AE36" s="26">
        <v>6</v>
      </c>
      <c r="AF36" s="28">
        <v>6</v>
      </c>
      <c r="AG36" s="26">
        <v>6</v>
      </c>
      <c r="AH36" s="28">
        <v>6</v>
      </c>
      <c r="AI36" s="26">
        <v>6</v>
      </c>
      <c r="AJ36" s="28">
        <v>6</v>
      </c>
      <c r="AK36" s="26">
        <v>6</v>
      </c>
      <c r="AL36" s="28">
        <v>6</v>
      </c>
      <c r="AM36" s="26">
        <v>6</v>
      </c>
      <c r="AN36" s="28">
        <v>6</v>
      </c>
      <c r="AO36" s="26">
        <v>6</v>
      </c>
      <c r="AP36" s="28">
        <v>6</v>
      </c>
      <c r="AQ36" s="26">
        <v>6</v>
      </c>
      <c r="AR36" s="28">
        <v>6</v>
      </c>
      <c r="AS36" s="26">
        <v>6</v>
      </c>
      <c r="AT36" s="28">
        <v>6</v>
      </c>
      <c r="AU36" s="26">
        <v>0</v>
      </c>
      <c r="AV36" s="29">
        <v>6</v>
      </c>
      <c r="AW36" s="26">
        <v>6</v>
      </c>
      <c r="AX36" s="28">
        <v>0</v>
      </c>
      <c r="AY36" s="26">
        <v>6</v>
      </c>
      <c r="AZ36" s="28">
        <v>6</v>
      </c>
      <c r="BA36" s="26">
        <v>1</v>
      </c>
      <c r="BB36" s="29">
        <v>6</v>
      </c>
      <c r="BC36" s="26">
        <v>6</v>
      </c>
      <c r="BD36" s="28">
        <v>6</v>
      </c>
      <c r="BE36" s="26">
        <v>6</v>
      </c>
      <c r="BF36" s="28">
        <v>6</v>
      </c>
      <c r="BG36" s="26">
        <v>6</v>
      </c>
      <c r="BH36" s="28">
        <v>6</v>
      </c>
      <c r="BI36" s="26">
        <v>6</v>
      </c>
      <c r="BJ36" s="28">
        <v>6</v>
      </c>
      <c r="BK36" s="26">
        <v>6</v>
      </c>
      <c r="BL36" s="28">
        <v>6</v>
      </c>
      <c r="BM36" s="26">
        <v>6</v>
      </c>
      <c r="BN36" s="29">
        <v>6</v>
      </c>
      <c r="BO36" s="33">
        <v>6</v>
      </c>
      <c r="BP36" s="28">
        <v>6</v>
      </c>
      <c r="BQ36" s="26">
        <v>6</v>
      </c>
      <c r="BR36" s="29">
        <v>6</v>
      </c>
      <c r="BS36" s="33">
        <v>6</v>
      </c>
      <c r="BT36" s="29">
        <v>6</v>
      </c>
      <c r="BU36" s="33">
        <v>6</v>
      </c>
      <c r="BV36" s="29">
        <v>6</v>
      </c>
      <c r="BW36" s="33">
        <v>6</v>
      </c>
      <c r="BX36" s="28"/>
      <c r="BY36" s="26"/>
      <c r="BZ36" s="28"/>
      <c r="CA36" s="26"/>
      <c r="CB36" s="28"/>
      <c r="CC36" s="26"/>
      <c r="CD36" s="28"/>
      <c r="CE36" s="26"/>
      <c r="CF36" s="28"/>
      <c r="CG36" s="26"/>
      <c r="CH36" s="28"/>
      <c r="CI36" s="26"/>
      <c r="CJ36" s="28"/>
      <c r="CK36" s="26"/>
      <c r="CL36" s="28"/>
      <c r="CM36" s="26"/>
      <c r="CN36" s="28"/>
      <c r="CO36" s="26"/>
      <c r="CP36" s="82"/>
      <c r="CQ36" s="82"/>
      <c r="CR36" s="82"/>
      <c r="CS36" s="82"/>
      <c r="CT36" s="82"/>
      <c r="CU36" s="82"/>
      <c r="CV36" s="82"/>
      <c r="CW36" s="82"/>
      <c r="CX36" s="82"/>
      <c r="CY36" s="82"/>
      <c r="CZ36" s="82"/>
      <c r="DA36" s="82"/>
      <c r="DB36" s="82"/>
      <c r="DC36" s="82"/>
      <c r="DD36" s="82"/>
      <c r="DE36" s="82"/>
      <c r="DF36" s="82"/>
      <c r="DG36" s="82"/>
      <c r="DH36" s="82"/>
      <c r="DI36" s="82"/>
      <c r="DJ36" s="82"/>
      <c r="DK36" s="82"/>
      <c r="DL36" s="82"/>
      <c r="DM36" s="82"/>
      <c r="DN36" s="82"/>
      <c r="DO36" s="82"/>
      <c r="DP36" s="82"/>
      <c r="DQ36" s="82"/>
      <c r="DR36" s="82"/>
      <c r="DS36" s="82"/>
      <c r="DT36" s="82"/>
      <c r="DU36" s="82"/>
      <c r="DV36" s="82"/>
      <c r="DW36" s="82"/>
      <c r="DX36" s="82"/>
      <c r="DY36" s="82"/>
      <c r="DZ36" s="82"/>
      <c r="EA36" s="82"/>
      <c r="EB36" s="82"/>
      <c r="EC36" s="82"/>
      <c r="ED36" s="82"/>
      <c r="EE36" s="82"/>
      <c r="EF36" s="82"/>
      <c r="EG36" s="82"/>
      <c r="EH36" s="82"/>
      <c r="EI36" s="82"/>
      <c r="EJ36" s="82"/>
      <c r="EK36" s="82"/>
      <c r="EL36" s="82"/>
      <c r="EM36" s="82"/>
      <c r="EN36" s="82"/>
      <c r="EO36" s="82"/>
      <c r="EP36" s="82"/>
      <c r="EQ36" s="82"/>
      <c r="ER36" s="82"/>
      <c r="ES36" s="82"/>
      <c r="ET36" s="82"/>
      <c r="EU36" s="82"/>
      <c r="EV36" s="82"/>
      <c r="EW36" s="82"/>
      <c r="EX36" s="82"/>
      <c r="EY36" s="82"/>
      <c r="EZ36" s="82"/>
      <c r="FA36" s="82"/>
      <c r="FB36" s="82"/>
      <c r="FC36" s="82"/>
      <c r="FD36" s="82"/>
      <c r="FE36" s="82"/>
      <c r="FF36" s="82"/>
      <c r="FG36" s="82"/>
      <c r="FH36" s="82"/>
      <c r="FI36" s="82"/>
      <c r="FJ36" s="82"/>
      <c r="FK36" s="82"/>
      <c r="FL36" s="82"/>
      <c r="FM36" s="82"/>
      <c r="FN36" s="82"/>
      <c r="FO36" s="82"/>
    </row>
    <row r="37" spans="1:171" s="76" customFormat="1" x14ac:dyDescent="0.25">
      <c r="A37" s="30" t="s">
        <v>40</v>
      </c>
      <c r="B37" s="91">
        <v>3807</v>
      </c>
      <c r="C37" s="92">
        <v>6</v>
      </c>
      <c r="D37" s="90">
        <v>6</v>
      </c>
      <c r="E37" s="92">
        <v>1</v>
      </c>
      <c r="F37" s="93">
        <v>6</v>
      </c>
      <c r="G37" s="92">
        <v>0</v>
      </c>
      <c r="H37" s="27">
        <v>6</v>
      </c>
      <c r="I37" s="26">
        <v>3</v>
      </c>
      <c r="J37" s="27">
        <v>6</v>
      </c>
      <c r="K37" s="26">
        <v>2</v>
      </c>
      <c r="L37" s="27">
        <v>6</v>
      </c>
      <c r="M37" s="26">
        <v>5</v>
      </c>
      <c r="N37" s="27">
        <v>6</v>
      </c>
      <c r="O37" s="26">
        <v>6</v>
      </c>
      <c r="P37" s="27">
        <v>6</v>
      </c>
      <c r="Q37" s="26">
        <v>6</v>
      </c>
      <c r="R37" s="27">
        <v>6</v>
      </c>
      <c r="S37" s="26">
        <v>6</v>
      </c>
      <c r="T37" s="27">
        <v>6</v>
      </c>
      <c r="U37" s="26">
        <v>6</v>
      </c>
      <c r="V37" s="28">
        <v>6</v>
      </c>
      <c r="W37" s="33">
        <v>6</v>
      </c>
      <c r="X37" s="29">
        <v>6</v>
      </c>
      <c r="Y37" s="26">
        <v>6</v>
      </c>
      <c r="Z37" s="29">
        <v>6</v>
      </c>
      <c r="AA37" s="26">
        <v>6</v>
      </c>
      <c r="AB37" s="29">
        <v>6</v>
      </c>
      <c r="AC37" s="26">
        <v>6</v>
      </c>
      <c r="AD37" s="29">
        <v>6</v>
      </c>
      <c r="AE37" s="26">
        <v>6</v>
      </c>
      <c r="AF37" s="28">
        <v>6</v>
      </c>
      <c r="AG37" s="26">
        <v>6</v>
      </c>
      <c r="AH37" s="28">
        <v>5</v>
      </c>
      <c r="AI37" s="26">
        <v>6</v>
      </c>
      <c r="AJ37" s="28">
        <v>4</v>
      </c>
      <c r="AK37" s="26">
        <v>6</v>
      </c>
      <c r="AL37" s="28">
        <v>5.5</v>
      </c>
      <c r="AM37" s="26">
        <v>6</v>
      </c>
      <c r="AN37" s="28">
        <v>5.5</v>
      </c>
      <c r="AO37" s="26">
        <v>6</v>
      </c>
      <c r="AP37" s="28">
        <v>6</v>
      </c>
      <c r="AQ37" s="26">
        <v>5</v>
      </c>
      <c r="AR37" s="28">
        <v>6</v>
      </c>
      <c r="AS37" s="26">
        <v>6</v>
      </c>
      <c r="AT37" s="28">
        <v>6</v>
      </c>
      <c r="AU37" s="26">
        <v>6</v>
      </c>
      <c r="AV37" s="29">
        <v>6</v>
      </c>
      <c r="AW37" s="26">
        <v>6</v>
      </c>
      <c r="AX37" s="28">
        <v>6</v>
      </c>
      <c r="AY37" s="26">
        <v>6</v>
      </c>
      <c r="AZ37" s="28">
        <v>6</v>
      </c>
      <c r="BA37" s="26">
        <v>6</v>
      </c>
      <c r="BB37" s="29">
        <v>6</v>
      </c>
      <c r="BC37" s="26">
        <v>6</v>
      </c>
      <c r="BD37" s="28">
        <v>6</v>
      </c>
      <c r="BE37" s="26">
        <v>6</v>
      </c>
      <c r="BF37" s="28">
        <v>6</v>
      </c>
      <c r="BG37" s="26">
        <v>6</v>
      </c>
      <c r="BH37" s="28">
        <v>6</v>
      </c>
      <c r="BI37" s="26">
        <v>6</v>
      </c>
      <c r="BJ37" s="28">
        <v>6</v>
      </c>
      <c r="BK37" s="26">
        <v>6</v>
      </c>
      <c r="BL37" s="28">
        <v>6</v>
      </c>
      <c r="BM37" s="26">
        <v>6</v>
      </c>
      <c r="BN37" s="29">
        <v>6</v>
      </c>
      <c r="BO37" s="33">
        <v>6</v>
      </c>
      <c r="BP37" s="28">
        <v>6</v>
      </c>
      <c r="BQ37" s="26">
        <v>6</v>
      </c>
      <c r="BR37" s="29">
        <v>6</v>
      </c>
      <c r="BS37" s="33">
        <v>6</v>
      </c>
      <c r="BT37" s="29">
        <v>6</v>
      </c>
      <c r="BU37" s="33">
        <v>6</v>
      </c>
      <c r="BV37" s="29">
        <v>6</v>
      </c>
      <c r="BW37" s="33">
        <v>6</v>
      </c>
      <c r="BX37" s="28"/>
      <c r="BY37" s="26"/>
      <c r="BZ37" s="28"/>
      <c r="CA37" s="26"/>
      <c r="CB37" s="28"/>
      <c r="CC37" s="26"/>
      <c r="CD37" s="28"/>
      <c r="CE37" s="26"/>
      <c r="CF37" s="28"/>
      <c r="CG37" s="26"/>
      <c r="CH37" s="28"/>
      <c r="CI37" s="26"/>
      <c r="CJ37" s="28"/>
      <c r="CK37" s="26"/>
      <c r="CL37" s="28"/>
      <c r="CM37" s="26"/>
      <c r="CN37" s="28"/>
      <c r="CO37" s="26"/>
      <c r="CP37" s="82"/>
      <c r="CQ37" s="82"/>
      <c r="CR37" s="82"/>
      <c r="CS37" s="82"/>
      <c r="CT37" s="82"/>
      <c r="CU37" s="82"/>
      <c r="CV37" s="82"/>
      <c r="CW37" s="82"/>
      <c r="CX37" s="82"/>
      <c r="CY37" s="82"/>
      <c r="CZ37" s="82"/>
      <c r="DA37" s="82"/>
      <c r="DB37" s="82"/>
      <c r="DC37" s="82"/>
      <c r="DD37" s="82"/>
      <c r="DE37" s="82"/>
      <c r="DF37" s="82"/>
      <c r="DG37" s="82"/>
      <c r="DH37" s="82"/>
      <c r="DI37" s="82"/>
      <c r="DJ37" s="82"/>
      <c r="DK37" s="82"/>
      <c r="DL37" s="82"/>
      <c r="DM37" s="82"/>
      <c r="DN37" s="82"/>
      <c r="DO37" s="82"/>
      <c r="DP37" s="82"/>
      <c r="DQ37" s="82"/>
      <c r="DR37" s="82"/>
      <c r="DS37" s="82"/>
      <c r="DT37" s="82"/>
      <c r="DU37" s="82"/>
      <c r="DV37" s="82"/>
      <c r="DW37" s="82"/>
      <c r="DX37" s="82"/>
      <c r="DY37" s="82"/>
      <c r="DZ37" s="82"/>
      <c r="EA37" s="82"/>
      <c r="EB37" s="82"/>
      <c r="EC37" s="82"/>
      <c r="ED37" s="82"/>
      <c r="EE37" s="82"/>
      <c r="EF37" s="82"/>
      <c r="EG37" s="82"/>
      <c r="EH37" s="82"/>
      <c r="EI37" s="82"/>
      <c r="EJ37" s="82"/>
      <c r="EK37" s="82"/>
      <c r="EL37" s="82"/>
      <c r="EM37" s="82"/>
      <c r="EN37" s="82"/>
      <c r="EO37" s="82"/>
      <c r="EP37" s="82"/>
      <c r="EQ37" s="82"/>
      <c r="ER37" s="82"/>
      <c r="ES37" s="82"/>
      <c r="ET37" s="82"/>
      <c r="EU37" s="82"/>
      <c r="EV37" s="82"/>
      <c r="EW37" s="82"/>
      <c r="EX37" s="82"/>
      <c r="EY37" s="82"/>
      <c r="EZ37" s="82"/>
      <c r="FA37" s="82"/>
      <c r="FB37" s="82"/>
      <c r="FC37" s="82"/>
      <c r="FD37" s="82"/>
      <c r="FE37" s="82"/>
      <c r="FF37" s="82"/>
      <c r="FG37" s="82"/>
      <c r="FH37" s="82"/>
      <c r="FI37" s="82"/>
      <c r="FJ37" s="82"/>
      <c r="FK37" s="82"/>
      <c r="FL37" s="82"/>
      <c r="FM37" s="82"/>
      <c r="FN37" s="82"/>
      <c r="FO37" s="82"/>
    </row>
    <row r="38" spans="1:171" s="76" customFormat="1" x14ac:dyDescent="0.25">
      <c r="A38" s="30" t="s">
        <v>52</v>
      </c>
      <c r="B38" s="91">
        <v>3832</v>
      </c>
      <c r="C38" s="92">
        <v>6</v>
      </c>
      <c r="D38" s="90">
        <v>6</v>
      </c>
      <c r="E38" s="92">
        <v>6</v>
      </c>
      <c r="F38" s="93">
        <v>6</v>
      </c>
      <c r="G38" s="92">
        <v>3.5</v>
      </c>
      <c r="H38" s="27">
        <v>6</v>
      </c>
      <c r="I38" s="26">
        <v>6</v>
      </c>
      <c r="J38" s="27">
        <v>6</v>
      </c>
      <c r="K38" s="26">
        <v>2.5</v>
      </c>
      <c r="L38" s="27">
        <v>6</v>
      </c>
      <c r="M38" s="26">
        <v>2</v>
      </c>
      <c r="N38" s="27">
        <v>6</v>
      </c>
      <c r="O38" s="26">
        <v>1</v>
      </c>
      <c r="P38" s="27">
        <v>6</v>
      </c>
      <c r="Q38" s="26">
        <v>0</v>
      </c>
      <c r="R38" s="27">
        <v>6</v>
      </c>
      <c r="S38" s="26">
        <v>4</v>
      </c>
      <c r="T38" s="27">
        <v>6</v>
      </c>
      <c r="U38" s="26">
        <v>6</v>
      </c>
      <c r="V38" s="28">
        <v>6</v>
      </c>
      <c r="W38" s="33">
        <v>6</v>
      </c>
      <c r="X38" s="29">
        <v>6</v>
      </c>
      <c r="Y38" s="26">
        <v>6</v>
      </c>
      <c r="Z38" s="29">
        <v>6</v>
      </c>
      <c r="AA38" s="26">
        <v>4.5</v>
      </c>
      <c r="AB38" s="29">
        <v>6</v>
      </c>
      <c r="AC38" s="26">
        <v>6</v>
      </c>
      <c r="AD38" s="29">
        <v>6</v>
      </c>
      <c r="AE38" s="26">
        <v>6</v>
      </c>
      <c r="AF38" s="28">
        <v>6</v>
      </c>
      <c r="AG38" s="26">
        <v>6</v>
      </c>
      <c r="AH38" s="28">
        <v>6</v>
      </c>
      <c r="AI38" s="26">
        <v>6</v>
      </c>
      <c r="AJ38" s="28">
        <v>6</v>
      </c>
      <c r="AK38" s="26">
        <v>6</v>
      </c>
      <c r="AL38" s="28">
        <v>6</v>
      </c>
      <c r="AM38" s="26">
        <v>6</v>
      </c>
      <c r="AN38" s="28">
        <v>6</v>
      </c>
      <c r="AO38" s="26">
        <v>6</v>
      </c>
      <c r="AP38" s="28">
        <v>6</v>
      </c>
      <c r="AQ38" s="26">
        <v>6</v>
      </c>
      <c r="AR38" s="28">
        <v>6</v>
      </c>
      <c r="AS38" s="26">
        <v>6</v>
      </c>
      <c r="AT38" s="28">
        <v>6</v>
      </c>
      <c r="AU38" s="26">
        <v>6</v>
      </c>
      <c r="AV38" s="29">
        <v>6</v>
      </c>
      <c r="AW38" s="26">
        <v>6</v>
      </c>
      <c r="AX38" s="28">
        <v>6</v>
      </c>
      <c r="AY38" s="26">
        <v>6</v>
      </c>
      <c r="AZ38" s="28">
        <v>6</v>
      </c>
      <c r="BA38" s="26">
        <v>6</v>
      </c>
      <c r="BB38" s="29">
        <v>6</v>
      </c>
      <c r="BC38" s="26">
        <v>6</v>
      </c>
      <c r="BD38" s="28">
        <v>6</v>
      </c>
      <c r="BE38" s="26">
        <v>6</v>
      </c>
      <c r="BF38" s="28">
        <v>6</v>
      </c>
      <c r="BG38" s="26">
        <v>6</v>
      </c>
      <c r="BH38" s="28">
        <v>6</v>
      </c>
      <c r="BI38" s="26">
        <v>6</v>
      </c>
      <c r="BJ38" s="28">
        <v>6</v>
      </c>
      <c r="BK38" s="26">
        <v>6</v>
      </c>
      <c r="BL38" s="28">
        <v>6</v>
      </c>
      <c r="BM38" s="26">
        <v>6</v>
      </c>
      <c r="BN38" s="29">
        <v>6</v>
      </c>
      <c r="BO38" s="33">
        <v>6</v>
      </c>
      <c r="BP38" s="28">
        <v>6</v>
      </c>
      <c r="BQ38" s="26">
        <v>6</v>
      </c>
      <c r="BR38" s="29">
        <v>6</v>
      </c>
      <c r="BS38" s="33">
        <v>6</v>
      </c>
      <c r="BT38" s="29">
        <v>6</v>
      </c>
      <c r="BU38" s="33">
        <v>6</v>
      </c>
      <c r="BV38" s="29">
        <v>6</v>
      </c>
      <c r="BW38" s="33">
        <v>6</v>
      </c>
      <c r="BX38" s="28"/>
      <c r="BY38" s="26"/>
      <c r="BZ38" s="28"/>
      <c r="CA38" s="26"/>
      <c r="CB38" s="28"/>
      <c r="CC38" s="26"/>
      <c r="CD38" s="28"/>
      <c r="CE38" s="26"/>
      <c r="CF38" s="28"/>
      <c r="CG38" s="26"/>
      <c r="CH38" s="28"/>
      <c r="CI38" s="26"/>
      <c r="CJ38" s="28"/>
      <c r="CK38" s="26"/>
      <c r="CL38" s="28"/>
      <c r="CM38" s="26"/>
      <c r="CN38" s="28"/>
      <c r="CO38" s="26"/>
      <c r="CP38" s="82"/>
      <c r="CQ38" s="82"/>
      <c r="CR38" s="82"/>
      <c r="CS38" s="82"/>
      <c r="CT38" s="82"/>
      <c r="CU38" s="82"/>
      <c r="CV38" s="82"/>
      <c r="CW38" s="82"/>
      <c r="CX38" s="82"/>
      <c r="CY38" s="82"/>
      <c r="CZ38" s="82"/>
      <c r="DA38" s="82"/>
      <c r="DB38" s="82"/>
      <c r="DC38" s="82"/>
      <c r="DD38" s="82"/>
      <c r="DE38" s="82"/>
      <c r="DF38" s="82"/>
      <c r="DG38" s="82"/>
      <c r="DH38" s="82"/>
      <c r="DI38" s="82"/>
      <c r="DJ38" s="82"/>
      <c r="DK38" s="82"/>
      <c r="DL38" s="82"/>
      <c r="DM38" s="82"/>
      <c r="DN38" s="82"/>
      <c r="DO38" s="82"/>
      <c r="DP38" s="82"/>
      <c r="DQ38" s="82"/>
      <c r="DR38" s="82"/>
      <c r="DS38" s="82"/>
      <c r="DT38" s="82"/>
      <c r="DU38" s="82"/>
      <c r="DV38" s="82"/>
      <c r="DW38" s="82"/>
      <c r="DX38" s="82"/>
      <c r="DY38" s="82"/>
      <c r="DZ38" s="82"/>
      <c r="EA38" s="82"/>
      <c r="EB38" s="82"/>
      <c r="EC38" s="82"/>
      <c r="ED38" s="82"/>
      <c r="EE38" s="82"/>
      <c r="EF38" s="82"/>
      <c r="EG38" s="82"/>
      <c r="EH38" s="82"/>
      <c r="EI38" s="82"/>
      <c r="EJ38" s="82"/>
      <c r="EK38" s="82"/>
      <c r="EL38" s="82"/>
      <c r="EM38" s="82"/>
      <c r="EN38" s="82"/>
      <c r="EO38" s="82"/>
      <c r="EP38" s="82"/>
      <c r="EQ38" s="82"/>
      <c r="ER38" s="82"/>
      <c r="ES38" s="82"/>
      <c r="ET38" s="82"/>
      <c r="EU38" s="82"/>
      <c r="EV38" s="82"/>
      <c r="EW38" s="82"/>
      <c r="EX38" s="82"/>
      <c r="EY38" s="82"/>
      <c r="EZ38" s="82"/>
      <c r="FA38" s="82"/>
      <c r="FB38" s="82"/>
      <c r="FC38" s="82"/>
      <c r="FD38" s="82"/>
      <c r="FE38" s="82"/>
      <c r="FF38" s="82"/>
      <c r="FG38" s="82"/>
      <c r="FH38" s="82"/>
      <c r="FI38" s="82"/>
      <c r="FJ38" s="82"/>
      <c r="FK38" s="82"/>
      <c r="FL38" s="82"/>
      <c r="FM38" s="82"/>
      <c r="FN38" s="82"/>
      <c r="FO38" s="82"/>
    </row>
    <row r="39" spans="1:171" s="76" customFormat="1" x14ac:dyDescent="0.25">
      <c r="A39" s="30" t="s">
        <v>49</v>
      </c>
      <c r="B39" s="91">
        <v>3828</v>
      </c>
      <c r="C39" s="92">
        <v>6</v>
      </c>
      <c r="D39" s="90">
        <v>6</v>
      </c>
      <c r="E39" s="92">
        <v>6</v>
      </c>
      <c r="F39" s="93">
        <v>6</v>
      </c>
      <c r="G39" s="92">
        <v>6</v>
      </c>
      <c r="H39" s="27">
        <v>6</v>
      </c>
      <c r="I39" s="26">
        <v>6</v>
      </c>
      <c r="J39" s="27">
        <v>6</v>
      </c>
      <c r="K39" s="26">
        <v>2.5</v>
      </c>
      <c r="L39" s="27">
        <v>6</v>
      </c>
      <c r="M39" s="26">
        <v>1</v>
      </c>
      <c r="N39" s="27">
        <v>6</v>
      </c>
      <c r="O39" s="26">
        <v>2.5</v>
      </c>
      <c r="P39" s="27">
        <v>6</v>
      </c>
      <c r="Q39" s="26">
        <v>6</v>
      </c>
      <c r="R39" s="27">
        <v>6</v>
      </c>
      <c r="S39" s="26">
        <v>6</v>
      </c>
      <c r="T39" s="27">
        <v>6</v>
      </c>
      <c r="U39" s="26">
        <v>6</v>
      </c>
      <c r="V39" s="28">
        <v>6</v>
      </c>
      <c r="W39" s="33">
        <v>6</v>
      </c>
      <c r="X39" s="29">
        <v>6</v>
      </c>
      <c r="Y39" s="26">
        <v>6</v>
      </c>
      <c r="Z39" s="29">
        <v>6</v>
      </c>
      <c r="AA39" s="26">
        <v>6</v>
      </c>
      <c r="AB39" s="29">
        <v>6</v>
      </c>
      <c r="AC39" s="26">
        <v>6</v>
      </c>
      <c r="AD39" s="29">
        <v>6</v>
      </c>
      <c r="AE39" s="26">
        <v>6</v>
      </c>
      <c r="AF39" s="28">
        <v>6</v>
      </c>
      <c r="AG39" s="26">
        <v>6</v>
      </c>
      <c r="AH39" s="28">
        <v>6</v>
      </c>
      <c r="AI39" s="26">
        <v>6</v>
      </c>
      <c r="AJ39" s="28">
        <v>6</v>
      </c>
      <c r="AK39" s="26">
        <v>6</v>
      </c>
      <c r="AL39" s="28">
        <v>6</v>
      </c>
      <c r="AM39" s="26">
        <v>6</v>
      </c>
      <c r="AN39" s="28">
        <v>6</v>
      </c>
      <c r="AO39" s="26">
        <v>6</v>
      </c>
      <c r="AP39" s="28">
        <v>6</v>
      </c>
      <c r="AQ39" s="26">
        <v>6</v>
      </c>
      <c r="AR39" s="28">
        <v>6</v>
      </c>
      <c r="AS39" s="26">
        <v>6</v>
      </c>
      <c r="AT39" s="28">
        <v>6</v>
      </c>
      <c r="AU39" s="26">
        <v>6</v>
      </c>
      <c r="AV39" s="29">
        <v>6</v>
      </c>
      <c r="AW39" s="26">
        <v>4.5</v>
      </c>
      <c r="AX39" s="28">
        <v>2.5</v>
      </c>
      <c r="AY39" s="26">
        <v>2</v>
      </c>
      <c r="AZ39" s="28">
        <v>6</v>
      </c>
      <c r="BA39" s="26">
        <v>0</v>
      </c>
      <c r="BB39" s="29">
        <v>6</v>
      </c>
      <c r="BC39" s="26">
        <v>0</v>
      </c>
      <c r="BD39" s="28">
        <v>0</v>
      </c>
      <c r="BE39" s="26">
        <v>1.5</v>
      </c>
      <c r="BF39" s="28">
        <v>4.5</v>
      </c>
      <c r="BG39" s="26">
        <v>6</v>
      </c>
      <c r="BH39" s="28">
        <v>5.5</v>
      </c>
      <c r="BI39" s="26">
        <v>6</v>
      </c>
      <c r="BJ39" s="28">
        <v>5.5</v>
      </c>
      <c r="BK39" s="26">
        <v>6</v>
      </c>
      <c r="BL39" s="28">
        <v>4</v>
      </c>
      <c r="BM39" s="26">
        <v>6</v>
      </c>
      <c r="BN39" s="29">
        <v>6</v>
      </c>
      <c r="BO39" s="33">
        <v>6</v>
      </c>
      <c r="BP39" s="28">
        <v>6</v>
      </c>
      <c r="BQ39" s="26">
        <v>6</v>
      </c>
      <c r="BR39" s="29">
        <v>6</v>
      </c>
      <c r="BS39" s="33">
        <v>6</v>
      </c>
      <c r="BT39" s="29">
        <v>6</v>
      </c>
      <c r="BU39" s="33">
        <v>6</v>
      </c>
      <c r="BV39" s="29">
        <v>6</v>
      </c>
      <c r="BW39" s="33">
        <v>6</v>
      </c>
      <c r="BX39" s="28"/>
      <c r="BY39" s="26"/>
      <c r="BZ39" s="28"/>
      <c r="CA39" s="26"/>
      <c r="CB39" s="28"/>
      <c r="CC39" s="26"/>
      <c r="CD39" s="28"/>
      <c r="CE39" s="26"/>
      <c r="CF39" s="28"/>
      <c r="CG39" s="26"/>
      <c r="CH39" s="28"/>
      <c r="CI39" s="26"/>
      <c r="CJ39" s="28"/>
      <c r="CK39" s="26"/>
      <c r="CL39" s="28"/>
      <c r="CM39" s="26"/>
      <c r="CN39" s="28"/>
      <c r="CO39" s="26"/>
      <c r="CP39" s="82"/>
      <c r="CQ39" s="82"/>
      <c r="CR39" s="82"/>
      <c r="CS39" s="82"/>
      <c r="CT39" s="82"/>
      <c r="CU39" s="82"/>
      <c r="CV39" s="82"/>
      <c r="CW39" s="82"/>
      <c r="CX39" s="82"/>
      <c r="CY39" s="82"/>
      <c r="CZ39" s="82"/>
      <c r="DA39" s="82"/>
      <c r="DB39" s="82"/>
      <c r="DC39" s="82"/>
      <c r="DD39" s="82"/>
      <c r="DE39" s="82"/>
      <c r="DF39" s="82"/>
      <c r="DG39" s="82"/>
      <c r="DH39" s="82"/>
      <c r="DI39" s="82"/>
      <c r="DJ39" s="82"/>
      <c r="DK39" s="82"/>
      <c r="DL39" s="82"/>
      <c r="DM39" s="82"/>
      <c r="DN39" s="82"/>
      <c r="DO39" s="82"/>
      <c r="DP39" s="82"/>
      <c r="DQ39" s="82"/>
      <c r="DR39" s="82"/>
      <c r="DS39" s="82"/>
      <c r="DT39" s="82"/>
      <c r="DU39" s="82"/>
      <c r="DV39" s="82"/>
      <c r="DW39" s="82"/>
      <c r="DX39" s="82"/>
      <c r="DY39" s="82"/>
      <c r="DZ39" s="82"/>
      <c r="EA39" s="82"/>
      <c r="EB39" s="82"/>
      <c r="EC39" s="82"/>
      <c r="ED39" s="82"/>
      <c r="EE39" s="82"/>
      <c r="EF39" s="82"/>
      <c r="EG39" s="82"/>
      <c r="EH39" s="82"/>
      <c r="EI39" s="82"/>
      <c r="EJ39" s="82"/>
      <c r="EK39" s="82"/>
      <c r="EL39" s="82"/>
      <c r="EM39" s="82"/>
      <c r="EN39" s="82"/>
      <c r="EO39" s="82"/>
      <c r="EP39" s="82"/>
      <c r="EQ39" s="82"/>
      <c r="ER39" s="82"/>
      <c r="ES39" s="82"/>
      <c r="ET39" s="82"/>
      <c r="EU39" s="82"/>
      <c r="EV39" s="82"/>
      <c r="EW39" s="82"/>
      <c r="EX39" s="82"/>
      <c r="EY39" s="82"/>
      <c r="EZ39" s="82"/>
      <c r="FA39" s="82"/>
      <c r="FB39" s="82"/>
      <c r="FC39" s="82"/>
      <c r="FD39" s="82"/>
      <c r="FE39" s="82"/>
      <c r="FF39" s="82"/>
      <c r="FG39" s="82"/>
      <c r="FH39" s="82"/>
      <c r="FI39" s="82"/>
      <c r="FJ39" s="82"/>
      <c r="FK39" s="82"/>
      <c r="FL39" s="82"/>
      <c r="FM39" s="82"/>
      <c r="FN39" s="82"/>
      <c r="FO39" s="82"/>
    </row>
    <row r="40" spans="1:171" s="76" customFormat="1" x14ac:dyDescent="0.25">
      <c r="A40" s="30" t="s">
        <v>57</v>
      </c>
      <c r="B40" s="91">
        <v>3849</v>
      </c>
      <c r="C40" s="92">
        <v>6</v>
      </c>
      <c r="D40" s="90">
        <v>6</v>
      </c>
      <c r="E40" s="92">
        <v>6</v>
      </c>
      <c r="F40" s="93">
        <v>6</v>
      </c>
      <c r="G40" s="92">
        <v>6</v>
      </c>
      <c r="H40" s="27">
        <v>6</v>
      </c>
      <c r="I40" s="26">
        <v>6</v>
      </c>
      <c r="J40" s="27">
        <v>6</v>
      </c>
      <c r="K40" s="26">
        <v>6</v>
      </c>
      <c r="L40" s="27">
        <v>6</v>
      </c>
      <c r="M40" s="26">
        <v>6</v>
      </c>
      <c r="N40" s="27">
        <v>6</v>
      </c>
      <c r="O40" s="26">
        <v>6</v>
      </c>
      <c r="P40" s="27">
        <v>6</v>
      </c>
      <c r="Q40" s="26">
        <v>6</v>
      </c>
      <c r="R40" s="27">
        <v>6</v>
      </c>
      <c r="S40" s="26">
        <v>6</v>
      </c>
      <c r="T40" s="27">
        <v>6</v>
      </c>
      <c r="U40" s="26">
        <v>6</v>
      </c>
      <c r="V40" s="28">
        <v>6</v>
      </c>
      <c r="W40" s="33">
        <v>6</v>
      </c>
      <c r="X40" s="29">
        <v>6</v>
      </c>
      <c r="Y40" s="26">
        <v>6</v>
      </c>
      <c r="Z40" s="29">
        <v>6</v>
      </c>
      <c r="AA40" s="26">
        <v>6</v>
      </c>
      <c r="AB40" s="29">
        <v>6</v>
      </c>
      <c r="AC40" s="26">
        <v>6</v>
      </c>
      <c r="AD40" s="29">
        <v>6</v>
      </c>
      <c r="AE40" s="26">
        <v>6</v>
      </c>
      <c r="AF40" s="28">
        <v>6</v>
      </c>
      <c r="AG40" s="26">
        <v>6</v>
      </c>
      <c r="AH40" s="28">
        <v>6</v>
      </c>
      <c r="AI40" s="26">
        <v>6</v>
      </c>
      <c r="AJ40" s="28">
        <v>6</v>
      </c>
      <c r="AK40" s="26">
        <v>6</v>
      </c>
      <c r="AL40" s="28">
        <v>6</v>
      </c>
      <c r="AM40" s="26">
        <v>6</v>
      </c>
      <c r="AN40" s="28">
        <v>6</v>
      </c>
      <c r="AO40" s="26">
        <v>6</v>
      </c>
      <c r="AP40" s="28">
        <v>6</v>
      </c>
      <c r="AQ40" s="26">
        <v>6</v>
      </c>
      <c r="AR40" s="28">
        <v>6</v>
      </c>
      <c r="AS40" s="26">
        <v>6</v>
      </c>
      <c r="AT40" s="28">
        <v>6</v>
      </c>
      <c r="AU40" s="26">
        <v>6</v>
      </c>
      <c r="AV40" s="29">
        <v>6</v>
      </c>
      <c r="AW40" s="26">
        <v>6</v>
      </c>
      <c r="AX40" s="28">
        <v>6</v>
      </c>
      <c r="AY40" s="26">
        <v>6</v>
      </c>
      <c r="AZ40" s="28">
        <v>6</v>
      </c>
      <c r="BA40" s="26">
        <v>6</v>
      </c>
      <c r="BB40" s="29">
        <v>6</v>
      </c>
      <c r="BC40" s="26">
        <v>6</v>
      </c>
      <c r="BD40" s="28">
        <v>6</v>
      </c>
      <c r="BE40" s="26">
        <v>6</v>
      </c>
      <c r="BF40" s="28">
        <v>6</v>
      </c>
      <c r="BG40" s="26">
        <v>6</v>
      </c>
      <c r="BH40" s="28">
        <v>6</v>
      </c>
      <c r="BI40" s="26">
        <v>6</v>
      </c>
      <c r="BJ40" s="28">
        <v>6</v>
      </c>
      <c r="BK40" s="26">
        <v>6</v>
      </c>
      <c r="BL40" s="28">
        <v>6</v>
      </c>
      <c r="BM40" s="26">
        <v>6</v>
      </c>
      <c r="BN40" s="29">
        <v>6</v>
      </c>
      <c r="BO40" s="33">
        <v>6</v>
      </c>
      <c r="BP40" s="28">
        <v>6</v>
      </c>
      <c r="BQ40" s="26">
        <v>6</v>
      </c>
      <c r="BR40" s="29">
        <v>6</v>
      </c>
      <c r="BS40" s="33">
        <v>6</v>
      </c>
      <c r="BT40" s="29">
        <v>6</v>
      </c>
      <c r="BU40" s="33">
        <v>6</v>
      </c>
      <c r="BV40" s="29">
        <v>6</v>
      </c>
      <c r="BW40" s="33">
        <v>6</v>
      </c>
      <c r="BX40" s="28"/>
      <c r="BY40" s="26"/>
      <c r="BZ40" s="28"/>
      <c r="CA40" s="26"/>
      <c r="CB40" s="28"/>
      <c r="CC40" s="26"/>
      <c r="CD40" s="28"/>
      <c r="CE40" s="26"/>
      <c r="CF40" s="28"/>
      <c r="CG40" s="26"/>
      <c r="CH40" s="28"/>
      <c r="CI40" s="26"/>
      <c r="CJ40" s="28"/>
      <c r="CK40" s="26"/>
      <c r="CL40" s="28"/>
      <c r="CM40" s="26"/>
      <c r="CN40" s="28"/>
      <c r="CO40" s="26"/>
      <c r="CP40" s="82"/>
      <c r="CQ40" s="82"/>
      <c r="CR40" s="82"/>
      <c r="CS40" s="82"/>
      <c r="CT40" s="82"/>
      <c r="CU40" s="82"/>
      <c r="CV40" s="82"/>
      <c r="CW40" s="82"/>
      <c r="CX40" s="82"/>
      <c r="CY40" s="82"/>
      <c r="CZ40" s="82"/>
      <c r="DA40" s="82"/>
      <c r="DB40" s="82"/>
      <c r="DC40" s="82"/>
      <c r="DD40" s="82"/>
      <c r="DE40" s="82"/>
      <c r="DF40" s="82"/>
      <c r="DG40" s="82"/>
      <c r="DH40" s="82"/>
      <c r="DI40" s="82"/>
      <c r="DJ40" s="82"/>
      <c r="DK40" s="82"/>
      <c r="DL40" s="82"/>
      <c r="DM40" s="82"/>
      <c r="DN40" s="82"/>
      <c r="DO40" s="82"/>
      <c r="DP40" s="82"/>
      <c r="DQ40" s="82"/>
      <c r="DR40" s="82"/>
      <c r="DS40" s="82"/>
      <c r="DT40" s="82"/>
      <c r="DU40" s="82"/>
      <c r="DV40" s="82"/>
      <c r="DW40" s="82"/>
      <c r="DX40" s="82"/>
      <c r="DY40" s="82"/>
      <c r="DZ40" s="82"/>
      <c r="EA40" s="82"/>
      <c r="EB40" s="82"/>
      <c r="EC40" s="82"/>
      <c r="ED40" s="82"/>
      <c r="EE40" s="82"/>
      <c r="EF40" s="82"/>
      <c r="EG40" s="82"/>
      <c r="EH40" s="82"/>
      <c r="EI40" s="82"/>
      <c r="EJ40" s="82"/>
      <c r="EK40" s="82"/>
      <c r="EL40" s="82"/>
      <c r="EM40" s="82"/>
      <c r="EN40" s="82"/>
      <c r="EO40" s="82"/>
      <c r="EP40" s="82"/>
      <c r="EQ40" s="82"/>
      <c r="ER40" s="82"/>
      <c r="ES40" s="82"/>
      <c r="ET40" s="82"/>
      <c r="EU40" s="82"/>
      <c r="EV40" s="82"/>
      <c r="EW40" s="82"/>
      <c r="EX40" s="82"/>
      <c r="EY40" s="82"/>
      <c r="EZ40" s="82"/>
      <c r="FA40" s="82"/>
      <c r="FB40" s="82"/>
      <c r="FC40" s="82"/>
      <c r="FD40" s="82"/>
      <c r="FE40" s="82"/>
      <c r="FF40" s="82"/>
      <c r="FG40" s="82"/>
      <c r="FH40" s="82"/>
      <c r="FI40" s="82"/>
      <c r="FJ40" s="82"/>
      <c r="FK40" s="82"/>
      <c r="FL40" s="82"/>
      <c r="FM40" s="82"/>
      <c r="FN40" s="82"/>
      <c r="FO40" s="82"/>
    </row>
    <row r="41" spans="1:171" s="76" customFormat="1" x14ac:dyDescent="0.25">
      <c r="A41" s="30" t="s">
        <v>28</v>
      </c>
      <c r="B41" s="91">
        <v>3766</v>
      </c>
      <c r="C41" s="92">
        <v>6</v>
      </c>
      <c r="D41" s="90">
        <v>6</v>
      </c>
      <c r="E41" s="92">
        <v>6</v>
      </c>
      <c r="F41" s="93">
        <v>6</v>
      </c>
      <c r="G41" s="92">
        <v>6</v>
      </c>
      <c r="H41" s="27">
        <v>6</v>
      </c>
      <c r="I41" s="26">
        <v>6</v>
      </c>
      <c r="J41" s="27">
        <v>6</v>
      </c>
      <c r="K41" s="26">
        <v>6</v>
      </c>
      <c r="L41" s="27">
        <v>6</v>
      </c>
      <c r="M41" s="26">
        <v>6</v>
      </c>
      <c r="N41" s="27">
        <v>6</v>
      </c>
      <c r="O41" s="26">
        <v>4</v>
      </c>
      <c r="P41" s="27">
        <v>6</v>
      </c>
      <c r="Q41" s="26">
        <v>2</v>
      </c>
      <c r="R41" s="27">
        <v>6</v>
      </c>
      <c r="S41" s="26">
        <v>4</v>
      </c>
      <c r="T41" s="27">
        <v>6</v>
      </c>
      <c r="U41" s="26">
        <v>6</v>
      </c>
      <c r="V41" s="28">
        <v>6</v>
      </c>
      <c r="W41" s="33">
        <v>6</v>
      </c>
      <c r="X41" s="29">
        <v>6</v>
      </c>
      <c r="Y41" s="26">
        <v>6</v>
      </c>
      <c r="Z41" s="29">
        <v>6</v>
      </c>
      <c r="AA41" s="26">
        <v>6</v>
      </c>
      <c r="AB41" s="29">
        <v>6</v>
      </c>
      <c r="AC41" s="26">
        <v>6</v>
      </c>
      <c r="AD41" s="29">
        <v>6</v>
      </c>
      <c r="AE41" s="26">
        <v>6</v>
      </c>
      <c r="AF41" s="28">
        <v>6</v>
      </c>
      <c r="AG41" s="26">
        <v>6</v>
      </c>
      <c r="AH41" s="28">
        <v>6</v>
      </c>
      <c r="AI41" s="26">
        <v>6</v>
      </c>
      <c r="AJ41" s="28">
        <v>6</v>
      </c>
      <c r="AK41" s="26">
        <v>6</v>
      </c>
      <c r="AL41" s="28">
        <v>6</v>
      </c>
      <c r="AM41" s="26">
        <v>6</v>
      </c>
      <c r="AN41" s="28">
        <v>6</v>
      </c>
      <c r="AO41" s="26">
        <v>6</v>
      </c>
      <c r="AP41" s="28">
        <v>6</v>
      </c>
      <c r="AQ41" s="26">
        <v>6</v>
      </c>
      <c r="AR41" s="28">
        <v>6</v>
      </c>
      <c r="AS41" s="26">
        <v>6</v>
      </c>
      <c r="AT41" s="28">
        <v>6</v>
      </c>
      <c r="AU41" s="26">
        <v>6</v>
      </c>
      <c r="AV41" s="29">
        <v>6</v>
      </c>
      <c r="AW41" s="26">
        <v>6</v>
      </c>
      <c r="AX41" s="28">
        <v>6</v>
      </c>
      <c r="AY41" s="26">
        <v>6</v>
      </c>
      <c r="AZ41" s="28">
        <v>6</v>
      </c>
      <c r="BA41" s="26">
        <v>6</v>
      </c>
      <c r="BB41" s="29">
        <v>6</v>
      </c>
      <c r="BC41" s="26">
        <v>6</v>
      </c>
      <c r="BD41" s="28">
        <v>6</v>
      </c>
      <c r="BE41" s="26">
        <v>6</v>
      </c>
      <c r="BF41" s="28">
        <v>6</v>
      </c>
      <c r="BG41" s="26">
        <v>6</v>
      </c>
      <c r="BH41" s="28">
        <v>6</v>
      </c>
      <c r="BI41" s="26">
        <v>6</v>
      </c>
      <c r="BJ41" s="28">
        <v>6</v>
      </c>
      <c r="BK41" s="26">
        <v>6</v>
      </c>
      <c r="BL41" s="28">
        <v>6</v>
      </c>
      <c r="BM41" s="26">
        <v>6</v>
      </c>
      <c r="BN41" s="29">
        <v>6</v>
      </c>
      <c r="BO41" s="33">
        <v>6</v>
      </c>
      <c r="BP41" s="28">
        <v>6</v>
      </c>
      <c r="BQ41" s="26">
        <v>6</v>
      </c>
      <c r="BR41" s="29">
        <v>6</v>
      </c>
      <c r="BS41" s="33">
        <v>6</v>
      </c>
      <c r="BT41" s="29">
        <v>6</v>
      </c>
      <c r="BU41" s="33">
        <v>6</v>
      </c>
      <c r="BV41" s="29">
        <v>6</v>
      </c>
      <c r="BW41" s="33">
        <v>6</v>
      </c>
      <c r="BX41" s="28"/>
      <c r="BY41" s="26"/>
      <c r="BZ41" s="28"/>
      <c r="CA41" s="26"/>
      <c r="CB41" s="28"/>
      <c r="CC41" s="26"/>
      <c r="CD41" s="28"/>
      <c r="CE41" s="26"/>
      <c r="CF41" s="28"/>
      <c r="CG41" s="26"/>
      <c r="CH41" s="28"/>
      <c r="CI41" s="26"/>
      <c r="CJ41" s="28"/>
      <c r="CK41" s="26"/>
      <c r="CL41" s="28"/>
      <c r="CM41" s="26"/>
      <c r="CN41" s="28"/>
      <c r="CO41" s="26"/>
      <c r="CP41" s="82"/>
      <c r="CQ41" s="82"/>
      <c r="CR41" s="82"/>
      <c r="CS41" s="82"/>
      <c r="CT41" s="82"/>
      <c r="CU41" s="82"/>
      <c r="CV41" s="82"/>
      <c r="CW41" s="82"/>
      <c r="CX41" s="82"/>
      <c r="CY41" s="82"/>
      <c r="CZ41" s="82"/>
      <c r="DA41" s="82"/>
      <c r="DB41" s="82"/>
      <c r="DC41" s="82"/>
      <c r="DD41" s="82"/>
      <c r="DE41" s="82"/>
      <c r="DF41" s="82"/>
      <c r="DG41" s="82"/>
      <c r="DH41" s="82"/>
      <c r="DI41" s="82"/>
      <c r="DJ41" s="82"/>
      <c r="DK41" s="82"/>
      <c r="DL41" s="82"/>
      <c r="DM41" s="82"/>
      <c r="DN41" s="82"/>
      <c r="DO41" s="82"/>
      <c r="DP41" s="82"/>
      <c r="DQ41" s="82"/>
      <c r="DR41" s="82"/>
      <c r="DS41" s="82"/>
      <c r="DT41" s="82"/>
      <c r="DU41" s="82"/>
      <c r="DV41" s="82"/>
      <c r="DW41" s="82"/>
      <c r="DX41" s="82"/>
      <c r="DY41" s="82"/>
      <c r="DZ41" s="82"/>
      <c r="EA41" s="82"/>
      <c r="EB41" s="82"/>
      <c r="EC41" s="82"/>
      <c r="ED41" s="82"/>
      <c r="EE41" s="82"/>
      <c r="EF41" s="82"/>
      <c r="EG41" s="82"/>
      <c r="EH41" s="82"/>
      <c r="EI41" s="82"/>
      <c r="EJ41" s="82"/>
      <c r="EK41" s="82"/>
      <c r="EL41" s="82"/>
      <c r="EM41" s="82"/>
      <c r="EN41" s="82"/>
      <c r="EO41" s="82"/>
      <c r="EP41" s="82"/>
      <c r="EQ41" s="82"/>
      <c r="ER41" s="82"/>
      <c r="ES41" s="82"/>
      <c r="ET41" s="82"/>
      <c r="EU41" s="82"/>
      <c r="EV41" s="82"/>
      <c r="EW41" s="82"/>
      <c r="EX41" s="82"/>
      <c r="EY41" s="82"/>
      <c r="EZ41" s="82"/>
      <c r="FA41" s="82"/>
      <c r="FB41" s="82"/>
      <c r="FC41" s="82"/>
      <c r="FD41" s="82"/>
      <c r="FE41" s="82"/>
      <c r="FF41" s="82"/>
      <c r="FG41" s="82"/>
      <c r="FH41" s="82"/>
      <c r="FI41" s="82"/>
      <c r="FJ41" s="82"/>
      <c r="FK41" s="82"/>
      <c r="FL41" s="82"/>
      <c r="FM41" s="82"/>
      <c r="FN41" s="82"/>
      <c r="FO41" s="82"/>
    </row>
    <row r="42" spans="1:171" s="76" customFormat="1" x14ac:dyDescent="0.25">
      <c r="A42" s="30" t="s">
        <v>41</v>
      </c>
      <c r="B42" s="91">
        <v>3809</v>
      </c>
      <c r="C42" s="92">
        <v>6</v>
      </c>
      <c r="D42" s="90">
        <v>6</v>
      </c>
      <c r="E42" s="92">
        <v>6</v>
      </c>
      <c r="F42" s="93">
        <v>6</v>
      </c>
      <c r="G42" s="92">
        <v>6</v>
      </c>
      <c r="H42" s="27">
        <v>6</v>
      </c>
      <c r="I42" s="26">
        <v>5</v>
      </c>
      <c r="J42" s="27">
        <v>6</v>
      </c>
      <c r="K42" s="26">
        <v>0</v>
      </c>
      <c r="L42" s="27">
        <v>6</v>
      </c>
      <c r="M42" s="26">
        <v>1</v>
      </c>
      <c r="N42" s="27">
        <v>6</v>
      </c>
      <c r="O42" s="26">
        <v>4</v>
      </c>
      <c r="P42" s="27">
        <v>6</v>
      </c>
      <c r="Q42" s="26">
        <v>6</v>
      </c>
      <c r="R42" s="27">
        <v>6</v>
      </c>
      <c r="S42" s="26">
        <v>5</v>
      </c>
      <c r="T42" s="27">
        <v>6</v>
      </c>
      <c r="U42" s="26">
        <v>6</v>
      </c>
      <c r="V42" s="28">
        <v>6</v>
      </c>
      <c r="W42" s="33">
        <v>6</v>
      </c>
      <c r="X42" s="29">
        <v>6</v>
      </c>
      <c r="Y42" s="26">
        <v>6</v>
      </c>
      <c r="Z42" s="29">
        <v>6</v>
      </c>
      <c r="AA42" s="26">
        <v>6</v>
      </c>
      <c r="AB42" s="29">
        <v>6</v>
      </c>
      <c r="AC42" s="26">
        <v>6</v>
      </c>
      <c r="AD42" s="29">
        <v>6</v>
      </c>
      <c r="AE42" s="26">
        <v>6</v>
      </c>
      <c r="AF42" s="28">
        <v>6</v>
      </c>
      <c r="AG42" s="26">
        <v>6</v>
      </c>
      <c r="AH42" s="28">
        <v>6</v>
      </c>
      <c r="AI42" s="26">
        <v>6</v>
      </c>
      <c r="AJ42" s="28">
        <v>6</v>
      </c>
      <c r="AK42" s="26">
        <v>6</v>
      </c>
      <c r="AL42" s="28">
        <v>6</v>
      </c>
      <c r="AM42" s="26">
        <v>6</v>
      </c>
      <c r="AN42" s="28">
        <v>6</v>
      </c>
      <c r="AO42" s="26">
        <v>6</v>
      </c>
      <c r="AP42" s="28">
        <v>6</v>
      </c>
      <c r="AQ42" s="26">
        <v>6</v>
      </c>
      <c r="AR42" s="28">
        <v>6</v>
      </c>
      <c r="AS42" s="26">
        <v>6</v>
      </c>
      <c r="AT42" s="28">
        <v>6</v>
      </c>
      <c r="AU42" s="26">
        <v>6</v>
      </c>
      <c r="AV42" s="29">
        <v>6</v>
      </c>
      <c r="AW42" s="26">
        <v>6</v>
      </c>
      <c r="AX42" s="28">
        <v>6</v>
      </c>
      <c r="AY42" s="26">
        <v>6</v>
      </c>
      <c r="AZ42" s="28">
        <v>6</v>
      </c>
      <c r="BA42" s="26">
        <v>6</v>
      </c>
      <c r="BB42" s="29">
        <v>6</v>
      </c>
      <c r="BC42" s="26">
        <v>6</v>
      </c>
      <c r="BD42" s="28">
        <v>6</v>
      </c>
      <c r="BE42" s="26">
        <v>6</v>
      </c>
      <c r="BF42" s="28">
        <v>6</v>
      </c>
      <c r="BG42" s="26">
        <v>6</v>
      </c>
      <c r="BH42" s="28">
        <v>6</v>
      </c>
      <c r="BI42" s="26">
        <v>6</v>
      </c>
      <c r="BJ42" s="28">
        <v>6</v>
      </c>
      <c r="BK42" s="26">
        <v>6</v>
      </c>
      <c r="BL42" s="28">
        <v>6</v>
      </c>
      <c r="BM42" s="26">
        <v>6</v>
      </c>
      <c r="BN42" s="29">
        <v>6</v>
      </c>
      <c r="BO42" s="33">
        <v>6</v>
      </c>
      <c r="BP42" s="28">
        <v>6</v>
      </c>
      <c r="BQ42" s="26">
        <v>6</v>
      </c>
      <c r="BR42" s="29">
        <v>6</v>
      </c>
      <c r="BS42" s="33">
        <v>6</v>
      </c>
      <c r="BT42" s="29">
        <v>6</v>
      </c>
      <c r="BU42" s="33">
        <v>6</v>
      </c>
      <c r="BV42" s="29">
        <v>6</v>
      </c>
      <c r="BW42" s="33">
        <v>6</v>
      </c>
      <c r="BX42" s="28"/>
      <c r="BY42" s="26"/>
      <c r="BZ42" s="28"/>
      <c r="CA42" s="26"/>
      <c r="CB42" s="28"/>
      <c r="CC42" s="26"/>
      <c r="CD42" s="28"/>
      <c r="CE42" s="26"/>
      <c r="CF42" s="28"/>
      <c r="CG42" s="26"/>
      <c r="CH42" s="28"/>
      <c r="CI42" s="26"/>
      <c r="CJ42" s="28"/>
      <c r="CK42" s="26"/>
      <c r="CL42" s="28"/>
      <c r="CM42" s="26"/>
      <c r="CN42" s="28"/>
      <c r="CO42" s="26"/>
      <c r="CP42" s="82"/>
      <c r="CQ42" s="82"/>
      <c r="CR42" s="82"/>
      <c r="CS42" s="82"/>
      <c r="CT42" s="82"/>
      <c r="CU42" s="82"/>
      <c r="CV42" s="82"/>
      <c r="CW42" s="82"/>
      <c r="CX42" s="82"/>
      <c r="CY42" s="82"/>
      <c r="CZ42" s="82"/>
      <c r="DA42" s="82"/>
      <c r="DB42" s="82"/>
      <c r="DC42" s="82"/>
      <c r="DD42" s="82"/>
      <c r="DE42" s="82"/>
      <c r="DF42" s="82"/>
      <c r="DG42" s="82"/>
      <c r="DH42" s="82"/>
      <c r="DI42" s="82"/>
      <c r="DJ42" s="82"/>
      <c r="DK42" s="82"/>
      <c r="DL42" s="82"/>
      <c r="DM42" s="82"/>
      <c r="DN42" s="82"/>
      <c r="DO42" s="82"/>
      <c r="DP42" s="82"/>
      <c r="DQ42" s="82"/>
      <c r="DR42" s="82"/>
      <c r="DS42" s="82"/>
      <c r="DT42" s="82"/>
      <c r="DU42" s="82"/>
      <c r="DV42" s="82"/>
      <c r="DW42" s="82"/>
      <c r="DX42" s="82"/>
      <c r="DY42" s="82"/>
      <c r="DZ42" s="82"/>
      <c r="EA42" s="82"/>
      <c r="EB42" s="82"/>
      <c r="EC42" s="82"/>
      <c r="ED42" s="82"/>
      <c r="EE42" s="82"/>
      <c r="EF42" s="82"/>
      <c r="EG42" s="82"/>
      <c r="EH42" s="82"/>
      <c r="EI42" s="82"/>
      <c r="EJ42" s="82"/>
      <c r="EK42" s="82"/>
      <c r="EL42" s="82"/>
      <c r="EM42" s="82"/>
      <c r="EN42" s="82"/>
      <c r="EO42" s="82"/>
      <c r="EP42" s="82"/>
      <c r="EQ42" s="82"/>
      <c r="ER42" s="82"/>
      <c r="ES42" s="82"/>
      <c r="ET42" s="82"/>
      <c r="EU42" s="82"/>
      <c r="EV42" s="82"/>
      <c r="EW42" s="82"/>
      <c r="EX42" s="82"/>
      <c r="EY42" s="82"/>
      <c r="EZ42" s="82"/>
      <c r="FA42" s="82"/>
      <c r="FB42" s="82"/>
      <c r="FC42" s="82"/>
      <c r="FD42" s="82"/>
      <c r="FE42" s="82"/>
      <c r="FF42" s="82"/>
      <c r="FG42" s="82"/>
      <c r="FH42" s="82"/>
      <c r="FI42" s="82"/>
      <c r="FJ42" s="82"/>
      <c r="FK42" s="82"/>
      <c r="FL42" s="82"/>
      <c r="FM42" s="82"/>
      <c r="FN42" s="82"/>
      <c r="FO42" s="82"/>
    </row>
    <row r="43" spans="1:171" s="76" customFormat="1" x14ac:dyDescent="0.25">
      <c r="A43" s="30" t="s">
        <v>21</v>
      </c>
      <c r="B43" s="91">
        <v>3737</v>
      </c>
      <c r="C43" s="92">
        <v>6</v>
      </c>
      <c r="D43" s="90">
        <v>6</v>
      </c>
      <c r="E43" s="92">
        <v>6</v>
      </c>
      <c r="F43" s="93">
        <v>6</v>
      </c>
      <c r="G43" s="92">
        <v>6</v>
      </c>
      <c r="H43" s="27">
        <v>6</v>
      </c>
      <c r="I43" s="26">
        <v>6</v>
      </c>
      <c r="J43" s="27">
        <v>6</v>
      </c>
      <c r="K43" s="26">
        <v>6</v>
      </c>
      <c r="L43" s="27">
        <v>6</v>
      </c>
      <c r="M43" s="26">
        <v>6</v>
      </c>
      <c r="N43" s="27">
        <v>6</v>
      </c>
      <c r="O43" s="26">
        <v>6</v>
      </c>
      <c r="P43" s="27">
        <v>6</v>
      </c>
      <c r="Q43" s="26">
        <v>6</v>
      </c>
      <c r="R43" s="27">
        <v>6</v>
      </c>
      <c r="S43" s="26">
        <v>6</v>
      </c>
      <c r="T43" s="27">
        <v>6</v>
      </c>
      <c r="U43" s="26">
        <v>6</v>
      </c>
      <c r="V43" s="28">
        <v>6</v>
      </c>
      <c r="W43" s="33">
        <v>6</v>
      </c>
      <c r="X43" s="29">
        <v>6</v>
      </c>
      <c r="Y43" s="26">
        <v>6</v>
      </c>
      <c r="Z43" s="29">
        <v>6</v>
      </c>
      <c r="AA43" s="26">
        <v>6</v>
      </c>
      <c r="AB43" s="29">
        <v>6</v>
      </c>
      <c r="AC43" s="26">
        <v>6</v>
      </c>
      <c r="AD43" s="29">
        <v>6</v>
      </c>
      <c r="AE43" s="26">
        <v>6</v>
      </c>
      <c r="AF43" s="28">
        <v>6</v>
      </c>
      <c r="AG43" s="26">
        <v>6</v>
      </c>
      <c r="AH43" s="28">
        <v>6</v>
      </c>
      <c r="AI43" s="26">
        <v>6</v>
      </c>
      <c r="AJ43" s="28">
        <v>6</v>
      </c>
      <c r="AK43" s="26">
        <v>6</v>
      </c>
      <c r="AL43" s="28">
        <v>6</v>
      </c>
      <c r="AM43" s="26">
        <v>6</v>
      </c>
      <c r="AN43" s="28">
        <v>6</v>
      </c>
      <c r="AO43" s="26">
        <v>6</v>
      </c>
      <c r="AP43" s="28">
        <v>6</v>
      </c>
      <c r="AQ43" s="26">
        <v>6</v>
      </c>
      <c r="AR43" s="28">
        <v>6</v>
      </c>
      <c r="AS43" s="26">
        <v>6</v>
      </c>
      <c r="AT43" s="28">
        <v>6</v>
      </c>
      <c r="AU43" s="26">
        <v>6</v>
      </c>
      <c r="AV43" s="29">
        <v>6</v>
      </c>
      <c r="AW43" s="26">
        <v>6</v>
      </c>
      <c r="AX43" s="28">
        <v>6</v>
      </c>
      <c r="AY43" s="26">
        <v>6</v>
      </c>
      <c r="AZ43" s="28">
        <v>6</v>
      </c>
      <c r="BA43" s="26">
        <v>6</v>
      </c>
      <c r="BB43" s="29">
        <v>6</v>
      </c>
      <c r="BC43" s="26">
        <v>6</v>
      </c>
      <c r="BD43" s="28">
        <v>6</v>
      </c>
      <c r="BE43" s="26">
        <v>6</v>
      </c>
      <c r="BF43" s="28">
        <v>6</v>
      </c>
      <c r="BG43" s="26">
        <v>6</v>
      </c>
      <c r="BH43" s="28">
        <v>6</v>
      </c>
      <c r="BI43" s="26">
        <v>6</v>
      </c>
      <c r="BJ43" s="28">
        <v>6</v>
      </c>
      <c r="BK43" s="26">
        <v>6</v>
      </c>
      <c r="BL43" s="28">
        <v>6</v>
      </c>
      <c r="BM43" s="26">
        <v>6</v>
      </c>
      <c r="BN43" s="29">
        <v>6</v>
      </c>
      <c r="BO43" s="33">
        <v>6</v>
      </c>
      <c r="BP43" s="28">
        <v>6</v>
      </c>
      <c r="BQ43" s="26">
        <v>6</v>
      </c>
      <c r="BR43" s="29">
        <v>6</v>
      </c>
      <c r="BS43" s="33">
        <v>6</v>
      </c>
      <c r="BT43" s="29">
        <v>6</v>
      </c>
      <c r="BU43" s="33">
        <v>6</v>
      </c>
      <c r="BV43" s="29">
        <v>6</v>
      </c>
      <c r="BW43" s="33">
        <v>6</v>
      </c>
      <c r="BX43" s="28"/>
      <c r="BY43" s="26"/>
      <c r="BZ43" s="28"/>
      <c r="CA43" s="26"/>
      <c r="CB43" s="28"/>
      <c r="CC43" s="26"/>
      <c r="CD43" s="28"/>
      <c r="CE43" s="26"/>
      <c r="CF43" s="28"/>
      <c r="CG43" s="26"/>
      <c r="CH43" s="28"/>
      <c r="CI43" s="26"/>
      <c r="CJ43" s="28"/>
      <c r="CK43" s="26"/>
      <c r="CL43" s="28"/>
      <c r="CM43" s="26"/>
      <c r="CN43" s="28"/>
      <c r="CO43" s="26"/>
      <c r="CP43" s="82"/>
      <c r="CQ43" s="82"/>
      <c r="CR43" s="82"/>
      <c r="CS43" s="82"/>
      <c r="CT43" s="82"/>
      <c r="CU43" s="82"/>
      <c r="CV43" s="82"/>
      <c r="CW43" s="82"/>
      <c r="CX43" s="82"/>
      <c r="CY43" s="82"/>
      <c r="CZ43" s="82"/>
      <c r="DA43" s="82"/>
      <c r="DB43" s="82"/>
      <c r="DC43" s="82"/>
      <c r="DD43" s="82"/>
      <c r="DE43" s="82"/>
      <c r="DF43" s="82"/>
      <c r="DG43" s="82"/>
      <c r="DH43" s="82"/>
      <c r="DI43" s="82"/>
      <c r="DJ43" s="82"/>
      <c r="DK43" s="82"/>
      <c r="DL43" s="82"/>
      <c r="DM43" s="82"/>
      <c r="DN43" s="82"/>
      <c r="DO43" s="82"/>
      <c r="DP43" s="82"/>
      <c r="DQ43" s="82"/>
      <c r="DR43" s="82"/>
      <c r="DS43" s="82"/>
      <c r="DT43" s="82"/>
      <c r="DU43" s="82"/>
      <c r="DV43" s="82"/>
      <c r="DW43" s="82"/>
      <c r="DX43" s="82"/>
      <c r="DY43" s="82"/>
      <c r="DZ43" s="82"/>
      <c r="EA43" s="82"/>
      <c r="EB43" s="82"/>
      <c r="EC43" s="82"/>
      <c r="ED43" s="82"/>
      <c r="EE43" s="82"/>
      <c r="EF43" s="82"/>
      <c r="EG43" s="82"/>
      <c r="EH43" s="82"/>
      <c r="EI43" s="82"/>
      <c r="EJ43" s="82"/>
      <c r="EK43" s="82"/>
      <c r="EL43" s="82"/>
      <c r="EM43" s="82"/>
      <c r="EN43" s="82"/>
      <c r="EO43" s="82"/>
      <c r="EP43" s="82"/>
      <c r="EQ43" s="82"/>
      <c r="ER43" s="82"/>
      <c r="ES43" s="82"/>
      <c r="ET43" s="82"/>
      <c r="EU43" s="82"/>
      <c r="EV43" s="82"/>
      <c r="EW43" s="82"/>
      <c r="EX43" s="82"/>
      <c r="EY43" s="82"/>
      <c r="EZ43" s="82"/>
      <c r="FA43" s="82"/>
      <c r="FB43" s="82"/>
      <c r="FC43" s="82"/>
      <c r="FD43" s="82"/>
      <c r="FE43" s="82"/>
      <c r="FF43" s="82"/>
      <c r="FG43" s="82"/>
      <c r="FH43" s="82"/>
      <c r="FI43" s="82"/>
      <c r="FJ43" s="82"/>
      <c r="FK43" s="82"/>
      <c r="FL43" s="82"/>
      <c r="FM43" s="82"/>
      <c r="FN43" s="82"/>
      <c r="FO43" s="82"/>
    </row>
    <row r="44" spans="1:171" s="76" customFormat="1" x14ac:dyDescent="0.25">
      <c r="A44" s="30" t="s">
        <v>22</v>
      </c>
      <c r="B44" s="91">
        <v>3743</v>
      </c>
      <c r="C44" s="92">
        <v>6</v>
      </c>
      <c r="D44" s="90">
        <v>6</v>
      </c>
      <c r="E44" s="92">
        <v>6</v>
      </c>
      <c r="F44" s="93">
        <v>5</v>
      </c>
      <c r="G44" s="92">
        <v>5</v>
      </c>
      <c r="H44" s="27">
        <v>6</v>
      </c>
      <c r="I44" s="26">
        <v>1</v>
      </c>
      <c r="J44" s="27">
        <v>6</v>
      </c>
      <c r="K44" s="26">
        <v>1</v>
      </c>
      <c r="L44" s="27">
        <v>6</v>
      </c>
      <c r="M44" s="26">
        <v>0</v>
      </c>
      <c r="N44" s="27">
        <v>6</v>
      </c>
      <c r="O44" s="26">
        <v>2</v>
      </c>
      <c r="P44" s="27">
        <v>5</v>
      </c>
      <c r="Q44" s="26">
        <v>5</v>
      </c>
      <c r="R44" s="27">
        <v>6</v>
      </c>
      <c r="S44" s="26">
        <v>0</v>
      </c>
      <c r="T44" s="27">
        <v>0</v>
      </c>
      <c r="U44" s="26">
        <v>0</v>
      </c>
      <c r="V44" s="28">
        <v>0</v>
      </c>
      <c r="W44" s="26">
        <v>0</v>
      </c>
      <c r="X44" s="28">
        <v>0</v>
      </c>
      <c r="Y44" s="26">
        <v>0</v>
      </c>
      <c r="Z44" s="28">
        <v>4.5</v>
      </c>
      <c r="AA44" s="26">
        <v>0</v>
      </c>
      <c r="AB44" s="29">
        <v>6</v>
      </c>
      <c r="AC44" s="26">
        <v>0</v>
      </c>
      <c r="AD44" s="29">
        <v>6</v>
      </c>
      <c r="AE44" s="26">
        <v>0</v>
      </c>
      <c r="AF44" s="28">
        <v>6</v>
      </c>
      <c r="AG44" s="26">
        <v>0</v>
      </c>
      <c r="AH44" s="28">
        <v>6</v>
      </c>
      <c r="AI44" s="26">
        <v>0</v>
      </c>
      <c r="AJ44" s="28">
        <v>6</v>
      </c>
      <c r="AK44" s="26">
        <v>0</v>
      </c>
      <c r="AL44" s="28">
        <v>6</v>
      </c>
      <c r="AM44" s="26">
        <v>6</v>
      </c>
      <c r="AN44" s="28">
        <v>6</v>
      </c>
      <c r="AO44" s="26">
        <v>6</v>
      </c>
      <c r="AP44" s="28">
        <v>6</v>
      </c>
      <c r="AQ44" s="26">
        <v>6</v>
      </c>
      <c r="AR44" s="28">
        <v>6</v>
      </c>
      <c r="AS44" s="26">
        <v>6</v>
      </c>
      <c r="AT44" s="28">
        <v>6</v>
      </c>
      <c r="AU44" s="26">
        <v>6</v>
      </c>
      <c r="AV44" s="29">
        <v>6</v>
      </c>
      <c r="AW44" s="26">
        <v>6</v>
      </c>
      <c r="AX44" s="28">
        <v>6</v>
      </c>
      <c r="AY44" s="26">
        <v>6</v>
      </c>
      <c r="AZ44" s="28">
        <v>6</v>
      </c>
      <c r="BA44" s="26">
        <v>6</v>
      </c>
      <c r="BB44" s="29">
        <v>6</v>
      </c>
      <c r="BC44" s="26">
        <v>6</v>
      </c>
      <c r="BD44" s="28">
        <v>6</v>
      </c>
      <c r="BE44" s="26">
        <v>6</v>
      </c>
      <c r="BF44" s="28">
        <v>6</v>
      </c>
      <c r="BG44" s="26">
        <v>6</v>
      </c>
      <c r="BH44" s="28">
        <v>6</v>
      </c>
      <c r="BI44" s="26">
        <v>6</v>
      </c>
      <c r="BJ44" s="28">
        <v>6</v>
      </c>
      <c r="BK44" s="26">
        <v>6</v>
      </c>
      <c r="BL44" s="28">
        <v>6</v>
      </c>
      <c r="BM44" s="26">
        <v>6</v>
      </c>
      <c r="BN44" s="29">
        <v>6</v>
      </c>
      <c r="BO44" s="33">
        <v>6</v>
      </c>
      <c r="BP44" s="28">
        <v>6</v>
      </c>
      <c r="BQ44" s="26">
        <v>6</v>
      </c>
      <c r="BR44" s="29">
        <v>6</v>
      </c>
      <c r="BS44" s="33">
        <v>6</v>
      </c>
      <c r="BT44" s="29">
        <v>6</v>
      </c>
      <c r="BU44" s="33">
        <v>6</v>
      </c>
      <c r="BV44" s="29">
        <v>6</v>
      </c>
      <c r="BW44" s="33">
        <v>6</v>
      </c>
      <c r="BX44" s="28"/>
      <c r="BY44" s="26"/>
      <c r="BZ44" s="28"/>
      <c r="CA44" s="26"/>
      <c r="CB44" s="28"/>
      <c r="CC44" s="26"/>
      <c r="CD44" s="28"/>
      <c r="CE44" s="26"/>
      <c r="CF44" s="28"/>
      <c r="CG44" s="26"/>
      <c r="CH44" s="28"/>
      <c r="CI44" s="26"/>
      <c r="CJ44" s="28"/>
      <c r="CK44" s="26"/>
      <c r="CL44" s="28"/>
      <c r="CM44" s="26"/>
      <c r="CN44" s="28"/>
      <c r="CO44" s="26"/>
      <c r="CP44" s="82"/>
      <c r="CQ44" s="82"/>
      <c r="CR44" s="82"/>
      <c r="CS44" s="82"/>
      <c r="CT44" s="82"/>
      <c r="CU44" s="82"/>
      <c r="CV44" s="82"/>
      <c r="CW44" s="82"/>
      <c r="CX44" s="82"/>
      <c r="CY44" s="82"/>
      <c r="CZ44" s="82"/>
      <c r="DA44" s="82"/>
      <c r="DB44" s="82"/>
      <c r="DC44" s="82"/>
      <c r="DD44" s="82"/>
      <c r="DE44" s="82"/>
      <c r="DF44" s="82"/>
      <c r="DG44" s="82"/>
      <c r="DH44" s="82"/>
      <c r="DI44" s="82"/>
      <c r="DJ44" s="82"/>
      <c r="DK44" s="82"/>
      <c r="DL44" s="82"/>
      <c r="DM44" s="82"/>
      <c r="DN44" s="82"/>
      <c r="DO44" s="82"/>
      <c r="DP44" s="82"/>
      <c r="DQ44" s="82"/>
      <c r="DR44" s="82"/>
      <c r="DS44" s="82"/>
      <c r="DT44" s="82"/>
      <c r="DU44" s="82"/>
      <c r="DV44" s="82"/>
      <c r="DW44" s="82"/>
      <c r="DX44" s="82"/>
      <c r="DY44" s="82"/>
      <c r="DZ44" s="82"/>
      <c r="EA44" s="82"/>
      <c r="EB44" s="82"/>
      <c r="EC44" s="82"/>
      <c r="ED44" s="82"/>
      <c r="EE44" s="82"/>
      <c r="EF44" s="82"/>
      <c r="EG44" s="82"/>
      <c r="EH44" s="82"/>
      <c r="EI44" s="82"/>
      <c r="EJ44" s="82"/>
      <c r="EK44" s="82"/>
      <c r="EL44" s="82"/>
      <c r="EM44" s="82"/>
      <c r="EN44" s="82"/>
      <c r="EO44" s="82"/>
      <c r="EP44" s="82"/>
      <c r="EQ44" s="82"/>
      <c r="ER44" s="82"/>
      <c r="ES44" s="82"/>
      <c r="ET44" s="82"/>
      <c r="EU44" s="82"/>
      <c r="EV44" s="82"/>
      <c r="EW44" s="82"/>
      <c r="EX44" s="82"/>
      <c r="EY44" s="82"/>
      <c r="EZ44" s="82"/>
      <c r="FA44" s="82"/>
      <c r="FB44" s="82"/>
      <c r="FC44" s="82"/>
      <c r="FD44" s="82"/>
      <c r="FE44" s="82"/>
      <c r="FF44" s="82"/>
      <c r="FG44" s="82"/>
      <c r="FH44" s="82"/>
      <c r="FI44" s="82"/>
      <c r="FJ44" s="82"/>
      <c r="FK44" s="82"/>
      <c r="FL44" s="82"/>
      <c r="FM44" s="82"/>
      <c r="FN44" s="82"/>
      <c r="FO44" s="82"/>
    </row>
    <row r="45" spans="1:171" s="77" customFormat="1" ht="20" thickBot="1" x14ac:dyDescent="0.3">
      <c r="A45" s="78" t="s">
        <v>48</v>
      </c>
      <c r="B45" s="94">
        <v>3824</v>
      </c>
      <c r="C45" s="95">
        <v>6</v>
      </c>
      <c r="D45" s="100">
        <v>6</v>
      </c>
      <c r="E45" s="95">
        <v>0.5</v>
      </c>
      <c r="F45" s="100">
        <v>3</v>
      </c>
      <c r="G45" s="95">
        <v>0</v>
      </c>
      <c r="H45" s="81">
        <v>6</v>
      </c>
      <c r="I45" s="80">
        <v>0.5</v>
      </c>
      <c r="J45" s="81">
        <v>6</v>
      </c>
      <c r="K45" s="80">
        <v>0</v>
      </c>
      <c r="L45" s="81">
        <v>3.5</v>
      </c>
      <c r="M45" s="80">
        <v>0</v>
      </c>
      <c r="N45" s="81">
        <v>1</v>
      </c>
      <c r="O45" s="80">
        <v>6</v>
      </c>
      <c r="P45" s="81">
        <v>4</v>
      </c>
      <c r="Q45" s="80">
        <v>0</v>
      </c>
      <c r="R45" s="81">
        <v>2</v>
      </c>
      <c r="S45" s="80">
        <v>0</v>
      </c>
      <c r="T45" s="81">
        <v>6</v>
      </c>
      <c r="U45" s="80">
        <v>0</v>
      </c>
      <c r="V45" s="79">
        <v>6</v>
      </c>
      <c r="W45" s="80">
        <v>3</v>
      </c>
      <c r="X45" s="79">
        <v>6</v>
      </c>
      <c r="Y45" s="80">
        <v>6</v>
      </c>
      <c r="Z45" s="79">
        <v>6</v>
      </c>
      <c r="AA45" s="80">
        <v>6</v>
      </c>
      <c r="AB45" s="79">
        <v>6</v>
      </c>
      <c r="AC45" s="80">
        <v>6</v>
      </c>
      <c r="AD45" s="79">
        <v>6</v>
      </c>
      <c r="AE45" s="80">
        <v>6</v>
      </c>
      <c r="AF45" s="79">
        <v>6</v>
      </c>
      <c r="AG45" s="80">
        <v>6</v>
      </c>
      <c r="AH45" s="79">
        <v>6</v>
      </c>
      <c r="AI45" s="80">
        <v>6</v>
      </c>
      <c r="AJ45" s="79">
        <v>6</v>
      </c>
      <c r="AK45" s="80">
        <v>6</v>
      </c>
      <c r="AL45" s="79">
        <v>6</v>
      </c>
      <c r="AM45" s="80">
        <v>6</v>
      </c>
      <c r="AN45" s="79">
        <v>6</v>
      </c>
      <c r="AO45" s="80">
        <v>6</v>
      </c>
      <c r="AP45" s="79">
        <v>6</v>
      </c>
      <c r="AQ45" s="80">
        <v>2</v>
      </c>
      <c r="AR45" s="79">
        <v>6</v>
      </c>
      <c r="AS45" s="80">
        <v>6</v>
      </c>
      <c r="AT45" s="79">
        <v>6</v>
      </c>
      <c r="AU45" s="80">
        <v>6</v>
      </c>
      <c r="AV45" s="79">
        <v>6</v>
      </c>
      <c r="AW45" s="80">
        <v>4.5</v>
      </c>
      <c r="AX45" s="79">
        <v>6</v>
      </c>
      <c r="AY45" s="80">
        <v>4</v>
      </c>
      <c r="AZ45" s="79">
        <v>6</v>
      </c>
      <c r="BA45" s="80">
        <v>6</v>
      </c>
      <c r="BB45" s="79">
        <v>6</v>
      </c>
      <c r="BC45" s="80">
        <v>6</v>
      </c>
      <c r="BD45" s="79">
        <v>6</v>
      </c>
      <c r="BE45" s="80">
        <v>6</v>
      </c>
      <c r="BF45" s="79">
        <v>6</v>
      </c>
      <c r="BG45" s="80">
        <v>6</v>
      </c>
      <c r="BH45" s="79">
        <v>6</v>
      </c>
      <c r="BI45" s="80">
        <v>6</v>
      </c>
      <c r="BJ45" s="79">
        <v>6</v>
      </c>
      <c r="BK45" s="80">
        <v>6</v>
      </c>
      <c r="BL45" s="79">
        <v>6</v>
      </c>
      <c r="BM45" s="80">
        <v>6</v>
      </c>
      <c r="BN45" s="79">
        <v>6</v>
      </c>
      <c r="BO45" s="80">
        <v>6</v>
      </c>
      <c r="BP45" s="79">
        <v>6</v>
      </c>
      <c r="BQ45" s="80">
        <v>6</v>
      </c>
      <c r="BR45" s="79">
        <v>6</v>
      </c>
      <c r="BS45" s="80">
        <v>6</v>
      </c>
      <c r="BT45" s="79">
        <v>6</v>
      </c>
      <c r="BU45" s="80">
        <v>6</v>
      </c>
      <c r="BV45" s="79">
        <v>6</v>
      </c>
      <c r="BW45" s="80">
        <v>6</v>
      </c>
      <c r="BX45" s="79"/>
      <c r="BY45" s="80"/>
      <c r="BZ45" s="79"/>
      <c r="CA45" s="80"/>
      <c r="CB45" s="79"/>
      <c r="CC45" s="80"/>
      <c r="CD45" s="79"/>
      <c r="CE45" s="80"/>
      <c r="CF45" s="79"/>
      <c r="CG45" s="80"/>
      <c r="CH45" s="79"/>
      <c r="CI45" s="80"/>
      <c r="CJ45" s="79"/>
      <c r="CK45" s="80"/>
      <c r="CL45" s="79"/>
      <c r="CM45" s="80"/>
      <c r="CN45" s="79"/>
      <c r="CO45" s="80"/>
      <c r="CP45" s="82"/>
      <c r="CQ45" s="82"/>
      <c r="CR45" s="82"/>
      <c r="CS45" s="82"/>
      <c r="CT45" s="82"/>
      <c r="CU45" s="82"/>
      <c r="CV45" s="82"/>
      <c r="CW45" s="82"/>
      <c r="CX45" s="82"/>
      <c r="CY45" s="82"/>
      <c r="CZ45" s="82"/>
      <c r="DA45" s="82"/>
      <c r="DB45" s="82"/>
      <c r="DC45" s="82"/>
      <c r="DD45" s="82"/>
      <c r="DE45" s="82"/>
      <c r="DF45" s="82"/>
      <c r="DG45" s="82"/>
      <c r="DH45" s="82"/>
      <c r="DI45" s="82"/>
      <c r="DJ45" s="82"/>
      <c r="DK45" s="82"/>
      <c r="DL45" s="82"/>
      <c r="DM45" s="82"/>
      <c r="DN45" s="82"/>
      <c r="DO45" s="82"/>
      <c r="DP45" s="82"/>
      <c r="DQ45" s="82"/>
      <c r="DR45" s="82"/>
      <c r="DS45" s="82"/>
      <c r="DT45" s="82"/>
      <c r="DU45" s="82"/>
      <c r="DV45" s="82"/>
      <c r="DW45" s="82"/>
      <c r="DX45" s="82"/>
      <c r="DY45" s="82"/>
      <c r="DZ45" s="82"/>
      <c r="EA45" s="82"/>
      <c r="EB45" s="82"/>
      <c r="EC45" s="82"/>
      <c r="ED45" s="82"/>
      <c r="EE45" s="82"/>
      <c r="EF45" s="82"/>
      <c r="EG45" s="82"/>
      <c r="EH45" s="82"/>
      <c r="EI45" s="82"/>
      <c r="EJ45" s="82"/>
      <c r="EK45" s="82"/>
      <c r="EL45" s="82"/>
      <c r="EM45" s="82"/>
      <c r="EN45" s="82"/>
      <c r="EO45" s="82"/>
      <c r="EP45" s="82"/>
      <c r="EQ45" s="82"/>
      <c r="ER45" s="82"/>
      <c r="ES45" s="82"/>
      <c r="ET45" s="82"/>
      <c r="EU45" s="82"/>
      <c r="EV45" s="82"/>
      <c r="EW45" s="82"/>
      <c r="EX45" s="82"/>
      <c r="EY45" s="82"/>
      <c r="EZ45" s="82"/>
      <c r="FA45" s="82"/>
      <c r="FB45" s="82"/>
      <c r="FC45" s="82"/>
      <c r="FD45" s="82"/>
      <c r="FE45" s="82"/>
      <c r="FF45" s="82"/>
      <c r="FG45" s="82"/>
      <c r="FH45" s="82"/>
      <c r="FI45" s="82"/>
      <c r="FJ45" s="82"/>
      <c r="FK45" s="82"/>
      <c r="FL45" s="82"/>
      <c r="FM45" s="82"/>
      <c r="FN45" s="82"/>
      <c r="FO45" s="82"/>
    </row>
    <row r="46" spans="1:171" x14ac:dyDescent="0.25">
      <c r="A46" s="32"/>
      <c r="B46" s="88">
        <v>3735</v>
      </c>
      <c r="C46" s="89">
        <v>6</v>
      </c>
      <c r="D46" s="90">
        <v>6</v>
      </c>
      <c r="E46" s="89">
        <v>6</v>
      </c>
      <c r="F46" s="90">
        <v>6</v>
      </c>
      <c r="G46" s="89">
        <v>3</v>
      </c>
      <c r="H46" s="34">
        <v>5</v>
      </c>
      <c r="I46" s="33">
        <v>6</v>
      </c>
      <c r="J46" s="34">
        <v>6</v>
      </c>
      <c r="K46" s="33">
        <v>6</v>
      </c>
      <c r="L46" s="34">
        <v>6</v>
      </c>
      <c r="M46" s="33">
        <v>2</v>
      </c>
      <c r="N46" s="34">
        <v>6</v>
      </c>
      <c r="O46" s="33">
        <v>0.5</v>
      </c>
      <c r="P46" s="34">
        <v>6</v>
      </c>
      <c r="Q46" s="33">
        <v>0.5</v>
      </c>
      <c r="R46" s="34">
        <v>6</v>
      </c>
      <c r="S46" s="33">
        <v>6</v>
      </c>
      <c r="T46" s="29">
        <v>6</v>
      </c>
      <c r="U46" s="33">
        <v>6</v>
      </c>
      <c r="V46" s="29">
        <v>6</v>
      </c>
      <c r="W46" s="33">
        <v>6</v>
      </c>
      <c r="X46" s="29">
        <v>6</v>
      </c>
      <c r="Y46" s="33">
        <v>6</v>
      </c>
      <c r="Z46" s="29">
        <v>6</v>
      </c>
      <c r="AA46" s="33">
        <v>6</v>
      </c>
      <c r="AB46" s="29">
        <v>6</v>
      </c>
      <c r="AC46" s="33">
        <v>6</v>
      </c>
      <c r="AD46" s="29">
        <v>6</v>
      </c>
      <c r="AE46" s="33">
        <v>6</v>
      </c>
      <c r="AF46" s="29">
        <v>6</v>
      </c>
      <c r="AG46" s="33">
        <v>6</v>
      </c>
      <c r="AH46" s="29">
        <v>6</v>
      </c>
      <c r="AI46" s="33">
        <v>6</v>
      </c>
      <c r="AJ46" s="29">
        <v>6</v>
      </c>
      <c r="AK46" s="26">
        <v>6</v>
      </c>
      <c r="AL46" s="29">
        <v>6</v>
      </c>
      <c r="AM46" s="33">
        <v>6</v>
      </c>
      <c r="AN46" s="29">
        <v>6</v>
      </c>
      <c r="AO46" s="33">
        <v>0</v>
      </c>
      <c r="AP46" s="29">
        <v>2</v>
      </c>
      <c r="AQ46" s="33" t="s">
        <v>59</v>
      </c>
      <c r="AR46" s="29" t="s">
        <v>59</v>
      </c>
      <c r="AS46" s="33" t="s">
        <v>59</v>
      </c>
      <c r="AT46" s="29" t="s">
        <v>59</v>
      </c>
      <c r="AU46" s="33" t="s">
        <v>59</v>
      </c>
      <c r="AV46" s="29" t="s">
        <v>59</v>
      </c>
      <c r="AW46" s="33">
        <v>4</v>
      </c>
      <c r="AX46" s="29">
        <v>6</v>
      </c>
      <c r="AY46" s="33">
        <v>2</v>
      </c>
      <c r="AZ46" s="29">
        <v>6</v>
      </c>
      <c r="BA46" s="33">
        <v>0</v>
      </c>
      <c r="BB46" s="29">
        <v>5</v>
      </c>
      <c r="BC46" s="33">
        <v>0</v>
      </c>
      <c r="BD46" s="29"/>
      <c r="BE46" s="33"/>
      <c r="BF46" s="29"/>
      <c r="BG46" s="33"/>
      <c r="BH46" s="29"/>
      <c r="BI46" s="33"/>
      <c r="BJ46" s="29"/>
      <c r="BK46" s="33"/>
      <c r="BL46" s="29"/>
      <c r="BM46" s="33"/>
      <c r="BN46" s="29"/>
      <c r="BO46" s="33"/>
      <c r="BP46" s="29"/>
      <c r="BQ46" s="33"/>
      <c r="BR46" s="29"/>
      <c r="BS46" s="33"/>
      <c r="BT46" s="29"/>
      <c r="BU46" s="33"/>
      <c r="BV46" s="29"/>
      <c r="BW46" s="33"/>
      <c r="BX46" s="29"/>
      <c r="BY46" s="33"/>
      <c r="BZ46" s="29"/>
      <c r="CA46" s="33"/>
      <c r="CB46" s="29"/>
      <c r="CC46" s="33"/>
      <c r="CD46" s="29"/>
      <c r="CE46" s="33"/>
      <c r="CF46" s="29"/>
      <c r="CG46" s="33"/>
      <c r="CH46" s="29"/>
      <c r="CI46" s="33"/>
      <c r="CJ46" s="29"/>
      <c r="CK46" s="33"/>
      <c r="CL46" s="29"/>
      <c r="CM46" s="33"/>
      <c r="CN46" s="29"/>
      <c r="CO46" s="18"/>
      <c r="CP46" s="82"/>
      <c r="CQ46" s="82"/>
      <c r="CR46" s="82"/>
      <c r="CS46" s="82"/>
      <c r="CT46" s="82"/>
      <c r="CU46" s="82"/>
      <c r="CV46" s="82"/>
      <c r="CW46" s="82"/>
      <c r="CX46" s="82"/>
      <c r="CY46" s="82"/>
      <c r="CZ46" s="82"/>
      <c r="DA46" s="82"/>
      <c r="DB46" s="82"/>
      <c r="DC46" s="82"/>
      <c r="DD46" s="82"/>
      <c r="DE46" s="82"/>
      <c r="DF46" s="82"/>
      <c r="DG46" s="82"/>
      <c r="DH46" s="82"/>
      <c r="DI46" s="82"/>
      <c r="DJ46" s="82"/>
      <c r="DK46" s="82"/>
      <c r="DL46" s="82"/>
      <c r="DM46" s="82"/>
      <c r="DN46" s="82"/>
      <c r="DO46" s="82"/>
      <c r="DP46" s="82"/>
      <c r="DQ46" s="82"/>
      <c r="DR46" s="82"/>
      <c r="DS46" s="82"/>
      <c r="DT46" s="82"/>
      <c r="DU46" s="82"/>
      <c r="DV46" s="82"/>
      <c r="DW46" s="82"/>
      <c r="DX46" s="82"/>
      <c r="DY46" s="82"/>
      <c r="DZ46" s="82"/>
      <c r="EA46" s="82"/>
      <c r="EB46" s="82"/>
      <c r="EC46" s="82"/>
      <c r="ED46" s="82"/>
      <c r="EE46" s="82"/>
      <c r="EF46" s="82"/>
      <c r="EG46" s="82"/>
      <c r="EH46" s="82"/>
      <c r="EI46" s="82"/>
      <c r="EJ46" s="82"/>
      <c r="EK46" s="82"/>
      <c r="EL46" s="82"/>
      <c r="EM46" s="82"/>
      <c r="EN46" s="82"/>
      <c r="EO46" s="82"/>
      <c r="EP46" s="82"/>
      <c r="EQ46" s="82"/>
      <c r="ER46" s="82"/>
      <c r="ES46" s="82"/>
      <c r="ET46" s="82"/>
      <c r="EU46" s="82"/>
      <c r="EV46" s="82"/>
      <c r="EW46" s="82"/>
      <c r="EX46" s="82"/>
      <c r="EY46" s="82"/>
      <c r="EZ46" s="82"/>
      <c r="FA46" s="82"/>
      <c r="FB46" s="82"/>
      <c r="FC46" s="82"/>
      <c r="FD46" s="82"/>
      <c r="FE46" s="82"/>
      <c r="FF46" s="82"/>
      <c r="FG46" s="82"/>
      <c r="FH46" s="82"/>
      <c r="FI46" s="82"/>
      <c r="FJ46" s="82"/>
      <c r="FK46" s="82"/>
      <c r="FL46" s="82"/>
      <c r="FM46" s="82"/>
      <c r="FN46" s="82"/>
      <c r="FO46" s="82"/>
    </row>
    <row r="47" spans="1:171" x14ac:dyDescent="0.25">
      <c r="A47" s="32"/>
      <c r="B47" s="88">
        <v>3744</v>
      </c>
      <c r="C47" s="92">
        <v>4</v>
      </c>
      <c r="D47" s="93">
        <v>4</v>
      </c>
      <c r="E47" s="92">
        <v>4</v>
      </c>
      <c r="F47" s="93">
        <v>5</v>
      </c>
      <c r="G47" s="92">
        <v>4.5</v>
      </c>
      <c r="H47" s="27">
        <v>4.5</v>
      </c>
      <c r="I47" s="26">
        <v>5</v>
      </c>
      <c r="J47" s="27">
        <v>5</v>
      </c>
      <c r="K47" s="26">
        <v>6</v>
      </c>
      <c r="L47" s="27">
        <v>4.5</v>
      </c>
      <c r="M47" s="26">
        <v>4</v>
      </c>
      <c r="N47" s="34">
        <v>6</v>
      </c>
      <c r="O47" s="26">
        <v>3.5</v>
      </c>
      <c r="P47" s="27">
        <v>4.5</v>
      </c>
      <c r="Q47" s="26">
        <v>5</v>
      </c>
      <c r="R47" s="34">
        <v>6</v>
      </c>
      <c r="S47" s="33">
        <v>6</v>
      </c>
      <c r="T47" s="29">
        <v>6</v>
      </c>
      <c r="U47" s="26">
        <v>5.5</v>
      </c>
      <c r="V47" s="29">
        <v>6</v>
      </c>
      <c r="W47" s="33">
        <v>6</v>
      </c>
      <c r="X47" s="29">
        <v>6</v>
      </c>
      <c r="Y47" s="33">
        <v>6</v>
      </c>
      <c r="Z47" s="29">
        <v>6</v>
      </c>
      <c r="AA47" s="33">
        <v>6</v>
      </c>
      <c r="AB47" s="29">
        <v>6</v>
      </c>
      <c r="AC47" s="33">
        <v>6</v>
      </c>
      <c r="AD47" s="29">
        <v>6</v>
      </c>
      <c r="AE47" s="26">
        <v>4</v>
      </c>
      <c r="AF47" s="28">
        <v>6</v>
      </c>
      <c r="AG47" s="26">
        <v>0</v>
      </c>
      <c r="AH47" s="28">
        <v>5.5</v>
      </c>
      <c r="AI47" s="26">
        <v>0</v>
      </c>
      <c r="AJ47" s="29"/>
      <c r="AK47" s="26"/>
      <c r="AL47" s="29"/>
      <c r="AM47" s="26"/>
      <c r="AN47" s="29"/>
      <c r="AO47" s="26"/>
      <c r="AP47" s="28"/>
      <c r="AQ47" s="33"/>
      <c r="AR47" s="29"/>
      <c r="AS47" s="33"/>
      <c r="AT47" s="29"/>
      <c r="AU47" s="33"/>
      <c r="AV47" s="28"/>
      <c r="AW47" s="26"/>
      <c r="AX47" s="28"/>
      <c r="AY47" s="26"/>
      <c r="AZ47" s="29"/>
      <c r="BA47" s="26"/>
      <c r="BB47" s="28"/>
      <c r="BC47" s="26"/>
      <c r="BD47" s="29"/>
      <c r="BE47" s="33"/>
      <c r="BF47" s="29"/>
      <c r="BG47" s="33"/>
      <c r="BH47" s="29"/>
      <c r="BI47" s="33"/>
      <c r="BJ47" s="29"/>
      <c r="BK47" s="33"/>
      <c r="BL47" s="29"/>
      <c r="BM47" s="33"/>
      <c r="BN47" s="29"/>
      <c r="BO47" s="33"/>
      <c r="BP47" s="28"/>
      <c r="BQ47" s="26"/>
      <c r="BR47" s="29"/>
      <c r="BS47" s="33"/>
      <c r="BT47" s="29"/>
      <c r="BU47" s="33"/>
      <c r="BV47" s="29"/>
      <c r="BW47" s="33"/>
      <c r="BX47" s="28"/>
      <c r="BY47" s="26"/>
      <c r="BZ47" s="28"/>
      <c r="CA47" s="26"/>
      <c r="CB47" s="28"/>
      <c r="CC47" s="26"/>
      <c r="CD47" s="28"/>
      <c r="CE47" s="26"/>
      <c r="CF47" s="28"/>
      <c r="CG47" s="26"/>
      <c r="CH47" s="28"/>
      <c r="CI47" s="26"/>
      <c r="CJ47" s="28"/>
      <c r="CK47" s="26"/>
      <c r="CL47" s="28"/>
      <c r="CM47" s="26"/>
      <c r="CN47" s="28"/>
      <c r="CO47" s="18"/>
      <c r="CP47" s="82"/>
      <c r="CQ47" s="82"/>
      <c r="CR47" s="82"/>
      <c r="CS47" s="82"/>
      <c r="CT47" s="82"/>
      <c r="CU47" s="82"/>
      <c r="CV47" s="82"/>
      <c r="CW47" s="82"/>
      <c r="CX47" s="82"/>
      <c r="CY47" s="82"/>
      <c r="CZ47" s="82"/>
      <c r="DA47" s="82"/>
      <c r="DB47" s="82"/>
      <c r="DC47" s="82"/>
      <c r="DD47" s="82"/>
      <c r="DE47" s="82"/>
      <c r="DF47" s="82"/>
      <c r="DG47" s="82"/>
      <c r="DH47" s="82"/>
      <c r="DI47" s="82"/>
      <c r="DJ47" s="82"/>
      <c r="DK47" s="82"/>
      <c r="DL47" s="82"/>
      <c r="DM47" s="82"/>
      <c r="DN47" s="82"/>
      <c r="DO47" s="82"/>
      <c r="DP47" s="82"/>
      <c r="DQ47" s="82"/>
      <c r="DR47" s="82"/>
      <c r="DS47" s="82"/>
      <c r="DT47" s="82"/>
      <c r="DU47" s="82"/>
      <c r="DV47" s="82"/>
      <c r="DW47" s="82"/>
      <c r="DX47" s="82"/>
      <c r="DY47" s="82"/>
      <c r="DZ47" s="82"/>
      <c r="EA47" s="82"/>
      <c r="EB47" s="82"/>
      <c r="EC47" s="82"/>
      <c r="ED47" s="82"/>
      <c r="EE47" s="82"/>
      <c r="EF47" s="82"/>
      <c r="EG47" s="82"/>
      <c r="EH47" s="82"/>
      <c r="EI47" s="82"/>
      <c r="EJ47" s="82"/>
      <c r="EK47" s="82"/>
      <c r="EL47" s="82"/>
      <c r="EM47" s="82"/>
      <c r="EN47" s="82"/>
      <c r="EO47" s="82"/>
      <c r="EP47" s="82"/>
      <c r="EQ47" s="82"/>
      <c r="ER47" s="82"/>
      <c r="ES47" s="82"/>
      <c r="ET47" s="82"/>
      <c r="EU47" s="82"/>
      <c r="EV47" s="82"/>
      <c r="EW47" s="82"/>
      <c r="EX47" s="82"/>
      <c r="EY47" s="82"/>
      <c r="EZ47" s="82"/>
      <c r="FA47" s="82"/>
      <c r="FB47" s="82"/>
      <c r="FC47" s="82"/>
      <c r="FD47" s="82"/>
      <c r="FE47" s="82"/>
      <c r="FF47" s="82"/>
      <c r="FG47" s="82"/>
      <c r="FH47" s="82"/>
      <c r="FI47" s="82"/>
      <c r="FJ47" s="82"/>
      <c r="FK47" s="82"/>
      <c r="FL47" s="82"/>
      <c r="FM47" s="82"/>
      <c r="FN47" s="82"/>
      <c r="FO47" s="82"/>
    </row>
    <row r="48" spans="1:171" x14ac:dyDescent="0.25">
      <c r="A48" s="32"/>
      <c r="B48" s="88">
        <v>3784</v>
      </c>
      <c r="C48" s="92">
        <v>6</v>
      </c>
      <c r="D48" s="93">
        <v>6</v>
      </c>
      <c r="E48" s="92">
        <v>5.75</v>
      </c>
      <c r="F48" s="93">
        <v>6</v>
      </c>
      <c r="G48" s="92">
        <v>6</v>
      </c>
      <c r="H48" s="27">
        <v>6</v>
      </c>
      <c r="I48" s="26">
        <v>6</v>
      </c>
      <c r="J48" s="27">
        <v>4</v>
      </c>
      <c r="K48" s="26">
        <v>1</v>
      </c>
      <c r="L48" s="27">
        <v>6</v>
      </c>
      <c r="M48" s="26">
        <v>0.5</v>
      </c>
      <c r="N48" s="34">
        <v>6</v>
      </c>
      <c r="O48" s="26">
        <v>6</v>
      </c>
      <c r="P48" s="27">
        <v>6</v>
      </c>
      <c r="Q48" s="26">
        <v>6</v>
      </c>
      <c r="R48" s="34">
        <v>6</v>
      </c>
      <c r="S48" s="33">
        <v>6</v>
      </c>
      <c r="T48" s="29">
        <v>6</v>
      </c>
      <c r="U48" s="26">
        <v>6</v>
      </c>
      <c r="V48" s="29">
        <v>6</v>
      </c>
      <c r="W48" s="33">
        <v>6</v>
      </c>
      <c r="X48" s="29">
        <v>6</v>
      </c>
      <c r="Y48" s="33">
        <v>6</v>
      </c>
      <c r="Z48" s="29">
        <v>6</v>
      </c>
      <c r="AA48" s="33">
        <v>6</v>
      </c>
      <c r="AB48" s="29">
        <v>6</v>
      </c>
      <c r="AC48" s="33">
        <v>6</v>
      </c>
      <c r="AD48" s="29"/>
      <c r="AE48" s="26"/>
      <c r="AF48" s="28"/>
      <c r="AG48" s="26"/>
      <c r="AH48" s="28"/>
      <c r="AI48" s="26"/>
      <c r="AJ48" s="29"/>
      <c r="AK48" s="26"/>
      <c r="AL48" s="29"/>
      <c r="AM48" s="26"/>
      <c r="AN48" s="29"/>
      <c r="AO48" s="26"/>
      <c r="AP48" s="28"/>
      <c r="AQ48" s="33"/>
      <c r="AR48" s="29"/>
      <c r="AS48" s="33"/>
      <c r="AT48" s="29"/>
      <c r="AU48" s="33"/>
      <c r="AV48" s="28"/>
      <c r="AW48" s="26"/>
      <c r="AX48" s="28"/>
      <c r="AY48" s="26"/>
      <c r="AZ48" s="29"/>
      <c r="BA48" s="26"/>
      <c r="BB48" s="28"/>
      <c r="BC48" s="26"/>
      <c r="BD48" s="29"/>
      <c r="BE48" s="33"/>
      <c r="BF48" s="29"/>
      <c r="BG48" s="33"/>
      <c r="BH48" s="29"/>
      <c r="BI48" s="33"/>
      <c r="BJ48" s="29"/>
      <c r="BK48" s="33"/>
      <c r="BL48" s="29"/>
      <c r="BM48" s="33"/>
      <c r="BN48" s="29"/>
      <c r="BO48" s="33"/>
      <c r="BP48" s="28"/>
      <c r="BQ48" s="26"/>
      <c r="BR48" s="29"/>
      <c r="BS48" s="33"/>
      <c r="BT48" s="29"/>
      <c r="BU48" s="33"/>
      <c r="BV48" s="29"/>
      <c r="BW48" s="33"/>
      <c r="BX48" s="28"/>
      <c r="BY48" s="26"/>
      <c r="BZ48" s="28"/>
      <c r="CA48" s="26"/>
      <c r="CB48" s="28"/>
      <c r="CC48" s="26"/>
      <c r="CD48" s="28"/>
      <c r="CE48" s="26"/>
      <c r="CF48" s="28"/>
      <c r="CG48" s="26"/>
      <c r="CH48" s="28"/>
      <c r="CI48" s="26"/>
      <c r="CJ48" s="28"/>
      <c r="CK48" s="26"/>
      <c r="CL48" s="28"/>
      <c r="CM48" s="26"/>
      <c r="CN48" s="28"/>
      <c r="CO48" s="18"/>
      <c r="CP48" s="82"/>
      <c r="CQ48" s="82"/>
      <c r="CR48" s="82"/>
      <c r="CS48" s="82"/>
      <c r="CT48" s="82"/>
      <c r="CU48" s="82"/>
      <c r="CV48" s="82"/>
      <c r="CW48" s="82"/>
      <c r="CX48" s="82"/>
      <c r="CY48" s="82"/>
      <c r="CZ48" s="82"/>
      <c r="DA48" s="82"/>
      <c r="DB48" s="82"/>
      <c r="DC48" s="82"/>
      <c r="DD48" s="82"/>
      <c r="DE48" s="82"/>
      <c r="DF48" s="82"/>
      <c r="DG48" s="82"/>
      <c r="DH48" s="82"/>
      <c r="DI48" s="82"/>
      <c r="DJ48" s="82"/>
      <c r="DK48" s="82"/>
      <c r="DL48" s="82"/>
      <c r="DM48" s="82"/>
      <c r="DN48" s="82"/>
      <c r="DO48" s="82"/>
      <c r="DP48" s="82"/>
      <c r="DQ48" s="82"/>
      <c r="DR48" s="82"/>
      <c r="DS48" s="82"/>
      <c r="DT48" s="82"/>
      <c r="DU48" s="82"/>
      <c r="DV48" s="82"/>
      <c r="DW48" s="82"/>
      <c r="DX48" s="82"/>
      <c r="DY48" s="82"/>
      <c r="DZ48" s="82"/>
      <c r="EA48" s="82"/>
      <c r="EB48" s="82"/>
      <c r="EC48" s="82"/>
      <c r="ED48" s="82"/>
      <c r="EE48" s="82"/>
      <c r="EF48" s="82"/>
      <c r="EG48" s="82"/>
      <c r="EH48" s="82"/>
      <c r="EI48" s="82"/>
      <c r="EJ48" s="82"/>
      <c r="EK48" s="82"/>
      <c r="EL48" s="82"/>
      <c r="EM48" s="82"/>
      <c r="EN48" s="82"/>
      <c r="EO48" s="82"/>
      <c r="EP48" s="82"/>
      <c r="EQ48" s="82"/>
      <c r="ER48" s="82"/>
      <c r="ES48" s="82"/>
      <c r="ET48" s="82"/>
      <c r="EU48" s="82"/>
      <c r="EV48" s="82"/>
      <c r="EW48" s="82"/>
      <c r="EX48" s="82"/>
      <c r="EY48" s="82"/>
      <c r="EZ48" s="82"/>
      <c r="FA48" s="82"/>
      <c r="FB48" s="82"/>
      <c r="FC48" s="82"/>
      <c r="FD48" s="82"/>
      <c r="FE48" s="82"/>
      <c r="FF48" s="82"/>
      <c r="FG48" s="82"/>
      <c r="FH48" s="82"/>
      <c r="FI48" s="82"/>
      <c r="FJ48" s="82"/>
      <c r="FK48" s="82"/>
      <c r="FL48" s="82"/>
      <c r="FM48" s="82"/>
      <c r="FN48" s="82"/>
      <c r="FO48" s="82"/>
    </row>
    <row r="49" spans="1:171" x14ac:dyDescent="0.25">
      <c r="A49" s="32"/>
      <c r="B49" s="88">
        <v>3798</v>
      </c>
      <c r="C49" s="92">
        <v>6</v>
      </c>
      <c r="D49" s="93">
        <v>6</v>
      </c>
      <c r="E49" s="92">
        <v>6</v>
      </c>
      <c r="F49" s="93">
        <v>6</v>
      </c>
      <c r="G49" s="92">
        <v>6</v>
      </c>
      <c r="H49" s="27">
        <v>6</v>
      </c>
      <c r="I49" s="26">
        <v>6</v>
      </c>
      <c r="J49" s="27">
        <v>6</v>
      </c>
      <c r="K49" s="26">
        <v>6</v>
      </c>
      <c r="L49" s="27">
        <v>6</v>
      </c>
      <c r="M49" s="26">
        <v>6</v>
      </c>
      <c r="N49" s="34">
        <v>6</v>
      </c>
      <c r="O49" s="26">
        <v>6</v>
      </c>
      <c r="P49" s="27">
        <v>6</v>
      </c>
      <c r="Q49" s="26">
        <v>6</v>
      </c>
      <c r="R49" s="34">
        <v>6</v>
      </c>
      <c r="S49" s="33">
        <v>6</v>
      </c>
      <c r="T49" s="29">
        <v>6</v>
      </c>
      <c r="U49" s="26">
        <v>6</v>
      </c>
      <c r="V49" s="29">
        <v>6</v>
      </c>
      <c r="W49" s="33">
        <v>6</v>
      </c>
      <c r="X49" s="29">
        <v>6</v>
      </c>
      <c r="Y49" s="33">
        <v>6</v>
      </c>
      <c r="Z49" s="29">
        <v>6</v>
      </c>
      <c r="AA49" s="33">
        <v>6</v>
      </c>
      <c r="AB49" s="29">
        <v>6</v>
      </c>
      <c r="AC49" s="33">
        <v>6</v>
      </c>
      <c r="AD49" s="29">
        <v>6</v>
      </c>
      <c r="AE49" s="26">
        <v>6</v>
      </c>
      <c r="AF49" s="28">
        <v>5</v>
      </c>
      <c r="AG49" s="26">
        <v>0.5</v>
      </c>
      <c r="AH49" s="28">
        <v>5</v>
      </c>
      <c r="AI49" s="26">
        <v>4.5</v>
      </c>
      <c r="AJ49" s="29">
        <v>6</v>
      </c>
      <c r="AK49" s="26">
        <v>4</v>
      </c>
      <c r="AL49" s="28">
        <v>4</v>
      </c>
      <c r="AM49" s="26">
        <v>0.5</v>
      </c>
      <c r="AN49" s="29">
        <v>6</v>
      </c>
      <c r="AO49" s="26">
        <v>6</v>
      </c>
      <c r="AP49" s="28">
        <v>6</v>
      </c>
      <c r="AQ49" s="26">
        <v>3</v>
      </c>
      <c r="AR49" s="29">
        <v>6</v>
      </c>
      <c r="AS49" s="26">
        <v>0</v>
      </c>
      <c r="AT49" s="29">
        <v>6</v>
      </c>
      <c r="AU49" s="26">
        <v>0.5</v>
      </c>
      <c r="AV49" s="28">
        <v>6</v>
      </c>
      <c r="AW49" s="26">
        <v>0</v>
      </c>
      <c r="AX49" s="28">
        <v>6</v>
      </c>
      <c r="AY49" s="26">
        <v>0</v>
      </c>
      <c r="AZ49" s="28">
        <v>0</v>
      </c>
      <c r="BA49" s="26" t="s">
        <v>59</v>
      </c>
      <c r="BB49" s="28" t="s">
        <v>59</v>
      </c>
      <c r="BC49" s="26" t="s">
        <v>59</v>
      </c>
      <c r="BD49" s="29"/>
      <c r="BE49" s="33"/>
      <c r="BF49" s="29"/>
      <c r="BG49" s="33"/>
      <c r="BH49" s="29"/>
      <c r="BI49" s="33"/>
      <c r="BJ49" s="29"/>
      <c r="BK49" s="33"/>
      <c r="BL49" s="29"/>
      <c r="BM49" s="33"/>
      <c r="BN49" s="29"/>
      <c r="BO49" s="33"/>
      <c r="BP49" s="28"/>
      <c r="BQ49" s="26"/>
      <c r="BR49" s="29"/>
      <c r="BS49" s="33"/>
      <c r="BT49" s="29"/>
      <c r="BU49" s="33"/>
      <c r="BV49" s="29"/>
      <c r="BW49" s="33"/>
      <c r="BX49" s="28"/>
      <c r="BY49" s="26"/>
      <c r="BZ49" s="28"/>
      <c r="CA49" s="26"/>
      <c r="CB49" s="28"/>
      <c r="CC49" s="26"/>
      <c r="CD49" s="28"/>
      <c r="CE49" s="26"/>
      <c r="CF49" s="28"/>
      <c r="CG49" s="26"/>
      <c r="CH49" s="28"/>
      <c r="CI49" s="26"/>
      <c r="CJ49" s="28"/>
      <c r="CK49" s="26"/>
      <c r="CL49" s="28"/>
      <c r="CM49" s="26"/>
      <c r="CN49" s="28"/>
      <c r="CO49" s="18"/>
      <c r="CP49" s="82"/>
      <c r="CQ49" s="82"/>
      <c r="CR49" s="82"/>
      <c r="CS49" s="82"/>
      <c r="CT49" s="82"/>
      <c r="CU49" s="82"/>
      <c r="CV49" s="82"/>
      <c r="CW49" s="82"/>
      <c r="CX49" s="82"/>
      <c r="CY49" s="82"/>
      <c r="CZ49" s="82"/>
      <c r="DA49" s="82"/>
      <c r="DB49" s="82"/>
      <c r="DC49" s="82"/>
      <c r="DD49" s="82"/>
      <c r="DE49" s="82"/>
      <c r="DF49" s="82"/>
      <c r="DG49" s="82"/>
      <c r="DH49" s="82"/>
      <c r="DI49" s="82"/>
      <c r="DJ49" s="82"/>
      <c r="DK49" s="82"/>
      <c r="DL49" s="82"/>
      <c r="DM49" s="82"/>
      <c r="DN49" s="82"/>
      <c r="DO49" s="82"/>
      <c r="DP49" s="82"/>
      <c r="DQ49" s="82"/>
      <c r="DR49" s="82"/>
      <c r="DS49" s="82"/>
      <c r="DT49" s="82"/>
      <c r="DU49" s="82"/>
      <c r="DV49" s="82"/>
      <c r="DW49" s="82"/>
      <c r="DX49" s="82"/>
      <c r="DY49" s="82"/>
      <c r="DZ49" s="82"/>
      <c r="EA49" s="82"/>
      <c r="EB49" s="82"/>
      <c r="EC49" s="82"/>
      <c r="ED49" s="82"/>
      <c r="EE49" s="82"/>
      <c r="EF49" s="82"/>
      <c r="EG49" s="82"/>
      <c r="EH49" s="82"/>
      <c r="EI49" s="82"/>
      <c r="EJ49" s="82"/>
      <c r="EK49" s="82"/>
      <c r="EL49" s="82"/>
      <c r="EM49" s="82"/>
      <c r="EN49" s="82"/>
      <c r="EO49" s="82"/>
      <c r="EP49" s="82"/>
      <c r="EQ49" s="82"/>
      <c r="ER49" s="82"/>
      <c r="ES49" s="82"/>
      <c r="ET49" s="82"/>
      <c r="EU49" s="82"/>
      <c r="EV49" s="82"/>
      <c r="EW49" s="82"/>
      <c r="EX49" s="82"/>
      <c r="EY49" s="82"/>
      <c r="EZ49" s="82"/>
      <c r="FA49" s="82"/>
      <c r="FB49" s="82"/>
      <c r="FC49" s="82"/>
      <c r="FD49" s="82"/>
      <c r="FE49" s="82"/>
      <c r="FF49" s="82"/>
      <c r="FG49" s="82"/>
      <c r="FH49" s="82"/>
      <c r="FI49" s="82"/>
      <c r="FJ49" s="82"/>
      <c r="FK49" s="82"/>
      <c r="FL49" s="82"/>
      <c r="FM49" s="82"/>
      <c r="FN49" s="82"/>
      <c r="FO49" s="82"/>
    </row>
    <row r="50" spans="1:171" x14ac:dyDescent="0.25">
      <c r="A50" s="32"/>
      <c r="B50" s="88">
        <v>3831</v>
      </c>
      <c r="C50" s="92">
        <v>6</v>
      </c>
      <c r="D50" s="93">
        <v>6</v>
      </c>
      <c r="E50" s="92">
        <v>0.25</v>
      </c>
      <c r="F50" s="93"/>
      <c r="G50" s="92"/>
      <c r="H50" s="27"/>
      <c r="I50" s="26"/>
      <c r="J50" s="27"/>
      <c r="K50" s="26"/>
      <c r="L50" s="27"/>
      <c r="M50" s="26"/>
      <c r="N50" s="34"/>
      <c r="O50" s="26"/>
      <c r="P50" s="27"/>
      <c r="Q50" s="26"/>
      <c r="R50" s="34"/>
      <c r="S50" s="33"/>
      <c r="T50" s="29"/>
      <c r="U50" s="26"/>
      <c r="V50" s="29"/>
      <c r="W50" s="33"/>
      <c r="X50" s="29"/>
      <c r="Y50" s="33"/>
      <c r="Z50" s="29"/>
      <c r="AA50" s="33"/>
      <c r="AB50" s="29"/>
      <c r="AC50" s="33"/>
      <c r="AD50" s="29"/>
      <c r="AE50" s="26"/>
      <c r="AF50" s="28"/>
      <c r="AG50" s="26"/>
      <c r="AH50" s="28"/>
      <c r="AI50" s="26"/>
      <c r="AJ50" s="29"/>
      <c r="AK50" s="26"/>
      <c r="AL50" s="28"/>
      <c r="AM50" s="26"/>
      <c r="AN50" s="29"/>
      <c r="AO50" s="26"/>
      <c r="AP50" s="28"/>
      <c r="AQ50" s="26"/>
      <c r="AR50" s="29"/>
      <c r="AS50" s="26"/>
      <c r="AT50" s="29"/>
      <c r="AU50" s="26"/>
      <c r="AV50" s="28"/>
      <c r="AW50" s="26"/>
      <c r="AX50" s="28"/>
      <c r="AY50" s="26"/>
      <c r="AZ50" s="28"/>
      <c r="BA50" s="26"/>
      <c r="BB50" s="28"/>
      <c r="BC50" s="26"/>
      <c r="BD50" s="29"/>
      <c r="BE50" s="33"/>
      <c r="BF50" s="29"/>
      <c r="BG50" s="33"/>
      <c r="BH50" s="29"/>
      <c r="BI50" s="33"/>
      <c r="BJ50" s="29"/>
      <c r="BK50" s="33"/>
      <c r="BL50" s="29"/>
      <c r="BM50" s="33"/>
      <c r="BN50" s="29"/>
      <c r="BO50" s="33"/>
      <c r="BP50" s="28"/>
      <c r="BQ50" s="26"/>
      <c r="BR50" s="29"/>
      <c r="BS50" s="33"/>
      <c r="BT50" s="29"/>
      <c r="BU50" s="33"/>
      <c r="BV50" s="29"/>
      <c r="BW50" s="33"/>
      <c r="BX50" s="28"/>
      <c r="BY50" s="26"/>
      <c r="BZ50" s="28"/>
      <c r="CA50" s="26"/>
      <c r="CB50" s="28"/>
      <c r="CC50" s="26"/>
      <c r="CD50" s="28"/>
      <c r="CE50" s="26"/>
      <c r="CF50" s="28"/>
      <c r="CG50" s="26"/>
      <c r="CH50" s="28"/>
      <c r="CI50" s="26"/>
      <c r="CJ50" s="28"/>
      <c r="CK50" s="26"/>
      <c r="CL50" s="28"/>
      <c r="CM50" s="26"/>
      <c r="CN50" s="28"/>
      <c r="CO50" s="18"/>
      <c r="CP50" s="82"/>
      <c r="CQ50" s="82"/>
      <c r="CR50" s="82"/>
      <c r="CS50" s="82"/>
      <c r="CT50" s="82"/>
      <c r="CU50" s="82"/>
      <c r="CV50" s="82"/>
      <c r="CW50" s="82"/>
      <c r="CX50" s="82"/>
      <c r="CY50" s="82"/>
      <c r="CZ50" s="82"/>
      <c r="DA50" s="82"/>
      <c r="DB50" s="82"/>
      <c r="DC50" s="82"/>
      <c r="DD50" s="82"/>
      <c r="DE50" s="82"/>
      <c r="DF50" s="82"/>
      <c r="DG50" s="82"/>
      <c r="DH50" s="82"/>
      <c r="DI50" s="82"/>
      <c r="DJ50" s="82"/>
      <c r="DK50" s="82"/>
      <c r="DL50" s="82"/>
      <c r="DM50" s="82"/>
      <c r="DN50" s="82"/>
      <c r="DO50" s="82"/>
      <c r="DP50" s="82"/>
      <c r="DQ50" s="82"/>
      <c r="DR50" s="82"/>
      <c r="DS50" s="82"/>
      <c r="DT50" s="82"/>
      <c r="DU50" s="82"/>
      <c r="DV50" s="82"/>
      <c r="DW50" s="82"/>
      <c r="DX50" s="82"/>
      <c r="DY50" s="82"/>
      <c r="DZ50" s="82"/>
      <c r="EA50" s="82"/>
      <c r="EB50" s="82"/>
      <c r="EC50" s="82"/>
      <c r="ED50" s="82"/>
      <c r="EE50" s="82"/>
      <c r="EF50" s="82"/>
      <c r="EG50" s="82"/>
      <c r="EH50" s="82"/>
      <c r="EI50" s="82"/>
      <c r="EJ50" s="82"/>
      <c r="EK50" s="82"/>
      <c r="EL50" s="82"/>
      <c r="EM50" s="82"/>
      <c r="EN50" s="82"/>
      <c r="EO50" s="82"/>
      <c r="EP50" s="82"/>
      <c r="EQ50" s="82"/>
      <c r="ER50" s="82"/>
      <c r="ES50" s="82"/>
      <c r="ET50" s="82"/>
      <c r="EU50" s="82"/>
      <c r="EV50" s="82"/>
      <c r="EW50" s="82"/>
      <c r="EX50" s="82"/>
      <c r="EY50" s="82"/>
      <c r="EZ50" s="82"/>
      <c r="FA50" s="82"/>
      <c r="FB50" s="82"/>
      <c r="FC50" s="82"/>
      <c r="FD50" s="82"/>
      <c r="FE50" s="82"/>
      <c r="FF50" s="82"/>
      <c r="FG50" s="82"/>
      <c r="FH50" s="82"/>
      <c r="FI50" s="82"/>
      <c r="FJ50" s="82"/>
      <c r="FK50" s="82"/>
      <c r="FL50" s="82"/>
      <c r="FM50" s="82"/>
      <c r="FN50" s="82"/>
      <c r="FO50" s="82"/>
    </row>
    <row r="51" spans="1:171" x14ac:dyDescent="0.25">
      <c r="A51" s="32"/>
      <c r="B51" s="88">
        <v>3788</v>
      </c>
      <c r="C51" s="92">
        <v>6</v>
      </c>
      <c r="D51" s="93">
        <v>6</v>
      </c>
      <c r="E51" s="92">
        <v>6</v>
      </c>
      <c r="F51" s="93">
        <v>6</v>
      </c>
      <c r="G51" s="92">
        <v>6</v>
      </c>
      <c r="H51" s="27">
        <v>6</v>
      </c>
      <c r="I51" s="26">
        <v>6</v>
      </c>
      <c r="J51" s="27">
        <v>6</v>
      </c>
      <c r="K51" s="26">
        <v>6</v>
      </c>
      <c r="L51" s="27"/>
      <c r="M51" s="26"/>
      <c r="N51" s="34"/>
      <c r="O51" s="26"/>
      <c r="P51" s="27"/>
      <c r="Q51" s="26"/>
      <c r="R51" s="34"/>
      <c r="S51" s="33"/>
      <c r="T51" s="29"/>
      <c r="U51" s="26"/>
      <c r="V51" s="29"/>
      <c r="W51" s="33"/>
      <c r="X51" s="29"/>
      <c r="Y51" s="33"/>
      <c r="Z51" s="29"/>
      <c r="AA51" s="33"/>
      <c r="AB51" s="29"/>
      <c r="AC51" s="33"/>
      <c r="AD51" s="29"/>
      <c r="AE51" s="26"/>
      <c r="AF51" s="28"/>
      <c r="AG51" s="26"/>
      <c r="AH51" s="28"/>
      <c r="AI51" s="26"/>
      <c r="AJ51" s="29"/>
      <c r="AK51" s="26"/>
      <c r="AL51" s="28"/>
      <c r="AM51" s="26"/>
      <c r="AN51" s="29"/>
      <c r="AO51" s="26"/>
      <c r="AP51" s="28"/>
      <c r="AQ51" s="26"/>
      <c r="AR51" s="29"/>
      <c r="AS51" s="26"/>
      <c r="AT51" s="29"/>
      <c r="AU51" s="26"/>
      <c r="AV51" s="28"/>
      <c r="AW51" s="26"/>
      <c r="AX51" s="28"/>
      <c r="AY51" s="26"/>
      <c r="AZ51" s="28"/>
      <c r="BA51" s="26"/>
      <c r="BB51" s="28"/>
      <c r="BC51" s="26"/>
      <c r="BD51" s="29"/>
      <c r="BE51" s="33"/>
      <c r="BF51" s="29"/>
      <c r="BG51" s="33"/>
      <c r="BH51" s="29"/>
      <c r="BI51" s="33"/>
      <c r="BJ51" s="29"/>
      <c r="BK51" s="33"/>
      <c r="BL51" s="29"/>
      <c r="BM51" s="33"/>
      <c r="BN51" s="29"/>
      <c r="BO51" s="33"/>
      <c r="BP51" s="28"/>
      <c r="BQ51" s="26"/>
      <c r="BR51" s="29"/>
      <c r="BS51" s="33"/>
      <c r="BT51" s="29"/>
      <c r="BU51" s="33"/>
      <c r="BV51" s="29"/>
      <c r="BW51" s="33"/>
      <c r="BX51" s="28"/>
      <c r="BY51" s="26"/>
      <c r="BZ51" s="28"/>
      <c r="CA51" s="26"/>
      <c r="CB51" s="28"/>
      <c r="CC51" s="26"/>
      <c r="CD51" s="28"/>
      <c r="CE51" s="26"/>
      <c r="CF51" s="28"/>
      <c r="CG51" s="26"/>
      <c r="CH51" s="28"/>
      <c r="CI51" s="26"/>
      <c r="CJ51" s="28"/>
      <c r="CK51" s="26"/>
      <c r="CL51" s="28"/>
      <c r="CM51" s="26"/>
      <c r="CN51" s="28"/>
      <c r="CO51" s="18"/>
      <c r="CP51" s="82"/>
      <c r="CQ51" s="82"/>
      <c r="CR51" s="82"/>
      <c r="CS51" s="82"/>
      <c r="CT51" s="82"/>
      <c r="CU51" s="82"/>
      <c r="CV51" s="82"/>
      <c r="CW51" s="82"/>
      <c r="CX51" s="82"/>
      <c r="CY51" s="82"/>
      <c r="CZ51" s="82"/>
      <c r="DA51" s="82"/>
      <c r="DB51" s="82"/>
      <c r="DC51" s="82"/>
      <c r="DD51" s="82"/>
      <c r="DE51" s="82"/>
      <c r="DF51" s="82"/>
      <c r="DG51" s="82"/>
      <c r="DH51" s="82"/>
      <c r="DI51" s="82"/>
      <c r="DJ51" s="82"/>
      <c r="DK51" s="82"/>
      <c r="DL51" s="82"/>
      <c r="DM51" s="82"/>
      <c r="DN51" s="82"/>
      <c r="DO51" s="82"/>
      <c r="DP51" s="82"/>
      <c r="DQ51" s="82"/>
      <c r="DR51" s="82"/>
      <c r="DS51" s="82"/>
      <c r="DT51" s="82"/>
      <c r="DU51" s="82"/>
      <c r="DV51" s="82"/>
      <c r="DW51" s="82"/>
      <c r="DX51" s="82"/>
      <c r="DY51" s="82"/>
      <c r="DZ51" s="82"/>
      <c r="EA51" s="82"/>
      <c r="EB51" s="82"/>
      <c r="EC51" s="82"/>
      <c r="ED51" s="82"/>
      <c r="EE51" s="82"/>
      <c r="EF51" s="82"/>
      <c r="EG51" s="82"/>
      <c r="EH51" s="82"/>
      <c r="EI51" s="82"/>
      <c r="EJ51" s="82"/>
      <c r="EK51" s="82"/>
      <c r="EL51" s="82"/>
      <c r="EM51" s="82"/>
      <c r="EN51" s="82"/>
      <c r="EO51" s="82"/>
      <c r="EP51" s="82"/>
      <c r="EQ51" s="82"/>
      <c r="ER51" s="82"/>
      <c r="ES51" s="82"/>
      <c r="ET51" s="82"/>
      <c r="EU51" s="82"/>
      <c r="EV51" s="82"/>
      <c r="EW51" s="82"/>
      <c r="EX51" s="82"/>
      <c r="EY51" s="82"/>
      <c r="EZ51" s="82"/>
      <c r="FA51" s="82"/>
      <c r="FB51" s="82"/>
      <c r="FC51" s="82"/>
      <c r="FD51" s="82"/>
      <c r="FE51" s="82"/>
      <c r="FF51" s="82"/>
      <c r="FG51" s="82"/>
      <c r="FH51" s="82"/>
      <c r="FI51" s="82"/>
      <c r="FJ51" s="82"/>
      <c r="FK51" s="82"/>
      <c r="FL51" s="82"/>
      <c r="FM51" s="82"/>
      <c r="FN51" s="82"/>
      <c r="FO51" s="82"/>
    </row>
    <row r="52" spans="1:171" s="75" customFormat="1" x14ac:dyDescent="0.25">
      <c r="A52" s="32"/>
      <c r="B52" s="88">
        <v>3789</v>
      </c>
      <c r="C52" s="92">
        <v>6</v>
      </c>
      <c r="D52" s="93">
        <v>6</v>
      </c>
      <c r="E52" s="92">
        <v>0.5</v>
      </c>
      <c r="F52" s="93">
        <v>6</v>
      </c>
      <c r="G52" s="92">
        <v>0</v>
      </c>
      <c r="H52" s="27">
        <v>6</v>
      </c>
      <c r="I52" s="26">
        <v>0</v>
      </c>
      <c r="J52" s="27">
        <v>1</v>
      </c>
      <c r="K52" s="26">
        <v>0</v>
      </c>
      <c r="L52" s="27">
        <v>2</v>
      </c>
      <c r="M52" s="26">
        <v>6</v>
      </c>
      <c r="N52" s="34">
        <v>6</v>
      </c>
      <c r="O52" s="26">
        <v>6</v>
      </c>
      <c r="P52" s="27"/>
      <c r="Q52" s="26"/>
      <c r="R52" s="34"/>
      <c r="S52" s="33"/>
      <c r="T52" s="29"/>
      <c r="U52" s="26"/>
      <c r="V52" s="29"/>
      <c r="W52" s="33"/>
      <c r="X52" s="29"/>
      <c r="Y52" s="33"/>
      <c r="Z52" s="29"/>
      <c r="AA52" s="33"/>
      <c r="AB52" s="29"/>
      <c r="AC52" s="33"/>
      <c r="AD52" s="29"/>
      <c r="AE52" s="26"/>
      <c r="AF52" s="28"/>
      <c r="AG52" s="26"/>
      <c r="AH52" s="28"/>
      <c r="AI52" s="26"/>
      <c r="AJ52" s="29"/>
      <c r="AK52" s="26"/>
      <c r="AL52" s="28"/>
      <c r="AM52" s="26"/>
      <c r="AN52" s="29"/>
      <c r="AO52" s="26"/>
      <c r="AP52" s="28"/>
      <c r="AQ52" s="26"/>
      <c r="AR52" s="29"/>
      <c r="AS52" s="26"/>
      <c r="AT52" s="29"/>
      <c r="AU52" s="26"/>
      <c r="AV52" s="28"/>
      <c r="AW52" s="26"/>
      <c r="AX52" s="28"/>
      <c r="AY52" s="26"/>
      <c r="AZ52" s="28"/>
      <c r="BA52" s="26"/>
      <c r="BB52" s="28"/>
      <c r="BC52" s="26"/>
      <c r="BD52" s="29"/>
      <c r="BE52" s="33"/>
      <c r="BF52" s="29"/>
      <c r="BG52" s="33"/>
      <c r="BH52" s="29"/>
      <c r="BI52" s="33"/>
      <c r="BJ52" s="29"/>
      <c r="BK52" s="33"/>
      <c r="BL52" s="29"/>
      <c r="BM52" s="33"/>
      <c r="BN52" s="29"/>
      <c r="BO52" s="33"/>
      <c r="BP52" s="28"/>
      <c r="BQ52" s="26"/>
      <c r="BR52" s="29"/>
      <c r="BS52" s="33"/>
      <c r="BT52" s="29"/>
      <c r="BU52" s="33"/>
      <c r="BV52" s="29"/>
      <c r="BW52" s="33"/>
      <c r="BX52" s="28"/>
      <c r="BY52" s="26"/>
      <c r="BZ52" s="28"/>
      <c r="CA52" s="26"/>
      <c r="CB52" s="28"/>
      <c r="CC52" s="26"/>
      <c r="CD52" s="28"/>
      <c r="CE52" s="26"/>
      <c r="CF52" s="28"/>
      <c r="CG52" s="26"/>
      <c r="CH52" s="28"/>
      <c r="CI52" s="26"/>
      <c r="CJ52" s="28"/>
      <c r="CK52" s="26"/>
      <c r="CL52" s="28"/>
      <c r="CM52" s="26"/>
      <c r="CN52" s="28"/>
      <c r="CO52" s="33"/>
    </row>
    <row r="53" spans="1:171" x14ac:dyDescent="0.25">
      <c r="A53" s="31"/>
      <c r="B53" s="96"/>
      <c r="C53" s="96"/>
      <c r="D53" s="101"/>
      <c r="E53" s="96"/>
      <c r="F53" s="101"/>
      <c r="G53" s="96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U53" s="17"/>
      <c r="W53" s="17"/>
      <c r="Y53" s="17"/>
      <c r="AA53" s="17"/>
      <c r="AC53" s="17"/>
      <c r="AE53" s="17"/>
      <c r="AG53" s="17"/>
      <c r="AI53" s="17"/>
      <c r="AK53" s="17"/>
      <c r="AM53" s="17"/>
      <c r="AO53" s="17"/>
      <c r="AQ53" s="17"/>
      <c r="AS53" s="17"/>
      <c r="AU53" s="17"/>
      <c r="AW53" s="17"/>
      <c r="AY53" s="17"/>
      <c r="BA53" s="17"/>
      <c r="BC53" s="17"/>
      <c r="BE53" s="17"/>
      <c r="BG53" s="17"/>
      <c r="BI53" s="17"/>
      <c r="BK53" s="17"/>
      <c r="BM53" s="17"/>
      <c r="BO53" s="17"/>
      <c r="BQ53" s="17"/>
      <c r="BS53" s="17"/>
      <c r="BU53" s="17"/>
      <c r="BW53" s="17"/>
      <c r="BY53" s="17"/>
      <c r="CA53" s="17"/>
      <c r="CC53" s="17"/>
      <c r="CE53" s="17"/>
      <c r="CG53" s="17"/>
      <c r="CI53" s="17"/>
      <c r="CK53" s="17"/>
      <c r="CM53" s="17"/>
      <c r="CO53" s="17"/>
      <c r="CP53" s="82"/>
      <c r="CQ53" s="82"/>
      <c r="CR53" s="82"/>
      <c r="CS53" s="82"/>
      <c r="CT53" s="82"/>
      <c r="CU53" s="82"/>
      <c r="CV53" s="82"/>
      <c r="CW53" s="82"/>
      <c r="CX53" s="82"/>
      <c r="CY53" s="82"/>
      <c r="CZ53" s="82"/>
      <c r="DA53" s="82"/>
      <c r="DB53" s="82"/>
      <c r="DC53" s="82"/>
      <c r="DD53" s="82"/>
      <c r="DE53" s="82"/>
      <c r="DF53" s="82"/>
      <c r="DG53" s="82"/>
      <c r="DH53" s="82"/>
      <c r="DI53" s="82"/>
      <c r="DJ53" s="82"/>
      <c r="DK53" s="82"/>
      <c r="DL53" s="82"/>
      <c r="DM53" s="82"/>
      <c r="DN53" s="82"/>
      <c r="DO53" s="82"/>
      <c r="DP53" s="82"/>
      <c r="DQ53" s="82"/>
      <c r="DR53" s="82"/>
      <c r="DS53" s="82"/>
      <c r="DT53" s="82"/>
      <c r="DU53" s="82"/>
      <c r="DV53" s="82"/>
      <c r="DW53" s="82"/>
      <c r="DX53" s="82"/>
      <c r="DY53" s="82"/>
      <c r="DZ53" s="82"/>
      <c r="EA53" s="82"/>
      <c r="EB53" s="82"/>
      <c r="EC53" s="82"/>
      <c r="ED53" s="82"/>
      <c r="EE53" s="82"/>
      <c r="EF53" s="82"/>
      <c r="EG53" s="82"/>
      <c r="EH53" s="82"/>
      <c r="EI53" s="82"/>
      <c r="EJ53" s="82"/>
      <c r="EK53" s="82"/>
      <c r="EL53" s="82"/>
      <c r="EM53" s="82"/>
      <c r="EN53" s="82"/>
      <c r="EO53" s="82"/>
      <c r="EP53" s="82"/>
      <c r="EQ53" s="82"/>
      <c r="ER53" s="82"/>
      <c r="ES53" s="82"/>
      <c r="ET53" s="82"/>
      <c r="EU53" s="82"/>
      <c r="EV53" s="82"/>
      <c r="EW53" s="82"/>
      <c r="EX53" s="82"/>
      <c r="EY53" s="82"/>
      <c r="EZ53" s="82"/>
      <c r="FA53" s="82"/>
      <c r="FB53" s="82"/>
      <c r="FC53" s="82"/>
      <c r="FD53" s="82"/>
      <c r="FE53" s="82"/>
      <c r="FF53" s="82"/>
      <c r="FG53" s="82"/>
      <c r="FH53" s="82"/>
      <c r="FI53" s="82"/>
      <c r="FJ53" s="82"/>
      <c r="FK53" s="82"/>
      <c r="FL53" s="82"/>
      <c r="FM53" s="82"/>
      <c r="FN53" s="82"/>
      <c r="FO53" s="82"/>
    </row>
    <row r="54" spans="1:171" x14ac:dyDescent="0.25">
      <c r="B54" s="96"/>
      <c r="C54" s="96"/>
      <c r="D54" s="101"/>
      <c r="E54" s="96"/>
      <c r="F54" s="101"/>
      <c r="G54" s="96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U54" s="17"/>
      <c r="W54" s="17"/>
      <c r="Y54" s="17"/>
      <c r="AA54" s="17"/>
      <c r="AC54" s="17"/>
      <c r="AE54" s="17"/>
      <c r="AG54" s="17"/>
      <c r="AI54" s="17"/>
      <c r="AK54" s="17"/>
      <c r="AM54" s="17"/>
      <c r="AO54" s="17"/>
      <c r="AQ54" s="17"/>
      <c r="AS54" s="17"/>
      <c r="AU54" s="17"/>
      <c r="AW54" s="17"/>
      <c r="AY54" s="17"/>
      <c r="BA54" s="17"/>
      <c r="BC54" s="17"/>
      <c r="BE54" s="17"/>
      <c r="BG54" s="17"/>
      <c r="BI54" s="17"/>
      <c r="BK54" s="17"/>
      <c r="BM54" s="17"/>
      <c r="BO54" s="17"/>
      <c r="BQ54" s="17"/>
      <c r="BS54" s="17"/>
      <c r="BU54" s="17"/>
      <c r="BW54" s="17"/>
      <c r="BY54" s="17"/>
      <c r="CA54" s="17"/>
      <c r="CC54" s="17"/>
      <c r="CE54" s="17"/>
      <c r="CG54" s="17"/>
      <c r="CI54" s="17"/>
      <c r="CK54" s="17"/>
      <c r="CM54" s="17"/>
      <c r="CO54" s="17"/>
      <c r="CP54" s="82"/>
      <c r="CQ54" s="82"/>
      <c r="CR54" s="82"/>
      <c r="CS54" s="82"/>
      <c r="CT54" s="82"/>
      <c r="CU54" s="82"/>
      <c r="CV54" s="82"/>
      <c r="CW54" s="82"/>
      <c r="CX54" s="82"/>
      <c r="CY54" s="82"/>
      <c r="CZ54" s="82"/>
      <c r="DA54" s="82"/>
      <c r="DB54" s="82"/>
      <c r="DC54" s="82"/>
      <c r="DD54" s="82"/>
      <c r="DE54" s="82"/>
      <c r="DF54" s="82"/>
      <c r="DG54" s="82"/>
      <c r="DH54" s="82"/>
      <c r="DI54" s="82"/>
      <c r="DJ54" s="82"/>
      <c r="DK54" s="82"/>
      <c r="DL54" s="82"/>
      <c r="DM54" s="82"/>
      <c r="DN54" s="82"/>
      <c r="DO54" s="82"/>
      <c r="DP54" s="82"/>
      <c r="DQ54" s="82"/>
      <c r="DR54" s="82"/>
      <c r="DS54" s="82"/>
      <c r="DT54" s="82"/>
      <c r="DU54" s="82"/>
      <c r="DV54" s="82"/>
      <c r="DW54" s="82"/>
      <c r="DX54" s="82"/>
      <c r="DY54" s="82"/>
      <c r="DZ54" s="82"/>
      <c r="EA54" s="82"/>
      <c r="EB54" s="82"/>
      <c r="EC54" s="82"/>
      <c r="ED54" s="82"/>
      <c r="EE54" s="82"/>
      <c r="EF54" s="82"/>
      <c r="EG54" s="82"/>
      <c r="EH54" s="82"/>
      <c r="EI54" s="82"/>
      <c r="EJ54" s="82"/>
      <c r="EK54" s="82"/>
      <c r="EL54" s="82"/>
      <c r="EM54" s="82"/>
      <c r="EN54" s="82"/>
      <c r="EO54" s="82"/>
      <c r="EP54" s="82"/>
      <c r="EQ54" s="82"/>
      <c r="ER54" s="82"/>
      <c r="ES54" s="82"/>
      <c r="ET54" s="82"/>
      <c r="EU54" s="82"/>
      <c r="EV54" s="82"/>
      <c r="EW54" s="82"/>
      <c r="EX54" s="82"/>
      <c r="EY54" s="82"/>
      <c r="EZ54" s="82"/>
      <c r="FA54" s="82"/>
      <c r="FB54" s="82"/>
      <c r="FC54" s="82"/>
      <c r="FD54" s="82"/>
      <c r="FE54" s="82"/>
      <c r="FF54" s="82"/>
      <c r="FG54" s="82"/>
      <c r="FH54" s="82"/>
      <c r="FI54" s="82"/>
      <c r="FJ54" s="82"/>
      <c r="FK54" s="82"/>
      <c r="FL54" s="82"/>
      <c r="FM54" s="82"/>
      <c r="FN54" s="82"/>
      <c r="FO54" s="82"/>
    </row>
    <row r="55" spans="1:171" x14ac:dyDescent="0.25">
      <c r="B55" s="96"/>
      <c r="C55" s="96"/>
      <c r="D55" s="101"/>
      <c r="E55" s="96"/>
      <c r="F55" s="101"/>
      <c r="G55" s="96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U55" s="17"/>
      <c r="W55" s="17"/>
      <c r="Y55" s="17"/>
      <c r="AA55" s="17"/>
      <c r="AC55" s="17"/>
      <c r="AE55" s="17"/>
      <c r="AG55" s="17"/>
      <c r="AI55" s="17"/>
      <c r="AK55" s="17"/>
      <c r="AM55" s="17"/>
      <c r="AO55" s="17"/>
      <c r="AQ55" s="17"/>
      <c r="AS55" s="17"/>
      <c r="AU55" s="17"/>
      <c r="AW55" s="17"/>
      <c r="AY55" s="17"/>
      <c r="BA55" s="17"/>
      <c r="BC55" s="17"/>
      <c r="BE55" s="17"/>
      <c r="BG55" s="17"/>
      <c r="BI55" s="17"/>
      <c r="BK55" s="17"/>
      <c r="BM55" s="17"/>
      <c r="BO55" s="17"/>
      <c r="BQ55" s="17"/>
      <c r="BS55" s="17"/>
      <c r="BU55" s="17"/>
      <c r="BW55" s="17"/>
      <c r="BY55" s="17"/>
      <c r="CA55" s="17"/>
      <c r="CC55" s="17"/>
      <c r="CE55" s="17"/>
      <c r="CG55" s="17"/>
      <c r="CI55" s="17"/>
      <c r="CK55" s="17"/>
      <c r="CM55" s="17"/>
      <c r="CO55" s="17"/>
      <c r="CP55" s="82"/>
      <c r="CQ55" s="82"/>
      <c r="CR55" s="82"/>
      <c r="CS55" s="82"/>
      <c r="CT55" s="82"/>
      <c r="CU55" s="82"/>
      <c r="CV55" s="82"/>
      <c r="CW55" s="82"/>
      <c r="CX55" s="82"/>
      <c r="CY55" s="82"/>
      <c r="CZ55" s="82"/>
      <c r="DA55" s="82"/>
      <c r="DB55" s="82"/>
      <c r="DC55" s="82"/>
      <c r="DD55" s="82"/>
      <c r="DE55" s="82"/>
      <c r="DF55" s="82"/>
      <c r="DG55" s="82"/>
      <c r="DH55" s="82"/>
      <c r="DI55" s="82"/>
      <c r="DJ55" s="82"/>
      <c r="DK55" s="82"/>
      <c r="DL55" s="82"/>
      <c r="DM55" s="82"/>
      <c r="DN55" s="82"/>
      <c r="DO55" s="82"/>
      <c r="DP55" s="82"/>
      <c r="DQ55" s="82"/>
      <c r="DR55" s="82"/>
      <c r="DS55" s="82"/>
      <c r="DT55" s="82"/>
      <c r="DU55" s="82"/>
      <c r="DV55" s="82"/>
      <c r="DW55" s="82"/>
      <c r="DX55" s="82"/>
      <c r="DY55" s="82"/>
      <c r="DZ55" s="82"/>
      <c r="EA55" s="82"/>
      <c r="EB55" s="82"/>
      <c r="EC55" s="82"/>
      <c r="ED55" s="82"/>
      <c r="EE55" s="82"/>
      <c r="EF55" s="82"/>
      <c r="EG55" s="82"/>
      <c r="EH55" s="82"/>
      <c r="EI55" s="82"/>
      <c r="EJ55" s="82"/>
      <c r="EK55" s="82"/>
      <c r="EL55" s="82"/>
      <c r="EM55" s="82"/>
      <c r="EN55" s="82"/>
      <c r="EO55" s="82"/>
      <c r="EP55" s="82"/>
      <c r="EQ55" s="82"/>
      <c r="ER55" s="82"/>
      <c r="ES55" s="82"/>
      <c r="ET55" s="82"/>
      <c r="EU55" s="82"/>
      <c r="EV55" s="82"/>
      <c r="EW55" s="82"/>
      <c r="EX55" s="82"/>
      <c r="EY55" s="82"/>
      <c r="EZ55" s="82"/>
      <c r="FA55" s="82"/>
      <c r="FB55" s="82"/>
      <c r="FC55" s="82"/>
      <c r="FD55" s="82"/>
      <c r="FE55" s="82"/>
      <c r="FF55" s="82"/>
      <c r="FG55" s="82"/>
      <c r="FH55" s="82"/>
      <c r="FI55" s="82"/>
      <c r="FJ55" s="82"/>
      <c r="FK55" s="82"/>
      <c r="FL55" s="82"/>
      <c r="FM55" s="82"/>
      <c r="FN55" s="82"/>
      <c r="FO55" s="82"/>
    </row>
    <row r="56" spans="1:171" x14ac:dyDescent="0.25">
      <c r="B56" s="96"/>
      <c r="C56" s="96"/>
      <c r="D56" s="101"/>
      <c r="E56" s="96"/>
      <c r="F56" s="101"/>
      <c r="G56" s="96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U56" s="17"/>
      <c r="W56" s="17"/>
      <c r="Y56" s="17"/>
      <c r="AA56" s="17"/>
      <c r="AC56" s="17"/>
      <c r="AE56" s="17"/>
      <c r="AG56" s="17"/>
      <c r="AI56" s="17"/>
      <c r="AK56" s="17"/>
      <c r="AM56" s="17"/>
      <c r="AO56" s="17"/>
      <c r="AQ56" s="17"/>
      <c r="AS56" s="17"/>
      <c r="AU56" s="17"/>
      <c r="AW56" s="17"/>
      <c r="AY56" s="17"/>
      <c r="BA56" s="17"/>
      <c r="BC56" s="17"/>
      <c r="BE56" s="17"/>
      <c r="BG56" s="17"/>
      <c r="BI56" s="17"/>
      <c r="BK56" s="17"/>
      <c r="BM56" s="17"/>
      <c r="BO56" s="17"/>
      <c r="BQ56" s="17"/>
      <c r="BS56" s="17"/>
      <c r="BU56" s="17"/>
      <c r="BW56" s="17"/>
      <c r="BY56" s="17"/>
      <c r="CA56" s="17"/>
      <c r="CC56" s="17"/>
      <c r="CE56" s="17"/>
      <c r="CG56" s="17"/>
      <c r="CI56" s="17"/>
      <c r="CK56" s="17"/>
      <c r="CM56" s="17"/>
      <c r="CO56" s="17"/>
      <c r="CP56" s="82"/>
      <c r="CQ56" s="82"/>
      <c r="CR56" s="82"/>
      <c r="CS56" s="82"/>
      <c r="CT56" s="82"/>
      <c r="CU56" s="82"/>
      <c r="CV56" s="82"/>
      <c r="CW56" s="82"/>
      <c r="CX56" s="82"/>
      <c r="CY56" s="82"/>
      <c r="CZ56" s="82"/>
      <c r="DA56" s="82"/>
      <c r="DB56" s="82"/>
      <c r="DC56" s="82"/>
      <c r="DD56" s="82"/>
      <c r="DE56" s="82"/>
      <c r="DF56" s="82"/>
      <c r="DG56" s="82"/>
      <c r="DH56" s="82"/>
      <c r="DI56" s="82"/>
      <c r="DJ56" s="82"/>
      <c r="DK56" s="82"/>
      <c r="DL56" s="82"/>
      <c r="DM56" s="82"/>
      <c r="DN56" s="82"/>
      <c r="DO56" s="82"/>
      <c r="DP56" s="82"/>
      <c r="DQ56" s="82"/>
      <c r="DR56" s="82"/>
      <c r="DS56" s="82"/>
      <c r="DT56" s="82"/>
      <c r="DU56" s="82"/>
      <c r="DV56" s="82"/>
      <c r="DW56" s="82"/>
      <c r="DX56" s="82"/>
      <c r="DY56" s="82"/>
      <c r="DZ56" s="82"/>
      <c r="EA56" s="82"/>
      <c r="EB56" s="82"/>
      <c r="EC56" s="82"/>
      <c r="ED56" s="82"/>
      <c r="EE56" s="82"/>
      <c r="EF56" s="82"/>
      <c r="EG56" s="82"/>
      <c r="EH56" s="82"/>
      <c r="EI56" s="82"/>
      <c r="EJ56" s="82"/>
      <c r="EK56" s="82"/>
      <c r="EL56" s="82"/>
      <c r="EM56" s="82"/>
      <c r="EN56" s="82"/>
      <c r="EO56" s="82"/>
      <c r="EP56" s="82"/>
      <c r="EQ56" s="82"/>
      <c r="ER56" s="82"/>
      <c r="ES56" s="82"/>
      <c r="ET56" s="82"/>
      <c r="EU56" s="82"/>
      <c r="EV56" s="82"/>
      <c r="EW56" s="82"/>
      <c r="EX56" s="82"/>
      <c r="EY56" s="82"/>
      <c r="EZ56" s="82"/>
      <c r="FA56" s="82"/>
      <c r="FB56" s="82"/>
      <c r="FC56" s="82"/>
      <c r="FD56" s="82"/>
      <c r="FE56" s="82"/>
      <c r="FF56" s="82"/>
      <c r="FG56" s="82"/>
      <c r="FH56" s="82"/>
      <c r="FI56" s="82"/>
      <c r="FJ56" s="82"/>
      <c r="FK56" s="82"/>
      <c r="FL56" s="82"/>
      <c r="FM56" s="82"/>
      <c r="FN56" s="82"/>
      <c r="FO56" s="82"/>
    </row>
    <row r="57" spans="1:171" x14ac:dyDescent="0.25">
      <c r="B57" s="96"/>
      <c r="C57" s="96"/>
      <c r="D57" s="101"/>
      <c r="E57" s="96"/>
      <c r="F57" s="101"/>
      <c r="G57" s="96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U57" s="17"/>
      <c r="W57" s="17"/>
      <c r="Y57" s="17"/>
      <c r="AA57" s="17"/>
      <c r="AC57" s="17"/>
      <c r="AE57" s="17"/>
      <c r="AG57" s="17"/>
      <c r="AI57" s="17"/>
      <c r="AK57" s="17"/>
      <c r="AM57" s="17"/>
      <c r="AO57" s="17"/>
      <c r="AQ57" s="17"/>
      <c r="AS57" s="17"/>
      <c r="AU57" s="17"/>
      <c r="AW57" s="17"/>
      <c r="AY57" s="17"/>
      <c r="BA57" s="17"/>
      <c r="BC57" s="17"/>
      <c r="BE57" s="17"/>
      <c r="BG57" s="17"/>
      <c r="BI57" s="17"/>
      <c r="BK57" s="17"/>
      <c r="BM57" s="17"/>
      <c r="BO57" s="17"/>
      <c r="BQ57" s="17"/>
      <c r="BS57" s="17"/>
      <c r="BU57" s="17"/>
      <c r="BW57" s="17"/>
      <c r="BY57" s="17"/>
      <c r="CA57" s="17"/>
      <c r="CC57" s="17"/>
      <c r="CE57" s="17"/>
      <c r="CG57" s="17"/>
      <c r="CI57" s="17"/>
      <c r="CK57" s="17"/>
      <c r="CM57" s="17"/>
      <c r="CO57" s="17"/>
      <c r="CP57" s="82"/>
      <c r="CQ57" s="82"/>
      <c r="CR57" s="82"/>
      <c r="CS57" s="82"/>
      <c r="CT57" s="82"/>
      <c r="CU57" s="82"/>
      <c r="CV57" s="82"/>
      <c r="CW57" s="82"/>
      <c r="CX57" s="82"/>
      <c r="CY57" s="82"/>
      <c r="CZ57" s="82"/>
      <c r="DA57" s="82"/>
      <c r="DB57" s="82"/>
      <c r="DC57" s="82"/>
      <c r="DD57" s="82"/>
      <c r="DE57" s="82"/>
      <c r="DF57" s="82"/>
      <c r="DG57" s="82"/>
      <c r="DH57" s="82"/>
      <c r="DI57" s="82"/>
      <c r="DJ57" s="82"/>
      <c r="DK57" s="82"/>
      <c r="DL57" s="82"/>
      <c r="DM57" s="82"/>
      <c r="DN57" s="82"/>
      <c r="DO57" s="82"/>
      <c r="DP57" s="82"/>
      <c r="DQ57" s="82"/>
      <c r="DR57" s="82"/>
      <c r="DS57" s="82"/>
      <c r="DT57" s="82"/>
      <c r="DU57" s="82"/>
      <c r="DV57" s="82"/>
      <c r="DW57" s="82"/>
      <c r="DX57" s="82"/>
      <c r="DY57" s="82"/>
      <c r="DZ57" s="82"/>
      <c r="EA57" s="82"/>
      <c r="EB57" s="82"/>
      <c r="EC57" s="82"/>
      <c r="ED57" s="82"/>
      <c r="EE57" s="82"/>
      <c r="EF57" s="82"/>
      <c r="EG57" s="82"/>
      <c r="EH57" s="82"/>
      <c r="EI57" s="82"/>
      <c r="EJ57" s="82"/>
      <c r="EK57" s="82"/>
      <c r="EL57" s="82"/>
      <c r="EM57" s="82"/>
      <c r="EN57" s="82"/>
      <c r="EO57" s="82"/>
      <c r="EP57" s="82"/>
      <c r="EQ57" s="82"/>
      <c r="ER57" s="82"/>
      <c r="ES57" s="82"/>
      <c r="ET57" s="82"/>
      <c r="EU57" s="82"/>
      <c r="EV57" s="82"/>
      <c r="EW57" s="82"/>
      <c r="EX57" s="82"/>
      <c r="EY57" s="82"/>
      <c r="EZ57" s="82"/>
      <c r="FA57" s="82"/>
      <c r="FB57" s="82"/>
      <c r="FC57" s="82"/>
      <c r="FD57" s="82"/>
      <c r="FE57" s="82"/>
      <c r="FF57" s="82"/>
      <c r="FG57" s="82"/>
      <c r="FH57" s="82"/>
      <c r="FI57" s="82"/>
      <c r="FJ57" s="82"/>
      <c r="FK57" s="82"/>
      <c r="FL57" s="82"/>
      <c r="FM57" s="82"/>
      <c r="FN57" s="82"/>
      <c r="FO57" s="82"/>
    </row>
    <row r="58" spans="1:171" x14ac:dyDescent="0.25">
      <c r="B58" s="96"/>
      <c r="C58" s="96"/>
      <c r="D58" s="101"/>
      <c r="E58" s="96"/>
      <c r="F58" s="101"/>
      <c r="G58" s="96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U58" s="17"/>
      <c r="W58" s="17"/>
      <c r="Y58" s="17"/>
      <c r="AA58" s="17"/>
      <c r="AC58" s="17"/>
      <c r="AE58" s="17"/>
      <c r="AG58" s="17"/>
      <c r="AI58" s="17"/>
      <c r="AK58" s="17"/>
      <c r="AM58" s="17"/>
      <c r="AO58" s="17"/>
      <c r="AQ58" s="17"/>
      <c r="AS58" s="17"/>
      <c r="AU58" s="17"/>
      <c r="AW58" s="17"/>
      <c r="AY58" s="17"/>
      <c r="BA58" s="17"/>
      <c r="BC58" s="17"/>
      <c r="BE58" s="17"/>
      <c r="BG58" s="17"/>
      <c r="BI58" s="17"/>
      <c r="BK58" s="17"/>
      <c r="BM58" s="17"/>
      <c r="BO58" s="17"/>
      <c r="BQ58" s="17"/>
      <c r="BS58" s="17"/>
      <c r="BU58" s="17"/>
      <c r="BW58" s="17"/>
      <c r="BY58" s="17"/>
      <c r="CA58" s="17"/>
      <c r="CC58" s="17"/>
      <c r="CE58" s="17"/>
      <c r="CG58" s="17"/>
      <c r="CI58" s="17"/>
      <c r="CK58" s="17"/>
      <c r="CM58" s="17"/>
      <c r="CO58" s="17"/>
      <c r="CP58" s="82"/>
      <c r="CQ58" s="82"/>
      <c r="CR58" s="82"/>
      <c r="CS58" s="82"/>
      <c r="CT58" s="82"/>
      <c r="CU58" s="82"/>
      <c r="CV58" s="82"/>
      <c r="CW58" s="82"/>
      <c r="CX58" s="82"/>
      <c r="CY58" s="82"/>
      <c r="CZ58" s="82"/>
      <c r="DA58" s="82"/>
      <c r="DB58" s="82"/>
      <c r="DC58" s="82"/>
      <c r="DD58" s="82"/>
      <c r="DE58" s="82"/>
      <c r="DF58" s="82"/>
      <c r="DG58" s="82"/>
      <c r="DH58" s="82"/>
      <c r="DI58" s="82"/>
      <c r="DJ58" s="82"/>
      <c r="DK58" s="82"/>
      <c r="DL58" s="82"/>
      <c r="DM58" s="82"/>
      <c r="DN58" s="82"/>
      <c r="DO58" s="82"/>
      <c r="DP58" s="82"/>
      <c r="DQ58" s="82"/>
      <c r="DR58" s="82"/>
      <c r="DS58" s="82"/>
      <c r="DT58" s="82"/>
      <c r="DU58" s="82"/>
      <c r="DV58" s="82"/>
      <c r="DW58" s="82"/>
      <c r="DX58" s="82"/>
      <c r="DY58" s="82"/>
      <c r="DZ58" s="82"/>
      <c r="EA58" s="82"/>
      <c r="EB58" s="82"/>
      <c r="EC58" s="82"/>
      <c r="ED58" s="82"/>
      <c r="EE58" s="82"/>
      <c r="EF58" s="82"/>
      <c r="EG58" s="82"/>
      <c r="EH58" s="82"/>
      <c r="EI58" s="82"/>
      <c r="EJ58" s="82"/>
      <c r="EK58" s="82"/>
      <c r="EL58" s="82"/>
      <c r="EM58" s="82"/>
      <c r="EN58" s="82"/>
      <c r="EO58" s="82"/>
      <c r="EP58" s="82"/>
      <c r="EQ58" s="82"/>
      <c r="ER58" s="82"/>
      <c r="ES58" s="82"/>
      <c r="ET58" s="82"/>
      <c r="EU58" s="82"/>
      <c r="EV58" s="82"/>
      <c r="EW58" s="82"/>
      <c r="EX58" s="82"/>
      <c r="EY58" s="82"/>
      <c r="EZ58" s="82"/>
      <c r="FA58" s="82"/>
      <c r="FB58" s="82"/>
      <c r="FC58" s="82"/>
      <c r="FD58" s="82"/>
      <c r="FE58" s="82"/>
      <c r="FF58" s="82"/>
      <c r="FG58" s="82"/>
      <c r="FH58" s="82"/>
      <c r="FI58" s="82"/>
      <c r="FJ58" s="82"/>
      <c r="FK58" s="82"/>
      <c r="FL58" s="82"/>
      <c r="FM58" s="82"/>
      <c r="FN58" s="82"/>
      <c r="FO58" s="82"/>
    </row>
    <row r="59" spans="1:171" x14ac:dyDescent="0.25">
      <c r="B59" s="96"/>
      <c r="C59" s="96"/>
      <c r="D59" s="101"/>
      <c r="E59" s="96"/>
      <c r="F59" s="101"/>
      <c r="G59" s="96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U59" s="17"/>
      <c r="W59" s="17"/>
      <c r="Y59" s="17"/>
      <c r="AA59" s="17"/>
      <c r="AC59" s="17"/>
      <c r="AE59" s="17"/>
      <c r="AG59" s="17"/>
      <c r="AI59" s="17"/>
      <c r="AK59" s="17"/>
      <c r="AM59" s="17"/>
      <c r="AO59" s="17"/>
      <c r="AQ59" s="17"/>
      <c r="AS59" s="17"/>
      <c r="AU59" s="17"/>
      <c r="AW59" s="17"/>
      <c r="AY59" s="17"/>
      <c r="BA59" s="17"/>
      <c r="BC59" s="17"/>
      <c r="BE59" s="17"/>
      <c r="BG59" s="17"/>
      <c r="BI59" s="17"/>
      <c r="BK59" s="17"/>
      <c r="BM59" s="17"/>
      <c r="BO59" s="17"/>
      <c r="BQ59" s="17"/>
      <c r="BS59" s="17"/>
      <c r="BU59" s="17"/>
      <c r="BW59" s="17"/>
      <c r="BY59" s="17"/>
      <c r="CA59" s="17"/>
      <c r="CC59" s="17"/>
      <c r="CE59" s="17"/>
      <c r="CG59" s="17"/>
      <c r="CI59" s="17"/>
      <c r="CK59" s="17"/>
      <c r="CM59" s="17"/>
      <c r="CO59" s="17"/>
    </row>
    <row r="60" spans="1:171" x14ac:dyDescent="0.25">
      <c r="B60" s="96"/>
      <c r="C60" s="96"/>
      <c r="D60" s="101"/>
      <c r="E60" s="96"/>
      <c r="F60" s="101"/>
      <c r="G60" s="96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U60" s="17"/>
      <c r="W60" s="17"/>
      <c r="Y60" s="17"/>
      <c r="AA60" s="17"/>
      <c r="AC60" s="17"/>
      <c r="AE60" s="17"/>
      <c r="AG60" s="17"/>
      <c r="AI60" s="17"/>
      <c r="AK60" s="17"/>
      <c r="AM60" s="17"/>
      <c r="AO60" s="17"/>
      <c r="AQ60" s="17"/>
      <c r="AS60" s="17"/>
      <c r="AU60" s="17"/>
      <c r="AW60" s="17"/>
      <c r="AY60" s="17"/>
      <c r="BA60" s="17"/>
      <c r="BC60" s="17"/>
      <c r="BE60" s="17"/>
      <c r="BG60" s="17"/>
      <c r="BI60" s="17"/>
      <c r="BK60" s="17"/>
      <c r="BM60" s="17"/>
      <c r="BO60" s="17"/>
      <c r="BQ60" s="17"/>
      <c r="BS60" s="17"/>
      <c r="BU60" s="17"/>
      <c r="BW60" s="17"/>
      <c r="BY60" s="17"/>
      <c r="CA60" s="17"/>
      <c r="CC60" s="17"/>
      <c r="CE60" s="17"/>
      <c r="CG60" s="17"/>
      <c r="CI60" s="17"/>
      <c r="CK60" s="17"/>
      <c r="CM60" s="17"/>
      <c r="CO60" s="17"/>
    </row>
    <row r="61" spans="1:171" x14ac:dyDescent="0.25">
      <c r="B61" s="96"/>
      <c r="C61" s="96"/>
      <c r="D61" s="101"/>
      <c r="E61" s="96"/>
      <c r="F61" s="101"/>
      <c r="G61" s="96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U61" s="17"/>
      <c r="W61" s="17"/>
      <c r="Y61" s="17"/>
      <c r="AA61" s="17"/>
      <c r="AC61" s="17"/>
      <c r="AE61" s="17"/>
      <c r="AG61" s="17"/>
      <c r="AI61" s="17"/>
      <c r="AK61" s="17"/>
      <c r="AM61" s="17"/>
      <c r="AO61" s="17"/>
      <c r="AQ61" s="17"/>
      <c r="AS61" s="17"/>
      <c r="AU61" s="17"/>
      <c r="AW61" s="17"/>
      <c r="AY61" s="17"/>
      <c r="BA61" s="17"/>
      <c r="BC61" s="17"/>
      <c r="BE61" s="17"/>
      <c r="BG61" s="17"/>
      <c r="BI61" s="17"/>
      <c r="BK61" s="17"/>
      <c r="BM61" s="17"/>
      <c r="BO61" s="17"/>
      <c r="BQ61" s="17"/>
      <c r="BS61" s="17"/>
      <c r="BU61" s="17"/>
      <c r="BW61" s="17"/>
      <c r="BY61" s="17"/>
      <c r="CA61" s="17"/>
      <c r="CC61" s="17"/>
      <c r="CE61" s="17"/>
      <c r="CG61" s="17"/>
      <c r="CI61" s="17"/>
      <c r="CK61" s="17"/>
      <c r="CM61" s="17"/>
      <c r="CO61" s="17"/>
    </row>
    <row r="62" spans="1:171" x14ac:dyDescent="0.25">
      <c r="B62" s="96"/>
      <c r="C62" s="96"/>
      <c r="D62" s="101"/>
      <c r="E62" s="96"/>
      <c r="F62" s="101"/>
      <c r="G62" s="96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U62" s="17"/>
      <c r="W62" s="17"/>
      <c r="Y62" s="17"/>
      <c r="AA62" s="17"/>
      <c r="AC62" s="17"/>
      <c r="AE62" s="17"/>
      <c r="AG62" s="17"/>
      <c r="AI62" s="17"/>
      <c r="AK62" s="17"/>
      <c r="AM62" s="17"/>
      <c r="AO62" s="17"/>
      <c r="AQ62" s="17"/>
      <c r="AS62" s="17"/>
      <c r="AU62" s="17"/>
      <c r="AW62" s="17"/>
      <c r="AY62" s="17"/>
      <c r="BA62" s="17"/>
      <c r="BC62" s="17"/>
      <c r="BE62" s="17"/>
      <c r="BG62" s="17"/>
      <c r="BI62" s="17"/>
      <c r="BK62" s="17"/>
      <c r="BM62" s="17"/>
      <c r="BO62" s="17"/>
      <c r="BQ62" s="17"/>
      <c r="BS62" s="17"/>
      <c r="BU62" s="17"/>
      <c r="BW62" s="17"/>
      <c r="BY62" s="17"/>
      <c r="CA62" s="17"/>
      <c r="CC62" s="17"/>
      <c r="CE62" s="17"/>
      <c r="CG62" s="17"/>
      <c r="CI62" s="17"/>
      <c r="CK62" s="17"/>
      <c r="CM62" s="17"/>
      <c r="CO62" s="17"/>
    </row>
    <row r="63" spans="1:171" x14ac:dyDescent="0.25">
      <c r="B63" s="96"/>
      <c r="C63" s="96"/>
      <c r="D63" s="101"/>
      <c r="E63" s="96"/>
      <c r="F63" s="101"/>
      <c r="G63" s="96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U63" s="17"/>
      <c r="W63" s="17"/>
      <c r="Y63" s="17"/>
      <c r="AA63" s="17"/>
      <c r="AC63" s="17"/>
      <c r="AE63" s="17"/>
      <c r="AG63" s="17"/>
      <c r="AI63" s="17"/>
      <c r="AK63" s="17"/>
      <c r="AM63" s="17"/>
      <c r="AO63" s="17"/>
      <c r="AQ63" s="17"/>
      <c r="AS63" s="17"/>
      <c r="AU63" s="17"/>
      <c r="AW63" s="17"/>
      <c r="AY63" s="17"/>
      <c r="BA63" s="17"/>
      <c r="BC63" s="17"/>
      <c r="BE63" s="17"/>
      <c r="BG63" s="17"/>
      <c r="BI63" s="17"/>
      <c r="BK63" s="17"/>
      <c r="BM63" s="17"/>
      <c r="BO63" s="17"/>
      <c r="BQ63" s="17"/>
      <c r="BS63" s="17"/>
      <c r="BU63" s="17"/>
      <c r="BW63" s="17"/>
      <c r="BY63" s="17"/>
      <c r="CA63" s="17"/>
      <c r="CC63" s="17"/>
      <c r="CE63" s="17"/>
      <c r="CG63" s="17"/>
      <c r="CI63" s="17"/>
      <c r="CK63" s="17"/>
      <c r="CM63" s="17"/>
      <c r="CO63" s="17"/>
    </row>
    <row r="64" spans="1:171" x14ac:dyDescent="0.25">
      <c r="B64" s="96"/>
      <c r="C64" s="96"/>
      <c r="D64" s="101"/>
      <c r="E64" s="96"/>
      <c r="F64" s="101"/>
      <c r="G64" s="96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U64" s="17"/>
      <c r="W64" s="17"/>
      <c r="Y64" s="17"/>
      <c r="AA64" s="17"/>
      <c r="AC64" s="17"/>
      <c r="AE64" s="17"/>
      <c r="AG64" s="17"/>
      <c r="AI64" s="17"/>
      <c r="AK64" s="17"/>
      <c r="AM64" s="17"/>
      <c r="AO64" s="17"/>
      <c r="AQ64" s="17"/>
      <c r="AS64" s="17"/>
      <c r="AU64" s="17"/>
      <c r="AW64" s="17"/>
      <c r="AY64" s="17"/>
      <c r="BA64" s="17"/>
      <c r="BC64" s="17"/>
      <c r="BE64" s="17"/>
      <c r="BG64" s="17"/>
      <c r="BI64" s="17"/>
      <c r="BK64" s="17"/>
      <c r="BM64" s="17"/>
      <c r="BO64" s="17"/>
      <c r="BQ64" s="17"/>
      <c r="BS64" s="17"/>
      <c r="BU64" s="17"/>
      <c r="BW64" s="17"/>
      <c r="BY64" s="17"/>
      <c r="CA64" s="17"/>
      <c r="CC64" s="17"/>
      <c r="CE64" s="17"/>
      <c r="CG64" s="17"/>
      <c r="CI64" s="17"/>
      <c r="CK64" s="17"/>
      <c r="CM64" s="17"/>
      <c r="CO64" s="17"/>
    </row>
    <row r="65" spans="2:93" x14ac:dyDescent="0.25">
      <c r="B65" s="96"/>
      <c r="C65" s="96"/>
      <c r="D65" s="101"/>
      <c r="E65" s="96"/>
      <c r="F65" s="101"/>
      <c r="G65" s="96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U65" s="17"/>
      <c r="W65" s="17"/>
      <c r="Y65" s="17"/>
      <c r="AA65" s="17"/>
      <c r="AC65" s="17"/>
      <c r="AE65" s="17"/>
      <c r="AG65" s="17"/>
      <c r="AI65" s="17"/>
      <c r="AK65" s="17"/>
      <c r="AM65" s="17"/>
      <c r="AO65" s="17"/>
      <c r="AQ65" s="17"/>
      <c r="AS65" s="17"/>
      <c r="AU65" s="17"/>
      <c r="AW65" s="17"/>
      <c r="AY65" s="17"/>
      <c r="BA65" s="17"/>
      <c r="BC65" s="17"/>
      <c r="BE65" s="17"/>
      <c r="BG65" s="17"/>
      <c r="BI65" s="17"/>
      <c r="BK65" s="17"/>
      <c r="BM65" s="17"/>
      <c r="BO65" s="17"/>
      <c r="BQ65" s="17"/>
      <c r="BS65" s="17"/>
      <c r="BU65" s="17"/>
      <c r="BW65" s="17"/>
      <c r="BY65" s="17"/>
      <c r="CA65" s="17"/>
      <c r="CC65" s="17"/>
      <c r="CE65" s="17"/>
      <c r="CG65" s="17"/>
      <c r="CI65" s="17"/>
      <c r="CK65" s="17"/>
      <c r="CM65" s="17"/>
      <c r="CO65" s="17"/>
    </row>
    <row r="66" spans="2:93" x14ac:dyDescent="0.25">
      <c r="B66" s="96"/>
      <c r="C66" s="96"/>
      <c r="D66" s="101"/>
      <c r="E66" s="96"/>
      <c r="F66" s="101"/>
      <c r="G66" s="96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U66" s="17"/>
      <c r="W66" s="17"/>
      <c r="Y66" s="17"/>
      <c r="AA66" s="17"/>
      <c r="AC66" s="17"/>
      <c r="AE66" s="17"/>
      <c r="AG66" s="17"/>
      <c r="AI66" s="17"/>
      <c r="AK66" s="17"/>
      <c r="AM66" s="17"/>
      <c r="AO66" s="17"/>
      <c r="AQ66" s="17"/>
      <c r="AS66" s="17"/>
      <c r="AU66" s="17"/>
      <c r="AW66" s="17"/>
      <c r="AY66" s="17"/>
      <c r="BA66" s="17"/>
      <c r="BC66" s="17"/>
      <c r="BE66" s="17"/>
      <c r="BG66" s="17"/>
      <c r="BI66" s="17"/>
      <c r="BK66" s="17"/>
      <c r="BM66" s="17"/>
      <c r="BO66" s="17"/>
      <c r="BQ66" s="17"/>
      <c r="BS66" s="17"/>
      <c r="BU66" s="17"/>
      <c r="BW66" s="17"/>
      <c r="BY66" s="17"/>
      <c r="CA66" s="17"/>
      <c r="CC66" s="17"/>
      <c r="CE66" s="17"/>
      <c r="CG66" s="17"/>
      <c r="CI66" s="17"/>
      <c r="CK66" s="17"/>
      <c r="CM66" s="17"/>
      <c r="CO66" s="17"/>
    </row>
    <row r="67" spans="2:93" x14ac:dyDescent="0.25">
      <c r="B67" s="96"/>
      <c r="C67" s="96"/>
      <c r="D67" s="101"/>
      <c r="E67" s="96"/>
      <c r="F67" s="101"/>
      <c r="G67" s="96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U67" s="17"/>
      <c r="W67" s="17"/>
      <c r="Y67" s="17"/>
      <c r="AA67" s="17"/>
      <c r="AC67" s="17"/>
      <c r="AE67" s="17"/>
      <c r="AG67" s="17"/>
      <c r="AI67" s="17"/>
      <c r="AK67" s="17"/>
      <c r="AM67" s="17"/>
      <c r="AO67" s="17"/>
      <c r="AQ67" s="17"/>
      <c r="AS67" s="17"/>
      <c r="AU67" s="17"/>
      <c r="AW67" s="17"/>
      <c r="AY67" s="17"/>
      <c r="BA67" s="17"/>
      <c r="BC67" s="17"/>
      <c r="BE67" s="17"/>
      <c r="BG67" s="17"/>
      <c r="BI67" s="17"/>
      <c r="BK67" s="17"/>
      <c r="BM67" s="17"/>
      <c r="BO67" s="17"/>
      <c r="BQ67" s="17"/>
      <c r="BS67" s="17"/>
      <c r="BU67" s="17"/>
      <c r="BW67" s="17"/>
      <c r="BY67" s="17"/>
      <c r="CA67" s="17"/>
      <c r="CC67" s="17"/>
      <c r="CE67" s="17"/>
      <c r="CG67" s="17"/>
      <c r="CI67" s="17"/>
      <c r="CK67" s="17"/>
      <c r="CM67" s="17"/>
      <c r="CO67" s="17"/>
    </row>
    <row r="68" spans="2:93" x14ac:dyDescent="0.25">
      <c r="B68" s="96"/>
      <c r="C68" s="96"/>
      <c r="D68" s="101"/>
      <c r="E68" s="96"/>
      <c r="F68" s="101"/>
      <c r="G68" s="96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U68" s="17"/>
      <c r="W68" s="17"/>
      <c r="Y68" s="17"/>
      <c r="AA68" s="17"/>
      <c r="AC68" s="17"/>
      <c r="AE68" s="17"/>
      <c r="AG68" s="17"/>
      <c r="AI68" s="17"/>
      <c r="AK68" s="17"/>
      <c r="AM68" s="17"/>
      <c r="AO68" s="17"/>
      <c r="AQ68" s="17"/>
      <c r="AS68" s="17"/>
      <c r="AU68" s="17"/>
      <c r="AW68" s="17"/>
      <c r="AY68" s="17"/>
      <c r="BA68" s="17"/>
      <c r="BC68" s="17"/>
      <c r="BE68" s="17"/>
      <c r="BG68" s="17"/>
      <c r="BI68" s="17"/>
      <c r="BK68" s="17"/>
      <c r="BM68" s="17"/>
      <c r="BO68" s="17"/>
      <c r="BQ68" s="17"/>
      <c r="BS68" s="17"/>
      <c r="BU68" s="17"/>
      <c r="BW68" s="17"/>
      <c r="BY68" s="17"/>
      <c r="CA68" s="17"/>
      <c r="CC68" s="17"/>
      <c r="CE68" s="17"/>
      <c r="CG68" s="17"/>
      <c r="CI68" s="17"/>
      <c r="CK68" s="17"/>
      <c r="CM68" s="17"/>
      <c r="CO68" s="17"/>
    </row>
    <row r="69" spans="2:93" x14ac:dyDescent="0.25">
      <c r="B69" s="96"/>
      <c r="C69" s="96"/>
      <c r="D69" s="101"/>
      <c r="E69" s="96"/>
      <c r="F69" s="101"/>
      <c r="G69" s="96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U69" s="17"/>
      <c r="W69" s="17"/>
      <c r="Y69" s="17"/>
      <c r="AA69" s="17"/>
      <c r="AC69" s="17"/>
      <c r="AE69" s="17"/>
      <c r="AG69" s="17"/>
      <c r="AI69" s="17"/>
      <c r="AK69" s="17"/>
      <c r="AM69" s="17"/>
      <c r="AO69" s="17"/>
      <c r="AQ69" s="17"/>
      <c r="AS69" s="17"/>
      <c r="AU69" s="17"/>
      <c r="AW69" s="17"/>
      <c r="AY69" s="17"/>
      <c r="BA69" s="17"/>
      <c r="BC69" s="17"/>
      <c r="BE69" s="17"/>
      <c r="BG69" s="17"/>
      <c r="BI69" s="17"/>
      <c r="BK69" s="17"/>
      <c r="BM69" s="17"/>
      <c r="BO69" s="17"/>
      <c r="BQ69" s="17"/>
      <c r="BS69" s="17"/>
      <c r="BU69" s="17"/>
      <c r="BW69" s="17"/>
      <c r="BY69" s="17"/>
      <c r="CA69" s="17"/>
      <c r="CC69" s="17"/>
      <c r="CE69" s="17"/>
      <c r="CG69" s="17"/>
      <c r="CI69" s="17"/>
      <c r="CK69" s="17"/>
      <c r="CM69" s="17"/>
      <c r="CO69" s="17"/>
    </row>
    <row r="70" spans="2:93" x14ac:dyDescent="0.25">
      <c r="B70" s="96"/>
      <c r="C70" s="96"/>
      <c r="D70" s="101"/>
      <c r="E70" s="96"/>
      <c r="F70" s="101"/>
      <c r="G70" s="96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U70" s="17"/>
      <c r="W70" s="17"/>
      <c r="Y70" s="17"/>
      <c r="AA70" s="17"/>
      <c r="AC70" s="17"/>
      <c r="AE70" s="17"/>
      <c r="AG70" s="17"/>
      <c r="AI70" s="17"/>
      <c r="AK70" s="17"/>
      <c r="AM70" s="17"/>
      <c r="AO70" s="17"/>
      <c r="AQ70" s="17"/>
      <c r="AS70" s="17"/>
      <c r="AU70" s="17"/>
      <c r="AW70" s="17"/>
      <c r="AY70" s="17"/>
      <c r="BA70" s="17"/>
      <c r="BC70" s="17"/>
      <c r="BE70" s="17"/>
      <c r="BG70" s="17"/>
      <c r="BI70" s="17"/>
      <c r="BK70" s="17"/>
      <c r="BM70" s="17"/>
      <c r="BO70" s="17"/>
      <c r="BQ70" s="17"/>
      <c r="BS70" s="17"/>
      <c r="BU70" s="17"/>
      <c r="BW70" s="17"/>
      <c r="BY70" s="17"/>
      <c r="CA70" s="17"/>
      <c r="CC70" s="17"/>
      <c r="CE70" s="17"/>
      <c r="CG70" s="17"/>
      <c r="CI70" s="17"/>
      <c r="CK70" s="17"/>
      <c r="CM70" s="17"/>
      <c r="CO70" s="17"/>
    </row>
    <row r="71" spans="2:93" x14ac:dyDescent="0.25">
      <c r="B71" s="96"/>
      <c r="C71" s="96"/>
      <c r="D71" s="101"/>
      <c r="E71" s="96"/>
      <c r="F71" s="101"/>
      <c r="G71" s="96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W71" s="17"/>
      <c r="Y71" s="17"/>
      <c r="AA71" s="17"/>
      <c r="AC71" s="17"/>
      <c r="AE71" s="17"/>
      <c r="AG71" s="17"/>
      <c r="AI71" s="17"/>
      <c r="AK71" s="17"/>
      <c r="AM71" s="17"/>
      <c r="AO71" s="17"/>
      <c r="AQ71" s="17"/>
      <c r="AS71" s="17"/>
      <c r="AU71" s="17"/>
      <c r="AW71" s="17"/>
      <c r="AY71" s="17"/>
      <c r="BA71" s="17"/>
      <c r="BC71" s="17"/>
      <c r="BE71" s="17"/>
      <c r="BG71" s="17"/>
      <c r="BI71" s="17"/>
      <c r="BK71" s="17"/>
      <c r="BM71" s="17"/>
      <c r="BO71" s="17"/>
      <c r="BQ71" s="17"/>
      <c r="BS71" s="17"/>
      <c r="BU71" s="17"/>
      <c r="BW71" s="17"/>
      <c r="BY71" s="17"/>
      <c r="CA71" s="17"/>
      <c r="CC71" s="17"/>
      <c r="CE71" s="17"/>
      <c r="CG71" s="17"/>
      <c r="CI71" s="17"/>
      <c r="CK71" s="17"/>
      <c r="CM71" s="17"/>
      <c r="CO71" s="17"/>
    </row>
    <row r="72" spans="2:93" x14ac:dyDescent="0.25">
      <c r="B72" s="96"/>
      <c r="C72" s="96"/>
      <c r="D72" s="101"/>
      <c r="E72" s="96"/>
      <c r="F72" s="101"/>
      <c r="G72" s="96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U72" s="17"/>
      <c r="W72" s="17"/>
      <c r="Y72" s="17"/>
      <c r="AA72" s="17"/>
      <c r="AC72" s="17"/>
      <c r="AE72" s="17"/>
      <c r="AG72" s="17"/>
      <c r="AI72" s="17"/>
      <c r="AK72" s="17"/>
      <c r="AM72" s="17"/>
      <c r="AO72" s="17"/>
      <c r="AQ72" s="17"/>
      <c r="AS72" s="17"/>
      <c r="AU72" s="17"/>
      <c r="AW72" s="17"/>
      <c r="AY72" s="17"/>
      <c r="BA72" s="17"/>
      <c r="BC72" s="17"/>
      <c r="BE72" s="17"/>
      <c r="BG72" s="17"/>
      <c r="BI72" s="17"/>
      <c r="BK72" s="17"/>
      <c r="BM72" s="17"/>
      <c r="BO72" s="17"/>
      <c r="BQ72" s="17"/>
      <c r="BS72" s="17"/>
      <c r="BU72" s="17"/>
      <c r="BW72" s="17"/>
      <c r="BY72" s="17"/>
      <c r="CA72" s="17"/>
      <c r="CC72" s="17"/>
      <c r="CE72" s="17"/>
      <c r="CG72" s="17"/>
      <c r="CI72" s="17"/>
      <c r="CK72" s="17"/>
      <c r="CM72" s="17"/>
      <c r="CO72" s="17"/>
    </row>
    <row r="73" spans="2:93" x14ac:dyDescent="0.25">
      <c r="B73" s="96"/>
      <c r="C73" s="96"/>
      <c r="D73" s="101"/>
      <c r="E73" s="96"/>
      <c r="F73" s="101"/>
      <c r="G73" s="96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U73" s="17"/>
      <c r="W73" s="17"/>
      <c r="Y73" s="17"/>
      <c r="AA73" s="17"/>
      <c r="AC73" s="17"/>
      <c r="AE73" s="17"/>
      <c r="AG73" s="17"/>
      <c r="AI73" s="17"/>
      <c r="AK73" s="17"/>
      <c r="AM73" s="17"/>
      <c r="AO73" s="17"/>
      <c r="AQ73" s="17"/>
      <c r="AS73" s="17"/>
      <c r="AU73" s="17"/>
      <c r="AW73" s="17"/>
      <c r="AY73" s="17"/>
      <c r="BA73" s="17"/>
      <c r="BC73" s="17"/>
      <c r="BE73" s="17"/>
      <c r="BG73" s="17"/>
      <c r="BI73" s="17"/>
      <c r="BK73" s="17"/>
      <c r="BM73" s="17"/>
      <c r="BO73" s="17"/>
      <c r="BQ73" s="17"/>
      <c r="BS73" s="17"/>
      <c r="BU73" s="17"/>
      <c r="BW73" s="17"/>
      <c r="BY73" s="17"/>
      <c r="CA73" s="17"/>
      <c r="CC73" s="17"/>
      <c r="CE73" s="17"/>
      <c r="CG73" s="17"/>
      <c r="CI73" s="17"/>
      <c r="CK73" s="17"/>
      <c r="CM73" s="17"/>
      <c r="CO73" s="17"/>
    </row>
    <row r="74" spans="2:93" x14ac:dyDescent="0.25">
      <c r="B74" s="96"/>
      <c r="C74" s="96"/>
      <c r="D74" s="101"/>
      <c r="E74" s="96"/>
      <c r="F74" s="101"/>
      <c r="G74" s="96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U74" s="17"/>
      <c r="W74" s="17"/>
      <c r="Y74" s="17"/>
      <c r="AA74" s="17"/>
      <c r="AC74" s="17"/>
      <c r="AE74" s="17"/>
      <c r="AG74" s="17"/>
      <c r="AI74" s="17"/>
      <c r="AK74" s="17"/>
      <c r="AM74" s="17"/>
      <c r="AO74" s="17"/>
      <c r="AQ74" s="17"/>
      <c r="AS74" s="17"/>
      <c r="AU74" s="17"/>
      <c r="AW74" s="17"/>
      <c r="AY74" s="17"/>
      <c r="BA74" s="17"/>
      <c r="BC74" s="17"/>
      <c r="BE74" s="17"/>
      <c r="BG74" s="17"/>
      <c r="BI74" s="17"/>
      <c r="BK74" s="17"/>
      <c r="BM74" s="17"/>
      <c r="BO74" s="17"/>
      <c r="BQ74" s="17"/>
      <c r="BS74" s="17"/>
      <c r="BU74" s="17"/>
      <c r="BW74" s="17"/>
      <c r="BY74" s="17"/>
      <c r="CA74" s="17"/>
      <c r="CC74" s="17"/>
      <c r="CE74" s="17"/>
      <c r="CG74" s="17"/>
      <c r="CI74" s="17"/>
      <c r="CK74" s="17"/>
      <c r="CM74" s="17"/>
      <c r="CO74" s="17"/>
    </row>
    <row r="75" spans="2:93" x14ac:dyDescent="0.25">
      <c r="B75" s="96"/>
      <c r="C75" s="96"/>
      <c r="D75" s="101"/>
      <c r="E75" s="96"/>
      <c r="F75" s="101"/>
      <c r="G75" s="96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U75" s="17"/>
      <c r="W75" s="17"/>
      <c r="Y75" s="17"/>
      <c r="AA75" s="17"/>
      <c r="AC75" s="17"/>
      <c r="AE75" s="17"/>
      <c r="AG75" s="17"/>
      <c r="AI75" s="17"/>
      <c r="AK75" s="17"/>
      <c r="AM75" s="17"/>
      <c r="AO75" s="17"/>
      <c r="AQ75" s="17"/>
      <c r="AS75" s="17"/>
      <c r="AU75" s="17"/>
      <c r="AW75" s="17"/>
      <c r="AY75" s="17"/>
      <c r="BA75" s="17"/>
      <c r="BC75" s="17"/>
      <c r="BE75" s="17"/>
      <c r="BG75" s="17"/>
      <c r="BI75" s="17"/>
      <c r="BK75" s="17"/>
      <c r="BM75" s="17"/>
      <c r="BO75" s="17"/>
      <c r="BQ75" s="17"/>
      <c r="BS75" s="17"/>
      <c r="BU75" s="17"/>
      <c r="BW75" s="17"/>
      <c r="BY75" s="17"/>
      <c r="CA75" s="17"/>
      <c r="CC75" s="17"/>
      <c r="CE75" s="17"/>
      <c r="CG75" s="17"/>
      <c r="CI75" s="17"/>
      <c r="CK75" s="17"/>
      <c r="CM75" s="17"/>
      <c r="CO75" s="17"/>
    </row>
    <row r="76" spans="2:93" x14ac:dyDescent="0.25">
      <c r="B76" s="96"/>
      <c r="C76" s="96"/>
      <c r="D76" s="101"/>
      <c r="E76" s="96"/>
      <c r="F76" s="101"/>
      <c r="G76" s="96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U76" s="17"/>
      <c r="W76" s="17"/>
      <c r="Y76" s="17"/>
      <c r="AA76" s="17"/>
      <c r="AC76" s="17"/>
      <c r="AE76" s="17"/>
      <c r="AG76" s="17"/>
      <c r="AI76" s="17"/>
      <c r="AK76" s="17"/>
      <c r="AM76" s="17"/>
      <c r="AO76" s="17"/>
      <c r="AQ76" s="17"/>
      <c r="AS76" s="17"/>
      <c r="AU76" s="17"/>
      <c r="AW76" s="17"/>
      <c r="AY76" s="17"/>
      <c r="BA76" s="17"/>
      <c r="BC76" s="17"/>
      <c r="BE76" s="17"/>
      <c r="BG76" s="17"/>
      <c r="BI76" s="17"/>
      <c r="BK76" s="17"/>
      <c r="BM76" s="17"/>
      <c r="BO76" s="17"/>
      <c r="BQ76" s="17"/>
      <c r="BS76" s="17"/>
      <c r="BU76" s="17"/>
      <c r="BW76" s="17"/>
      <c r="BY76" s="17"/>
      <c r="CA76" s="17"/>
      <c r="CC76" s="17"/>
      <c r="CE76" s="17"/>
      <c r="CG76" s="17"/>
      <c r="CI76" s="17"/>
      <c r="CK76" s="17"/>
      <c r="CM76" s="17"/>
      <c r="CO76" s="17"/>
    </row>
    <row r="77" spans="2:93" x14ac:dyDescent="0.25">
      <c r="B77" s="96"/>
      <c r="C77" s="96"/>
      <c r="D77" s="101"/>
      <c r="E77" s="96"/>
      <c r="F77" s="101"/>
      <c r="G77" s="96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U77" s="17"/>
      <c r="W77" s="17"/>
      <c r="Y77" s="17"/>
      <c r="AA77" s="17"/>
      <c r="AC77" s="17"/>
      <c r="AE77" s="17"/>
      <c r="AG77" s="17"/>
      <c r="AI77" s="17"/>
      <c r="AK77" s="17"/>
      <c r="AM77" s="17"/>
      <c r="AO77" s="17"/>
      <c r="AQ77" s="17"/>
      <c r="AS77" s="17"/>
      <c r="AU77" s="17"/>
      <c r="AW77" s="17"/>
      <c r="AY77" s="17"/>
      <c r="BA77" s="17"/>
      <c r="BC77" s="17"/>
      <c r="BE77" s="17"/>
      <c r="BG77" s="17"/>
      <c r="BI77" s="17"/>
      <c r="BK77" s="17"/>
      <c r="BM77" s="17"/>
      <c r="BO77" s="17"/>
      <c r="BQ77" s="17"/>
      <c r="BS77" s="17"/>
      <c r="BU77" s="17"/>
      <c r="BW77" s="17"/>
      <c r="BY77" s="17"/>
      <c r="CA77" s="17"/>
      <c r="CC77" s="17"/>
      <c r="CE77" s="17"/>
      <c r="CG77" s="17"/>
      <c r="CI77" s="17"/>
      <c r="CK77" s="17"/>
      <c r="CM77" s="17"/>
      <c r="CO77" s="17"/>
    </row>
    <row r="78" spans="2:93" x14ac:dyDescent="0.25">
      <c r="B78" s="96"/>
      <c r="C78" s="96"/>
      <c r="D78" s="101"/>
      <c r="E78" s="96"/>
      <c r="F78" s="101"/>
      <c r="G78" s="96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U78" s="17"/>
      <c r="W78" s="17"/>
      <c r="Y78" s="17"/>
      <c r="AA78" s="17"/>
      <c r="AC78" s="17"/>
      <c r="AE78" s="17"/>
      <c r="AG78" s="17"/>
      <c r="AI78" s="17"/>
      <c r="AK78" s="17"/>
      <c r="AM78" s="17"/>
      <c r="AO78" s="17"/>
      <c r="AQ78" s="17"/>
      <c r="AS78" s="17"/>
      <c r="AU78" s="17"/>
      <c r="AW78" s="17"/>
      <c r="AY78" s="17"/>
      <c r="BA78" s="17"/>
      <c r="BC78" s="17"/>
      <c r="BE78" s="17"/>
      <c r="BG78" s="17"/>
      <c r="BI78" s="17"/>
      <c r="BK78" s="17"/>
      <c r="BM78" s="17"/>
      <c r="BO78" s="17"/>
      <c r="BQ78" s="17"/>
      <c r="BS78" s="17"/>
      <c r="BU78" s="17"/>
      <c r="BW78" s="17"/>
      <c r="BY78" s="17"/>
      <c r="CA78" s="17"/>
      <c r="CC78" s="17"/>
      <c r="CE78" s="17"/>
      <c r="CG78" s="17"/>
      <c r="CI78" s="17"/>
      <c r="CK78" s="17"/>
      <c r="CM78" s="17"/>
      <c r="CO78" s="17"/>
    </row>
    <row r="79" spans="2:93" x14ac:dyDescent="0.25">
      <c r="B79" s="96"/>
      <c r="C79" s="96"/>
      <c r="D79" s="101"/>
      <c r="E79" s="96"/>
      <c r="F79" s="101"/>
      <c r="G79" s="96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U79" s="17"/>
      <c r="W79" s="17"/>
      <c r="Y79" s="17"/>
      <c r="AA79" s="17"/>
      <c r="AC79" s="17"/>
      <c r="AE79" s="17"/>
      <c r="AG79" s="17"/>
      <c r="AI79" s="17"/>
      <c r="AK79" s="17"/>
      <c r="AM79" s="17"/>
      <c r="AO79" s="17"/>
      <c r="AQ79" s="17"/>
      <c r="AS79" s="17"/>
      <c r="AU79" s="17"/>
      <c r="AW79" s="17"/>
      <c r="AY79" s="17"/>
      <c r="BA79" s="17"/>
      <c r="BC79" s="17"/>
      <c r="BE79" s="17"/>
      <c r="BG79" s="17"/>
      <c r="BI79" s="17"/>
      <c r="BK79" s="17"/>
      <c r="BM79" s="17"/>
      <c r="BO79" s="17"/>
      <c r="BQ79" s="17"/>
      <c r="BS79" s="17"/>
      <c r="BU79" s="17"/>
      <c r="BW79" s="17"/>
      <c r="BY79" s="17"/>
      <c r="CA79" s="17"/>
      <c r="CC79" s="17"/>
      <c r="CE79" s="17"/>
      <c r="CG79" s="17"/>
      <c r="CI79" s="17"/>
      <c r="CK79" s="17"/>
      <c r="CM79" s="17"/>
      <c r="CO79" s="17"/>
    </row>
    <row r="80" spans="2:93" x14ac:dyDescent="0.25">
      <c r="B80" s="96"/>
      <c r="C80" s="96"/>
      <c r="D80" s="101"/>
      <c r="E80" s="96"/>
      <c r="F80" s="101"/>
      <c r="G80" s="96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U80" s="17"/>
      <c r="W80" s="17"/>
      <c r="Y80" s="17"/>
      <c r="AA80" s="17"/>
      <c r="AC80" s="17"/>
      <c r="AE80" s="17"/>
      <c r="AG80" s="17"/>
      <c r="AI80" s="17"/>
      <c r="AK80" s="17"/>
      <c r="AM80" s="17"/>
      <c r="AO80" s="17"/>
      <c r="AQ80" s="17"/>
      <c r="AS80" s="17"/>
      <c r="AU80" s="17"/>
      <c r="AW80" s="17"/>
      <c r="AY80" s="17"/>
      <c r="BA80" s="17"/>
      <c r="BC80" s="17"/>
      <c r="BE80" s="17"/>
      <c r="BG80" s="17"/>
      <c r="BI80" s="17"/>
      <c r="BK80" s="17"/>
      <c r="BM80" s="17"/>
      <c r="BO80" s="17"/>
      <c r="BQ80" s="17"/>
      <c r="BS80" s="17"/>
      <c r="BU80" s="17"/>
      <c r="BW80" s="17"/>
      <c r="BY80" s="17"/>
      <c r="CA80" s="17"/>
      <c r="CC80" s="17"/>
      <c r="CE80" s="17"/>
      <c r="CG80" s="17"/>
      <c r="CI80" s="17"/>
      <c r="CK80" s="17"/>
      <c r="CM80" s="17"/>
      <c r="CO80" s="17"/>
    </row>
    <row r="81" spans="2:93" x14ac:dyDescent="0.25">
      <c r="B81" s="96"/>
      <c r="C81" s="96"/>
      <c r="D81" s="101"/>
      <c r="E81" s="96"/>
      <c r="F81" s="101"/>
      <c r="G81" s="96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U81" s="17"/>
      <c r="W81" s="17"/>
      <c r="Y81" s="17"/>
      <c r="AA81" s="17"/>
      <c r="AC81" s="17"/>
      <c r="AE81" s="17"/>
      <c r="AG81" s="17"/>
      <c r="AI81" s="17"/>
      <c r="AK81" s="17"/>
      <c r="AM81" s="17"/>
      <c r="AO81" s="17"/>
      <c r="AQ81" s="17"/>
      <c r="AS81" s="17"/>
      <c r="AU81" s="17"/>
      <c r="AW81" s="17"/>
      <c r="AY81" s="17"/>
      <c r="BA81" s="17"/>
      <c r="BC81" s="17"/>
      <c r="BE81" s="17"/>
      <c r="BG81" s="17"/>
      <c r="BI81" s="17"/>
      <c r="BK81" s="17"/>
      <c r="BM81" s="17"/>
      <c r="BO81" s="17"/>
      <c r="BQ81" s="17"/>
      <c r="BS81" s="17"/>
      <c r="BU81" s="17"/>
      <c r="BW81" s="17"/>
      <c r="BY81" s="17"/>
      <c r="CA81" s="17"/>
      <c r="CC81" s="17"/>
      <c r="CE81" s="17"/>
      <c r="CG81" s="17"/>
      <c r="CI81" s="17"/>
      <c r="CK81" s="17"/>
      <c r="CM81" s="17"/>
      <c r="CO81" s="17"/>
    </row>
    <row r="82" spans="2:93" x14ac:dyDescent="0.25">
      <c r="B82" s="96"/>
      <c r="C82" s="96"/>
      <c r="D82" s="101"/>
      <c r="E82" s="96"/>
      <c r="F82" s="101"/>
      <c r="G82" s="96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U82" s="17"/>
      <c r="W82" s="17"/>
      <c r="Y82" s="17"/>
      <c r="AA82" s="17"/>
      <c r="AC82" s="17"/>
      <c r="AE82" s="17"/>
      <c r="AG82" s="17"/>
      <c r="AI82" s="17"/>
      <c r="AK82" s="17"/>
      <c r="AM82" s="17"/>
      <c r="AO82" s="17"/>
      <c r="AQ82" s="17"/>
      <c r="AS82" s="17"/>
      <c r="AU82" s="17"/>
      <c r="AW82" s="17"/>
      <c r="AY82" s="17"/>
      <c r="BA82" s="17"/>
      <c r="BC82" s="17"/>
      <c r="BE82" s="17"/>
      <c r="BG82" s="17"/>
      <c r="BI82" s="17"/>
      <c r="BK82" s="17"/>
      <c r="BM82" s="17"/>
      <c r="BO82" s="17"/>
      <c r="BQ82" s="17"/>
      <c r="BS82" s="17"/>
      <c r="BU82" s="17"/>
      <c r="BW82" s="17"/>
      <c r="BY82" s="17"/>
      <c r="CA82" s="17"/>
      <c r="CC82" s="17"/>
      <c r="CE82" s="17"/>
      <c r="CG82" s="17"/>
      <c r="CI82" s="17"/>
      <c r="CK82" s="17"/>
      <c r="CM82" s="17"/>
      <c r="CO82" s="17"/>
    </row>
    <row r="83" spans="2:93" x14ac:dyDescent="0.25">
      <c r="B83" s="96"/>
      <c r="C83" s="96"/>
      <c r="D83" s="101"/>
      <c r="E83" s="96"/>
      <c r="F83" s="101"/>
      <c r="G83" s="96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U83" s="17"/>
      <c r="W83" s="17"/>
      <c r="Y83" s="17"/>
      <c r="AA83" s="17"/>
      <c r="AC83" s="17"/>
      <c r="AE83" s="17"/>
      <c r="AG83" s="17"/>
      <c r="AI83" s="17"/>
      <c r="AK83" s="17"/>
      <c r="AM83" s="17"/>
      <c r="AO83" s="17"/>
      <c r="AQ83" s="17"/>
      <c r="AS83" s="17"/>
      <c r="AU83" s="17"/>
      <c r="AW83" s="17"/>
      <c r="AY83" s="17"/>
      <c r="BA83" s="17"/>
      <c r="BC83" s="17"/>
      <c r="BE83" s="17"/>
      <c r="BG83" s="17"/>
      <c r="BI83" s="17"/>
      <c r="BK83" s="17"/>
      <c r="BM83" s="17"/>
      <c r="BO83" s="17"/>
      <c r="BQ83" s="17"/>
      <c r="BS83" s="17"/>
      <c r="BU83" s="17"/>
      <c r="BW83" s="17"/>
      <c r="BY83" s="17"/>
      <c r="CA83" s="17"/>
      <c r="CC83" s="17"/>
      <c r="CE83" s="17"/>
      <c r="CG83" s="17"/>
      <c r="CI83" s="17"/>
      <c r="CK83" s="17"/>
      <c r="CM83" s="17"/>
      <c r="CO83" s="17"/>
    </row>
    <row r="84" spans="2:93" x14ac:dyDescent="0.25">
      <c r="B84" s="96"/>
      <c r="C84" s="96"/>
      <c r="D84" s="101"/>
      <c r="E84" s="96"/>
      <c r="F84" s="101"/>
      <c r="G84" s="96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U84" s="17"/>
      <c r="W84" s="17"/>
      <c r="Y84" s="17"/>
      <c r="AA84" s="17"/>
      <c r="AC84" s="17"/>
      <c r="AE84" s="17"/>
      <c r="AG84" s="17"/>
      <c r="AI84" s="17"/>
      <c r="AK84" s="17"/>
      <c r="AM84" s="17"/>
      <c r="AO84" s="17"/>
      <c r="AQ84" s="17"/>
      <c r="AS84" s="17"/>
      <c r="AU84" s="17"/>
      <c r="AW84" s="17"/>
      <c r="AY84" s="17"/>
      <c r="BA84" s="17"/>
      <c r="BC84" s="17"/>
      <c r="BE84" s="17"/>
      <c r="BG84" s="17"/>
      <c r="BI84" s="17"/>
      <c r="BK84" s="17"/>
      <c r="BM84" s="17"/>
      <c r="BO84" s="17"/>
      <c r="BQ84" s="17"/>
      <c r="BS84" s="17"/>
      <c r="BU84" s="17"/>
      <c r="BW84" s="17"/>
      <c r="BY84" s="17"/>
      <c r="CA84" s="17"/>
      <c r="CC84" s="17"/>
      <c r="CE84" s="17"/>
      <c r="CG84" s="17"/>
      <c r="CI84" s="17"/>
      <c r="CK84" s="17"/>
      <c r="CM84" s="17"/>
      <c r="CO84" s="17"/>
    </row>
    <row r="85" spans="2:93" x14ac:dyDescent="0.25">
      <c r="B85" s="96"/>
      <c r="C85" s="96"/>
      <c r="D85" s="101"/>
      <c r="E85" s="96"/>
      <c r="F85" s="101"/>
      <c r="G85" s="96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U85" s="17"/>
      <c r="W85" s="17"/>
      <c r="Y85" s="17"/>
      <c r="AA85" s="17"/>
      <c r="AC85" s="17"/>
      <c r="AE85" s="17"/>
      <c r="AG85" s="17"/>
      <c r="AI85" s="17"/>
      <c r="AK85" s="17"/>
      <c r="AM85" s="17"/>
      <c r="AO85" s="17"/>
      <c r="AQ85" s="17"/>
      <c r="AS85" s="17"/>
      <c r="AU85" s="17"/>
      <c r="AW85" s="17"/>
      <c r="AY85" s="17"/>
      <c r="BA85" s="17"/>
      <c r="BC85" s="17"/>
      <c r="BE85" s="17"/>
      <c r="BG85" s="17"/>
      <c r="BI85" s="17"/>
      <c r="BK85" s="17"/>
      <c r="BM85" s="17"/>
      <c r="BO85" s="17"/>
      <c r="BQ85" s="17"/>
      <c r="BS85" s="17"/>
      <c r="BU85" s="17"/>
      <c r="BW85" s="17"/>
      <c r="BY85" s="17"/>
      <c r="CA85" s="17"/>
      <c r="CC85" s="17"/>
      <c r="CE85" s="17"/>
      <c r="CG85" s="17"/>
      <c r="CI85" s="17"/>
      <c r="CK85" s="17"/>
      <c r="CM85" s="17"/>
      <c r="CO85" s="17"/>
    </row>
    <row r="86" spans="2:93" x14ac:dyDescent="0.25">
      <c r="B86" s="96"/>
      <c r="C86" s="96"/>
      <c r="D86" s="101"/>
      <c r="E86" s="96"/>
      <c r="F86" s="101"/>
      <c r="G86" s="96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U86" s="17"/>
      <c r="W86" s="17"/>
      <c r="Y86" s="17"/>
      <c r="AA86" s="17"/>
      <c r="AC86" s="17"/>
      <c r="AE86" s="17"/>
      <c r="AG86" s="17"/>
      <c r="AI86" s="17"/>
      <c r="AK86" s="17"/>
      <c r="AM86" s="17"/>
      <c r="AO86" s="17"/>
      <c r="AQ86" s="17"/>
      <c r="AS86" s="17"/>
      <c r="AU86" s="17"/>
      <c r="AW86" s="17"/>
      <c r="AY86" s="17"/>
      <c r="BA86" s="17"/>
      <c r="BC86" s="17"/>
      <c r="BE86" s="17"/>
      <c r="BG86" s="17"/>
      <c r="BI86" s="17"/>
      <c r="BK86" s="17"/>
      <c r="BM86" s="17"/>
      <c r="BO86" s="17"/>
      <c r="BQ86" s="17"/>
      <c r="BS86" s="17"/>
      <c r="BU86" s="17"/>
      <c r="BW86" s="17"/>
      <c r="BY86" s="17"/>
      <c r="CA86" s="17"/>
      <c r="CC86" s="17"/>
      <c r="CE86" s="17"/>
      <c r="CG86" s="17"/>
      <c r="CI86" s="17"/>
      <c r="CK86" s="17"/>
      <c r="CM86" s="17"/>
      <c r="CO86" s="17"/>
    </row>
    <row r="87" spans="2:93" x14ac:dyDescent="0.25">
      <c r="B87" s="96"/>
      <c r="C87" s="96"/>
      <c r="D87" s="101"/>
      <c r="E87" s="96"/>
      <c r="F87" s="101"/>
      <c r="G87" s="96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U87" s="17"/>
      <c r="W87" s="17"/>
      <c r="Y87" s="17"/>
      <c r="AA87" s="17"/>
      <c r="AC87" s="17"/>
      <c r="AE87" s="17"/>
      <c r="AG87" s="17"/>
      <c r="AI87" s="17"/>
      <c r="AK87" s="17"/>
      <c r="AM87" s="17"/>
      <c r="AO87" s="17"/>
      <c r="AQ87" s="17"/>
      <c r="AS87" s="17"/>
      <c r="AU87" s="17"/>
      <c r="AW87" s="17"/>
      <c r="AY87" s="17"/>
      <c r="BA87" s="17"/>
      <c r="BC87" s="17"/>
      <c r="BE87" s="17"/>
      <c r="BG87" s="17"/>
      <c r="BI87" s="17"/>
      <c r="BK87" s="17"/>
      <c r="BM87" s="17"/>
      <c r="BO87" s="17"/>
      <c r="BQ87" s="17"/>
      <c r="BS87" s="17"/>
      <c r="BU87" s="17"/>
      <c r="BW87" s="17"/>
      <c r="BY87" s="17"/>
      <c r="CA87" s="17"/>
      <c r="CC87" s="17"/>
      <c r="CE87" s="17"/>
      <c r="CG87" s="17"/>
      <c r="CI87" s="17"/>
      <c r="CK87" s="17"/>
      <c r="CM87" s="17"/>
      <c r="CO87" s="17"/>
    </row>
    <row r="88" spans="2:93" x14ac:dyDescent="0.25">
      <c r="B88" s="96"/>
      <c r="C88" s="96"/>
      <c r="D88" s="101"/>
      <c r="E88" s="96"/>
      <c r="F88" s="101"/>
      <c r="G88" s="96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U88" s="17"/>
      <c r="W88" s="17"/>
      <c r="Y88" s="17"/>
      <c r="AA88" s="17"/>
      <c r="AC88" s="17"/>
      <c r="AE88" s="17"/>
      <c r="AG88" s="17"/>
      <c r="AI88" s="17"/>
      <c r="AK88" s="17"/>
      <c r="AM88" s="17"/>
      <c r="AO88" s="17"/>
      <c r="AQ88" s="17"/>
      <c r="AS88" s="17"/>
      <c r="AU88" s="17"/>
      <c r="AW88" s="17"/>
      <c r="AY88" s="17"/>
      <c r="BA88" s="17"/>
      <c r="BC88" s="17"/>
      <c r="BE88" s="17"/>
      <c r="BG88" s="17"/>
      <c r="BI88" s="17"/>
      <c r="BK88" s="17"/>
      <c r="BM88" s="17"/>
      <c r="BO88" s="17"/>
      <c r="BQ88" s="17"/>
      <c r="BS88" s="17"/>
      <c r="BU88" s="17"/>
      <c r="BW88" s="17"/>
      <c r="BY88" s="17"/>
      <c r="CA88" s="17"/>
      <c r="CC88" s="17"/>
      <c r="CE88" s="17"/>
      <c r="CG88" s="17"/>
      <c r="CI88" s="17"/>
      <c r="CK88" s="17"/>
      <c r="CM88" s="17"/>
      <c r="CO88" s="17"/>
    </row>
    <row r="89" spans="2:93" x14ac:dyDescent="0.25">
      <c r="B89" s="96"/>
      <c r="C89" s="96"/>
      <c r="D89" s="101"/>
      <c r="E89" s="96"/>
      <c r="F89" s="101"/>
      <c r="G89" s="96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U89" s="17"/>
      <c r="W89" s="17"/>
      <c r="Y89" s="17"/>
      <c r="AA89" s="17"/>
      <c r="AC89" s="17"/>
      <c r="AE89" s="17"/>
      <c r="AG89" s="17"/>
      <c r="AI89" s="17"/>
      <c r="AK89" s="17"/>
      <c r="AM89" s="17"/>
      <c r="AO89" s="17"/>
      <c r="AQ89" s="17"/>
      <c r="AS89" s="17"/>
      <c r="AU89" s="17"/>
      <c r="AW89" s="17"/>
      <c r="AY89" s="17"/>
      <c r="BA89" s="17"/>
      <c r="BC89" s="17"/>
      <c r="BE89" s="17"/>
      <c r="BG89" s="17"/>
      <c r="BI89" s="17"/>
      <c r="BK89" s="17"/>
      <c r="BM89" s="17"/>
      <c r="BO89" s="17"/>
      <c r="BQ89" s="17"/>
      <c r="BS89" s="17"/>
      <c r="BU89" s="17"/>
      <c r="BW89" s="17"/>
      <c r="BY89" s="17"/>
      <c r="CA89" s="17"/>
      <c r="CC89" s="17"/>
      <c r="CE89" s="17"/>
      <c r="CG89" s="17"/>
      <c r="CI89" s="17"/>
      <c r="CK89" s="17"/>
      <c r="CM89" s="17"/>
      <c r="CO89" s="17"/>
    </row>
    <row r="90" spans="2:93" x14ac:dyDescent="0.25">
      <c r="B90" s="96"/>
      <c r="C90" s="96"/>
      <c r="D90" s="101"/>
      <c r="E90" s="96"/>
      <c r="F90" s="101"/>
      <c r="G90" s="96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U90" s="17"/>
      <c r="W90" s="17"/>
      <c r="Y90" s="17"/>
      <c r="AA90" s="17"/>
      <c r="AC90" s="17"/>
      <c r="AE90" s="17"/>
      <c r="AG90" s="17"/>
      <c r="AI90" s="17"/>
      <c r="AK90" s="17"/>
      <c r="AM90" s="17"/>
      <c r="AO90" s="17"/>
      <c r="AQ90" s="17"/>
      <c r="AS90" s="17"/>
      <c r="AU90" s="17"/>
      <c r="AW90" s="17"/>
      <c r="AY90" s="17"/>
      <c r="BA90" s="17"/>
      <c r="BC90" s="17"/>
      <c r="BE90" s="17"/>
      <c r="BG90" s="17"/>
      <c r="BI90" s="17"/>
      <c r="BK90" s="17"/>
      <c r="BM90" s="17"/>
      <c r="BO90" s="17"/>
      <c r="BQ90" s="17"/>
      <c r="BS90" s="17"/>
      <c r="BU90" s="17"/>
      <c r="BW90" s="17"/>
      <c r="BY90" s="17"/>
      <c r="CA90" s="17"/>
      <c r="CC90" s="17"/>
      <c r="CE90" s="17"/>
      <c r="CG90" s="17"/>
      <c r="CI90" s="17"/>
      <c r="CK90" s="17"/>
      <c r="CM90" s="17"/>
      <c r="CO90" s="17"/>
    </row>
    <row r="91" spans="2:93" x14ac:dyDescent="0.25">
      <c r="B91" s="96"/>
      <c r="C91" s="96"/>
      <c r="D91" s="101"/>
      <c r="E91" s="96"/>
      <c r="F91" s="101"/>
      <c r="G91" s="96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U91" s="17"/>
      <c r="W91" s="17"/>
      <c r="Y91" s="17"/>
      <c r="AA91" s="17"/>
      <c r="AC91" s="17"/>
      <c r="AE91" s="17"/>
      <c r="AG91" s="17"/>
      <c r="AI91" s="17"/>
      <c r="AK91" s="17"/>
      <c r="AM91" s="17"/>
      <c r="AO91" s="17"/>
      <c r="AQ91" s="17"/>
      <c r="AS91" s="17"/>
      <c r="AU91" s="17"/>
      <c r="AW91" s="17"/>
      <c r="AY91" s="17"/>
      <c r="BA91" s="17"/>
      <c r="BC91" s="17"/>
      <c r="BE91" s="17"/>
      <c r="BG91" s="17"/>
      <c r="BI91" s="17"/>
      <c r="BK91" s="17"/>
      <c r="BM91" s="17"/>
      <c r="BO91" s="17"/>
      <c r="BQ91" s="17"/>
      <c r="BS91" s="17"/>
      <c r="BU91" s="17"/>
      <c r="BW91" s="17"/>
      <c r="BY91" s="17"/>
      <c r="CA91" s="17"/>
      <c r="CC91" s="17"/>
      <c r="CE91" s="17"/>
      <c r="CG91" s="17"/>
      <c r="CI91" s="17"/>
      <c r="CK91" s="17"/>
      <c r="CM91" s="17"/>
      <c r="CO91" s="17"/>
    </row>
    <row r="92" spans="2:93" x14ac:dyDescent="0.25">
      <c r="B92" s="96"/>
      <c r="C92" s="96"/>
      <c r="D92" s="101"/>
      <c r="E92" s="96"/>
      <c r="F92" s="101"/>
      <c r="G92" s="96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U92" s="17"/>
      <c r="W92" s="17"/>
      <c r="Y92" s="17"/>
      <c r="AA92" s="17"/>
      <c r="AC92" s="17"/>
      <c r="AE92" s="17"/>
      <c r="AG92" s="17"/>
      <c r="AI92" s="17"/>
      <c r="AK92" s="17"/>
      <c r="AM92" s="17"/>
      <c r="AO92" s="17"/>
      <c r="AQ92" s="17"/>
      <c r="AS92" s="17"/>
      <c r="AU92" s="17"/>
      <c r="AW92" s="17"/>
      <c r="AY92" s="17"/>
      <c r="BA92" s="17"/>
      <c r="BC92" s="17"/>
      <c r="BE92" s="17"/>
      <c r="BG92" s="17"/>
      <c r="BI92" s="17"/>
      <c r="BK92" s="17"/>
      <c r="BM92" s="17"/>
      <c r="BO92" s="17"/>
      <c r="BQ92" s="17"/>
      <c r="BS92" s="17"/>
      <c r="BU92" s="17"/>
      <c r="BW92" s="17"/>
      <c r="BY92" s="17"/>
      <c r="CA92" s="17"/>
      <c r="CC92" s="17"/>
      <c r="CE92" s="17"/>
      <c r="CG92" s="17"/>
      <c r="CI92" s="17"/>
      <c r="CK92" s="17"/>
      <c r="CM92" s="17"/>
      <c r="CO92" s="17"/>
    </row>
    <row r="93" spans="2:93" x14ac:dyDescent="0.25">
      <c r="B93" s="96"/>
      <c r="C93" s="96"/>
      <c r="D93" s="101"/>
      <c r="E93" s="96"/>
      <c r="F93" s="101"/>
      <c r="G93" s="96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U93" s="17"/>
      <c r="W93" s="17"/>
      <c r="Y93" s="17"/>
      <c r="AA93" s="17"/>
      <c r="AC93" s="17"/>
      <c r="AE93" s="17"/>
      <c r="AG93" s="17"/>
      <c r="AI93" s="17"/>
      <c r="AK93" s="17"/>
      <c r="AM93" s="17"/>
      <c r="AO93" s="17"/>
      <c r="AQ93" s="17"/>
      <c r="AS93" s="17"/>
      <c r="AU93" s="17"/>
      <c r="AW93" s="17"/>
      <c r="AY93" s="17"/>
      <c r="BA93" s="17"/>
      <c r="BC93" s="17"/>
      <c r="BE93" s="17"/>
      <c r="BG93" s="17"/>
      <c r="BI93" s="17"/>
      <c r="BK93" s="17"/>
      <c r="BM93" s="17"/>
      <c r="BO93" s="17"/>
      <c r="BQ93" s="17"/>
      <c r="BS93" s="17"/>
      <c r="BU93" s="17"/>
      <c r="BW93" s="17"/>
      <c r="BY93" s="17"/>
      <c r="CA93" s="17"/>
      <c r="CC93" s="17"/>
      <c r="CE93" s="17"/>
      <c r="CG93" s="17"/>
      <c r="CI93" s="17"/>
      <c r="CK93" s="17"/>
      <c r="CM93" s="17"/>
      <c r="CO93" s="17"/>
    </row>
    <row r="94" spans="2:93" x14ac:dyDescent="0.25">
      <c r="B94" s="96"/>
      <c r="C94" s="96"/>
      <c r="D94" s="101"/>
      <c r="E94" s="96"/>
      <c r="F94" s="101"/>
      <c r="G94" s="96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U94" s="17"/>
      <c r="W94" s="17"/>
      <c r="Y94" s="17"/>
      <c r="AA94" s="17"/>
      <c r="AC94" s="17"/>
      <c r="AE94" s="17"/>
      <c r="AG94" s="17"/>
      <c r="AI94" s="17"/>
      <c r="AK94" s="17"/>
      <c r="AM94" s="17"/>
      <c r="AO94" s="17"/>
      <c r="AQ94" s="17"/>
      <c r="AS94" s="17"/>
      <c r="AU94" s="17"/>
      <c r="AW94" s="17"/>
      <c r="AY94" s="17"/>
      <c r="BA94" s="17"/>
      <c r="BC94" s="17"/>
      <c r="BE94" s="17"/>
      <c r="BG94" s="17"/>
      <c r="BI94" s="17"/>
      <c r="BK94" s="17"/>
      <c r="BM94" s="17"/>
      <c r="BO94" s="17"/>
      <c r="BQ94" s="17"/>
      <c r="BS94" s="17"/>
      <c r="BU94" s="17"/>
      <c r="BW94" s="17"/>
      <c r="BY94" s="17"/>
      <c r="CA94" s="17"/>
      <c r="CC94" s="17"/>
      <c r="CE94" s="17"/>
      <c r="CG94" s="17"/>
      <c r="CI94" s="17"/>
      <c r="CK94" s="17"/>
      <c r="CM94" s="17"/>
      <c r="CO94" s="17"/>
    </row>
    <row r="95" spans="2:93" x14ac:dyDescent="0.25">
      <c r="B95" s="96"/>
      <c r="C95" s="96"/>
      <c r="D95" s="101"/>
      <c r="E95" s="96"/>
      <c r="F95" s="101"/>
      <c r="G95" s="96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U95" s="17"/>
      <c r="W95" s="17"/>
      <c r="Y95" s="17"/>
      <c r="AA95" s="17"/>
      <c r="AC95" s="17"/>
      <c r="AE95" s="17"/>
      <c r="AG95" s="17"/>
      <c r="AI95" s="17"/>
      <c r="AK95" s="17"/>
      <c r="AM95" s="17"/>
      <c r="AO95" s="17"/>
      <c r="AQ95" s="17"/>
      <c r="AS95" s="17"/>
      <c r="AU95" s="17"/>
      <c r="AW95" s="17"/>
      <c r="AY95" s="17"/>
      <c r="BA95" s="17"/>
      <c r="BC95" s="17"/>
      <c r="BE95" s="17"/>
      <c r="BG95" s="17"/>
      <c r="BI95" s="17"/>
      <c r="BK95" s="17"/>
      <c r="BM95" s="17"/>
      <c r="BO95" s="17"/>
      <c r="BQ95" s="17"/>
      <c r="BS95" s="17"/>
      <c r="BU95" s="17"/>
      <c r="BW95" s="17"/>
      <c r="BY95" s="17"/>
      <c r="CA95" s="17"/>
      <c r="CC95" s="17"/>
      <c r="CE95" s="17"/>
      <c r="CG95" s="17"/>
      <c r="CI95" s="17"/>
      <c r="CK95" s="17"/>
      <c r="CM95" s="17"/>
      <c r="CO95" s="17"/>
    </row>
    <row r="96" spans="2:93" x14ac:dyDescent="0.25">
      <c r="B96" s="96"/>
      <c r="C96" s="96"/>
      <c r="D96" s="101"/>
      <c r="E96" s="96"/>
      <c r="F96" s="101"/>
      <c r="G96" s="96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U96" s="17"/>
      <c r="W96" s="17"/>
      <c r="Y96" s="17"/>
      <c r="AA96" s="17"/>
      <c r="AC96" s="17"/>
      <c r="AE96" s="17"/>
      <c r="AG96" s="17"/>
      <c r="AI96" s="17"/>
      <c r="AK96" s="17"/>
      <c r="AM96" s="17"/>
      <c r="AO96" s="17"/>
      <c r="AQ96" s="17"/>
      <c r="AS96" s="17"/>
      <c r="AU96" s="17"/>
      <c r="AW96" s="17"/>
      <c r="AY96" s="17"/>
      <c r="BA96" s="17"/>
      <c r="BC96" s="17"/>
      <c r="BE96" s="17"/>
      <c r="BG96" s="17"/>
      <c r="BI96" s="17"/>
      <c r="BK96" s="17"/>
      <c r="BM96" s="17"/>
      <c r="BO96" s="17"/>
      <c r="BQ96" s="17"/>
      <c r="BS96" s="17"/>
      <c r="BU96" s="17"/>
      <c r="BW96" s="17"/>
      <c r="BY96" s="17"/>
      <c r="CA96" s="17"/>
      <c r="CC96" s="17"/>
      <c r="CE96" s="17"/>
      <c r="CG96" s="17"/>
      <c r="CI96" s="17"/>
      <c r="CK96" s="17"/>
      <c r="CM96" s="17"/>
      <c r="CO96" s="17"/>
    </row>
    <row r="97" spans="2:93" x14ac:dyDescent="0.25">
      <c r="B97" s="96"/>
      <c r="C97" s="96"/>
      <c r="D97" s="101"/>
      <c r="E97" s="96"/>
      <c r="F97" s="101"/>
      <c r="G97" s="96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U97" s="17"/>
      <c r="W97" s="17"/>
      <c r="Y97" s="17"/>
      <c r="AA97" s="17"/>
      <c r="AC97" s="17"/>
      <c r="AE97" s="17"/>
      <c r="AG97" s="17"/>
      <c r="AI97" s="17"/>
      <c r="AK97" s="17"/>
      <c r="AM97" s="17"/>
      <c r="AO97" s="17"/>
      <c r="AQ97" s="17"/>
      <c r="AS97" s="17"/>
      <c r="AU97" s="17"/>
      <c r="AW97" s="17"/>
      <c r="AY97" s="17"/>
      <c r="BA97" s="17"/>
      <c r="BC97" s="17"/>
      <c r="BE97" s="17"/>
      <c r="BG97" s="17"/>
      <c r="BI97" s="17"/>
      <c r="BK97" s="17"/>
      <c r="BM97" s="17"/>
      <c r="BO97" s="17"/>
      <c r="BQ97" s="17"/>
      <c r="BS97" s="17"/>
      <c r="BU97" s="17"/>
      <c r="BW97" s="17"/>
      <c r="BY97" s="17"/>
      <c r="CA97" s="17"/>
      <c r="CC97" s="17"/>
      <c r="CE97" s="17"/>
      <c r="CG97" s="17"/>
      <c r="CI97" s="17"/>
      <c r="CK97" s="17"/>
      <c r="CM97" s="17"/>
      <c r="CO97" s="17"/>
    </row>
    <row r="98" spans="2:93" x14ac:dyDescent="0.25">
      <c r="B98" s="96"/>
      <c r="C98" s="96"/>
      <c r="D98" s="101"/>
      <c r="E98" s="96"/>
      <c r="F98" s="101"/>
      <c r="G98" s="96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U98" s="17"/>
      <c r="W98" s="17"/>
      <c r="Y98" s="17"/>
      <c r="AA98" s="17"/>
      <c r="AC98" s="17"/>
      <c r="AE98" s="17"/>
      <c r="AG98" s="17"/>
      <c r="AI98" s="17"/>
      <c r="AK98" s="17"/>
      <c r="AM98" s="17"/>
      <c r="AO98" s="17"/>
      <c r="AQ98" s="17"/>
      <c r="AS98" s="17"/>
      <c r="AU98" s="17"/>
      <c r="AW98" s="17"/>
      <c r="AY98" s="17"/>
      <c r="BA98" s="17"/>
      <c r="BC98" s="17"/>
      <c r="BE98" s="17"/>
      <c r="BG98" s="17"/>
      <c r="BI98" s="17"/>
      <c r="BK98" s="17"/>
      <c r="BM98" s="17"/>
      <c r="BO98" s="17"/>
      <c r="BQ98" s="17"/>
      <c r="BS98" s="17"/>
      <c r="BU98" s="17"/>
      <c r="BW98" s="17"/>
      <c r="BY98" s="17"/>
      <c r="CA98" s="17"/>
      <c r="CC98" s="17"/>
      <c r="CE98" s="17"/>
      <c r="CG98" s="17"/>
      <c r="CI98" s="17"/>
      <c r="CK98" s="17"/>
      <c r="CM98" s="17"/>
      <c r="CO98" s="17"/>
    </row>
    <row r="99" spans="2:93" x14ac:dyDescent="0.25">
      <c r="B99" s="96"/>
      <c r="C99" s="96"/>
      <c r="D99" s="101"/>
      <c r="E99" s="96"/>
      <c r="F99" s="101"/>
      <c r="G99" s="96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U99" s="17"/>
      <c r="W99" s="17"/>
      <c r="Y99" s="17"/>
      <c r="AA99" s="17"/>
      <c r="AC99" s="17"/>
      <c r="AE99" s="17"/>
      <c r="AG99" s="17"/>
      <c r="AI99" s="17"/>
      <c r="AK99" s="17"/>
      <c r="AM99" s="17"/>
      <c r="AO99" s="17"/>
      <c r="AQ99" s="17"/>
      <c r="AS99" s="17"/>
      <c r="AU99" s="17"/>
      <c r="AW99" s="17"/>
      <c r="AY99" s="17"/>
      <c r="BA99" s="17"/>
      <c r="BC99" s="17"/>
      <c r="BE99" s="17"/>
      <c r="BG99" s="17"/>
      <c r="BI99" s="17"/>
      <c r="BK99" s="17"/>
      <c r="BM99" s="17"/>
      <c r="BO99" s="17"/>
      <c r="BQ99" s="17"/>
      <c r="BS99" s="17"/>
      <c r="BU99" s="17"/>
      <c r="BW99" s="17"/>
      <c r="BY99" s="17"/>
      <c r="CA99" s="17"/>
      <c r="CC99" s="17"/>
      <c r="CE99" s="17"/>
      <c r="CG99" s="17"/>
      <c r="CI99" s="17"/>
      <c r="CK99" s="17"/>
      <c r="CM99" s="17"/>
      <c r="CO99" s="17"/>
    </row>
    <row r="100" spans="2:93" x14ac:dyDescent="0.25">
      <c r="B100" s="96"/>
      <c r="C100" s="96"/>
      <c r="D100" s="101"/>
      <c r="E100" s="96"/>
      <c r="F100" s="101"/>
      <c r="G100" s="96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U100" s="17"/>
      <c r="W100" s="17"/>
      <c r="Y100" s="17"/>
      <c r="AA100" s="17"/>
      <c r="AC100" s="17"/>
      <c r="AE100" s="17"/>
      <c r="AG100" s="17"/>
      <c r="AI100" s="17"/>
      <c r="AK100" s="17"/>
      <c r="AM100" s="17"/>
      <c r="AO100" s="17"/>
      <c r="AQ100" s="17"/>
      <c r="AS100" s="17"/>
      <c r="AU100" s="17"/>
      <c r="AW100" s="17"/>
      <c r="AY100" s="17"/>
      <c r="BA100" s="17"/>
      <c r="BC100" s="17"/>
      <c r="BE100" s="17"/>
      <c r="BG100" s="17"/>
      <c r="BI100" s="17"/>
      <c r="BK100" s="17"/>
      <c r="BM100" s="17"/>
      <c r="BO100" s="17"/>
      <c r="BQ100" s="17"/>
      <c r="BS100" s="17"/>
      <c r="BU100" s="17"/>
      <c r="BW100" s="17"/>
      <c r="BY100" s="17"/>
      <c r="CA100" s="17"/>
      <c r="CC100" s="17"/>
      <c r="CE100" s="17"/>
      <c r="CG100" s="17"/>
      <c r="CI100" s="17"/>
      <c r="CK100" s="17"/>
      <c r="CM100" s="17"/>
      <c r="CO100" s="17"/>
    </row>
    <row r="101" spans="2:93" x14ac:dyDescent="0.25">
      <c r="B101" s="96"/>
      <c r="C101" s="96"/>
      <c r="D101" s="101"/>
      <c r="E101" s="96"/>
      <c r="F101" s="101"/>
      <c r="G101" s="96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U101" s="17"/>
      <c r="W101" s="17"/>
      <c r="Y101" s="17"/>
      <c r="AA101" s="17"/>
      <c r="AC101" s="17"/>
      <c r="AE101" s="17"/>
      <c r="AG101" s="17"/>
      <c r="AI101" s="17"/>
      <c r="AK101" s="17"/>
      <c r="AM101" s="17"/>
      <c r="AO101" s="17"/>
      <c r="AQ101" s="17"/>
      <c r="AS101" s="17"/>
      <c r="AU101" s="17"/>
      <c r="AW101" s="17"/>
      <c r="AY101" s="17"/>
      <c r="BA101" s="17"/>
      <c r="BC101" s="17"/>
      <c r="BE101" s="17"/>
      <c r="BG101" s="17"/>
      <c r="BI101" s="17"/>
      <c r="BK101" s="17"/>
      <c r="BM101" s="17"/>
      <c r="BO101" s="17"/>
      <c r="BQ101" s="17"/>
      <c r="BS101" s="17"/>
      <c r="BU101" s="17"/>
      <c r="BW101" s="17"/>
      <c r="BY101" s="17"/>
      <c r="CA101" s="17"/>
      <c r="CC101" s="17"/>
      <c r="CE101" s="17"/>
      <c r="CG101" s="17"/>
      <c r="CI101" s="17"/>
      <c r="CK101" s="17"/>
      <c r="CM101" s="17"/>
      <c r="CO101" s="17"/>
    </row>
    <row r="102" spans="2:93" x14ac:dyDescent="0.25">
      <c r="B102" s="96"/>
      <c r="C102" s="96"/>
      <c r="D102" s="101"/>
      <c r="E102" s="96"/>
      <c r="F102" s="101"/>
      <c r="G102" s="96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U102" s="17"/>
      <c r="W102" s="17"/>
      <c r="Y102" s="17"/>
      <c r="AA102" s="17"/>
      <c r="AC102" s="17"/>
      <c r="AE102" s="17"/>
      <c r="AG102" s="17"/>
      <c r="AI102" s="17"/>
      <c r="AK102" s="17"/>
      <c r="AM102" s="17"/>
      <c r="AO102" s="17"/>
      <c r="AQ102" s="17"/>
      <c r="AS102" s="17"/>
      <c r="AU102" s="17"/>
      <c r="AW102" s="17"/>
      <c r="AY102" s="17"/>
      <c r="BA102" s="17"/>
      <c r="BC102" s="17"/>
      <c r="BE102" s="17"/>
      <c r="BG102" s="17"/>
      <c r="BI102" s="17"/>
      <c r="BK102" s="17"/>
      <c r="BM102" s="17"/>
      <c r="BO102" s="17"/>
      <c r="BQ102" s="17"/>
      <c r="BS102" s="17"/>
      <c r="BU102" s="17"/>
      <c r="BW102" s="17"/>
      <c r="BY102" s="17"/>
      <c r="CA102" s="17"/>
      <c r="CC102" s="17"/>
      <c r="CE102" s="17"/>
      <c r="CG102" s="17"/>
      <c r="CI102" s="17"/>
      <c r="CK102" s="17"/>
      <c r="CM102" s="17"/>
      <c r="CO102" s="17"/>
    </row>
    <row r="103" spans="2:93" x14ac:dyDescent="0.25">
      <c r="B103" s="96"/>
      <c r="C103" s="96"/>
      <c r="D103" s="101"/>
      <c r="E103" s="96"/>
      <c r="F103" s="101"/>
      <c r="G103" s="96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U103" s="17"/>
      <c r="W103" s="17"/>
      <c r="Y103" s="17"/>
      <c r="AA103" s="17"/>
      <c r="AC103" s="17"/>
      <c r="AE103" s="17"/>
      <c r="AG103" s="17"/>
      <c r="AI103" s="17"/>
      <c r="AK103" s="17"/>
      <c r="AM103" s="17"/>
      <c r="AO103" s="17"/>
      <c r="AQ103" s="17"/>
      <c r="AS103" s="17"/>
      <c r="AU103" s="17"/>
      <c r="AW103" s="17"/>
      <c r="AY103" s="17"/>
      <c r="BA103" s="17"/>
      <c r="BC103" s="17"/>
      <c r="BE103" s="17"/>
      <c r="BG103" s="17"/>
      <c r="BI103" s="17"/>
      <c r="BK103" s="17"/>
      <c r="BM103" s="17"/>
      <c r="BO103" s="17"/>
      <c r="BQ103" s="17"/>
      <c r="BS103" s="17"/>
      <c r="BU103" s="17"/>
      <c r="BW103" s="17"/>
      <c r="BY103" s="17"/>
      <c r="CA103" s="17"/>
      <c r="CC103" s="17"/>
      <c r="CE103" s="17"/>
      <c r="CG103" s="17"/>
      <c r="CI103" s="17"/>
      <c r="CK103" s="17"/>
      <c r="CM103" s="17"/>
      <c r="CO103" s="17"/>
    </row>
    <row r="104" spans="2:93" x14ac:dyDescent="0.25">
      <c r="B104" s="96"/>
      <c r="C104" s="96"/>
      <c r="D104" s="101"/>
      <c r="E104" s="96"/>
      <c r="F104" s="101"/>
      <c r="G104" s="96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U104" s="17"/>
      <c r="W104" s="17"/>
      <c r="Y104" s="17"/>
      <c r="AA104" s="17"/>
      <c r="AC104" s="17"/>
      <c r="AE104" s="17"/>
      <c r="AG104" s="17"/>
      <c r="AI104" s="17"/>
      <c r="AK104" s="17"/>
      <c r="AM104" s="17"/>
      <c r="AO104" s="17"/>
      <c r="AQ104" s="17"/>
      <c r="AS104" s="17"/>
      <c r="AU104" s="17"/>
      <c r="AW104" s="17"/>
      <c r="AY104" s="17"/>
      <c r="BA104" s="17"/>
      <c r="BC104" s="17"/>
      <c r="BE104" s="17"/>
      <c r="BG104" s="17"/>
      <c r="BI104" s="17"/>
      <c r="BK104" s="17"/>
      <c r="BM104" s="17"/>
      <c r="BO104" s="17"/>
      <c r="BQ104" s="17"/>
      <c r="BS104" s="17"/>
      <c r="BU104" s="17"/>
      <c r="BW104" s="17"/>
      <c r="BY104" s="17"/>
      <c r="CA104" s="17"/>
      <c r="CC104" s="17"/>
      <c r="CE104" s="17"/>
      <c r="CG104" s="17"/>
      <c r="CI104" s="17"/>
      <c r="CK104" s="17"/>
      <c r="CM104" s="17"/>
      <c r="CO104" s="17"/>
    </row>
    <row r="105" spans="2:93" x14ac:dyDescent="0.25">
      <c r="B105" s="96"/>
      <c r="C105" s="96"/>
      <c r="D105" s="101"/>
      <c r="E105" s="96"/>
      <c r="F105" s="101"/>
      <c r="G105" s="96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U105" s="17"/>
      <c r="W105" s="17"/>
      <c r="Y105" s="17"/>
      <c r="AA105" s="17"/>
      <c r="AC105" s="17"/>
      <c r="AE105" s="17"/>
      <c r="AG105" s="17"/>
      <c r="AI105" s="17"/>
      <c r="AK105" s="17"/>
      <c r="AM105" s="17"/>
      <c r="AO105" s="17"/>
      <c r="AQ105" s="17"/>
      <c r="AS105" s="17"/>
      <c r="AU105" s="17"/>
      <c r="AW105" s="17"/>
      <c r="AY105" s="17"/>
      <c r="BA105" s="17"/>
      <c r="BC105" s="17"/>
      <c r="BE105" s="17"/>
      <c r="BG105" s="17"/>
      <c r="BI105" s="17"/>
      <c r="BK105" s="17"/>
      <c r="BM105" s="17"/>
      <c r="BO105" s="17"/>
      <c r="BQ105" s="17"/>
      <c r="BS105" s="17"/>
      <c r="BU105" s="17"/>
      <c r="BW105" s="17"/>
      <c r="BY105" s="17"/>
      <c r="CA105" s="17"/>
      <c r="CC105" s="17"/>
      <c r="CE105" s="17"/>
      <c r="CG105" s="17"/>
      <c r="CI105" s="17"/>
      <c r="CK105" s="17"/>
      <c r="CM105" s="17"/>
      <c r="CO105" s="17"/>
    </row>
    <row r="106" spans="2:93" x14ac:dyDescent="0.25">
      <c r="B106" s="96"/>
      <c r="C106" s="96"/>
      <c r="D106" s="101"/>
      <c r="E106" s="96"/>
      <c r="F106" s="101"/>
      <c r="G106" s="96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U106" s="17"/>
      <c r="W106" s="17"/>
      <c r="Y106" s="17"/>
      <c r="AA106" s="17"/>
      <c r="AC106" s="17"/>
      <c r="AE106" s="17"/>
      <c r="AG106" s="17"/>
      <c r="AI106" s="17"/>
      <c r="AK106" s="17"/>
      <c r="AM106" s="17"/>
      <c r="AO106" s="17"/>
      <c r="AQ106" s="17"/>
      <c r="AS106" s="17"/>
      <c r="AU106" s="17"/>
      <c r="AW106" s="17"/>
      <c r="AY106" s="17"/>
      <c r="BA106" s="17"/>
      <c r="BC106" s="17"/>
      <c r="BE106" s="17"/>
      <c r="BG106" s="17"/>
      <c r="BI106" s="17"/>
      <c r="BK106" s="17"/>
      <c r="BM106" s="17"/>
      <c r="BO106" s="17"/>
      <c r="BQ106" s="17"/>
      <c r="BS106" s="17"/>
      <c r="BU106" s="17"/>
      <c r="BW106" s="17"/>
      <c r="BY106" s="17"/>
      <c r="CA106" s="17"/>
      <c r="CC106" s="17"/>
      <c r="CE106" s="17"/>
      <c r="CG106" s="17"/>
      <c r="CI106" s="17"/>
      <c r="CK106" s="17"/>
      <c r="CM106" s="17"/>
      <c r="CO106" s="17"/>
    </row>
    <row r="107" spans="2:93" x14ac:dyDescent="0.25">
      <c r="B107" s="96"/>
      <c r="C107" s="96"/>
      <c r="D107" s="101"/>
      <c r="E107" s="96"/>
      <c r="F107" s="101"/>
      <c r="G107" s="96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U107" s="17"/>
      <c r="W107" s="17"/>
      <c r="Y107" s="17"/>
      <c r="AA107" s="17"/>
      <c r="AC107" s="17"/>
      <c r="AE107" s="17"/>
      <c r="AG107" s="17"/>
      <c r="AI107" s="17"/>
      <c r="AK107" s="17"/>
      <c r="AM107" s="17"/>
      <c r="AO107" s="17"/>
      <c r="AQ107" s="17"/>
      <c r="AS107" s="17"/>
      <c r="AU107" s="17"/>
      <c r="AW107" s="17"/>
      <c r="AY107" s="17"/>
      <c r="BA107" s="17"/>
      <c r="BC107" s="17"/>
      <c r="BE107" s="17"/>
      <c r="BG107" s="17"/>
      <c r="BI107" s="17"/>
      <c r="BK107" s="17"/>
      <c r="BM107" s="17"/>
      <c r="BO107" s="17"/>
      <c r="BQ107" s="17"/>
      <c r="BS107" s="17"/>
      <c r="BU107" s="17"/>
      <c r="BW107" s="17"/>
      <c r="BY107" s="17"/>
      <c r="CA107" s="17"/>
      <c r="CC107" s="17"/>
      <c r="CE107" s="17"/>
      <c r="CG107" s="17"/>
      <c r="CI107" s="17"/>
      <c r="CK107" s="17"/>
      <c r="CM107" s="17"/>
      <c r="CO107" s="17"/>
    </row>
    <row r="108" spans="2:93" x14ac:dyDescent="0.25">
      <c r="B108" s="96"/>
      <c r="C108" s="96"/>
      <c r="D108" s="101"/>
      <c r="E108" s="96"/>
      <c r="F108" s="101"/>
      <c r="G108" s="96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U108" s="17"/>
      <c r="W108" s="17"/>
      <c r="Y108" s="17"/>
      <c r="AA108" s="17"/>
      <c r="AC108" s="17"/>
      <c r="AE108" s="17"/>
      <c r="AG108" s="17"/>
      <c r="AI108" s="17"/>
      <c r="AK108" s="17"/>
      <c r="AM108" s="17"/>
      <c r="AO108" s="17"/>
      <c r="AQ108" s="17"/>
      <c r="AS108" s="17"/>
      <c r="AU108" s="17"/>
      <c r="AW108" s="17"/>
      <c r="AY108" s="17"/>
      <c r="BA108" s="17"/>
      <c r="BC108" s="17"/>
      <c r="BE108" s="17"/>
      <c r="BG108" s="17"/>
      <c r="BI108" s="17"/>
      <c r="BK108" s="17"/>
      <c r="BM108" s="17"/>
      <c r="BO108" s="17"/>
      <c r="BQ108" s="17"/>
      <c r="BS108" s="17"/>
      <c r="BU108" s="17"/>
      <c r="BW108" s="17"/>
      <c r="BY108" s="17"/>
      <c r="CA108" s="17"/>
      <c r="CC108" s="17"/>
      <c r="CE108" s="17"/>
      <c r="CG108" s="17"/>
      <c r="CI108" s="17"/>
      <c r="CK108" s="17"/>
      <c r="CM108" s="17"/>
      <c r="CO108" s="17"/>
    </row>
    <row r="109" spans="2:93" x14ac:dyDescent="0.25">
      <c r="B109" s="96"/>
      <c r="C109" s="96"/>
      <c r="D109" s="101"/>
      <c r="E109" s="96"/>
      <c r="F109" s="101"/>
      <c r="G109" s="96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U109" s="17"/>
      <c r="W109" s="17"/>
      <c r="Y109" s="17"/>
      <c r="AA109" s="17"/>
      <c r="AC109" s="17"/>
      <c r="AE109" s="17"/>
      <c r="AG109" s="17"/>
      <c r="AI109" s="17"/>
      <c r="AK109" s="17"/>
      <c r="AM109" s="17"/>
      <c r="AO109" s="17"/>
      <c r="AQ109" s="17"/>
      <c r="AS109" s="17"/>
      <c r="AU109" s="17"/>
      <c r="AW109" s="17"/>
      <c r="AY109" s="17"/>
      <c r="BA109" s="17"/>
      <c r="BC109" s="17"/>
      <c r="BE109" s="17"/>
      <c r="BG109" s="17"/>
      <c r="BI109" s="17"/>
      <c r="BK109" s="17"/>
      <c r="BM109" s="17"/>
      <c r="BO109" s="17"/>
      <c r="BQ109" s="17"/>
      <c r="BS109" s="17"/>
      <c r="BU109" s="17"/>
      <c r="BW109" s="17"/>
      <c r="BY109" s="17"/>
      <c r="CA109" s="17"/>
      <c r="CC109" s="17"/>
      <c r="CE109" s="17"/>
      <c r="CG109" s="17"/>
      <c r="CI109" s="17"/>
      <c r="CK109" s="17"/>
      <c r="CM109" s="17"/>
      <c r="CO109" s="17"/>
    </row>
    <row r="110" spans="2:93" x14ac:dyDescent="0.25">
      <c r="B110" s="96"/>
      <c r="C110" s="96"/>
      <c r="D110" s="101"/>
      <c r="E110" s="96"/>
      <c r="F110" s="101"/>
      <c r="G110" s="96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U110" s="17"/>
      <c r="W110" s="17"/>
      <c r="Y110" s="17"/>
      <c r="AA110" s="17"/>
      <c r="AC110" s="17"/>
      <c r="AE110" s="17"/>
      <c r="AG110" s="17"/>
      <c r="AI110" s="17"/>
      <c r="AK110" s="17"/>
      <c r="AM110" s="17"/>
      <c r="AO110" s="17"/>
      <c r="AQ110" s="17"/>
      <c r="AS110" s="17"/>
      <c r="AU110" s="17"/>
      <c r="AW110" s="17"/>
      <c r="AY110" s="17"/>
      <c r="BA110" s="17"/>
      <c r="BC110" s="17"/>
      <c r="BE110" s="17"/>
      <c r="BG110" s="17"/>
      <c r="BI110" s="17"/>
      <c r="BK110" s="17"/>
      <c r="BM110" s="17"/>
      <c r="BO110" s="17"/>
      <c r="BQ110" s="17"/>
      <c r="BS110" s="17"/>
      <c r="BU110" s="17"/>
      <c r="BW110" s="17"/>
      <c r="BY110" s="17"/>
      <c r="CA110" s="17"/>
      <c r="CC110" s="17"/>
      <c r="CE110" s="17"/>
      <c r="CG110" s="17"/>
      <c r="CI110" s="17"/>
      <c r="CK110" s="17"/>
      <c r="CM110" s="17"/>
      <c r="CO110" s="17"/>
    </row>
    <row r="111" spans="2:93" x14ac:dyDescent="0.25">
      <c r="B111" s="96"/>
      <c r="C111" s="96"/>
      <c r="D111" s="101"/>
      <c r="E111" s="96"/>
      <c r="F111" s="101"/>
      <c r="G111" s="96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U111" s="17"/>
      <c r="W111" s="17"/>
      <c r="Y111" s="17"/>
      <c r="AA111" s="17"/>
      <c r="AC111" s="17"/>
      <c r="AE111" s="17"/>
      <c r="AG111" s="17"/>
      <c r="AI111" s="17"/>
      <c r="AK111" s="17"/>
      <c r="AM111" s="17"/>
      <c r="AO111" s="17"/>
      <c r="AQ111" s="17"/>
      <c r="AS111" s="17"/>
      <c r="AU111" s="17"/>
      <c r="AW111" s="17"/>
      <c r="AY111" s="17"/>
      <c r="BA111" s="17"/>
      <c r="BC111" s="17"/>
      <c r="BE111" s="17"/>
      <c r="BG111" s="17"/>
      <c r="BI111" s="17"/>
      <c r="BK111" s="17"/>
      <c r="BM111" s="17"/>
      <c r="BO111" s="17"/>
      <c r="BQ111" s="17"/>
      <c r="BS111" s="17"/>
      <c r="BU111" s="17"/>
      <c r="BW111" s="17"/>
      <c r="BY111" s="17"/>
      <c r="CA111" s="17"/>
      <c r="CC111" s="17"/>
      <c r="CE111" s="17"/>
      <c r="CG111" s="17"/>
      <c r="CI111" s="17"/>
      <c r="CK111" s="17"/>
      <c r="CM111" s="17"/>
      <c r="CO111" s="17"/>
    </row>
    <row r="112" spans="2:93" x14ac:dyDescent="0.25">
      <c r="B112" s="96"/>
      <c r="C112" s="96"/>
      <c r="D112" s="101"/>
      <c r="E112" s="96"/>
      <c r="F112" s="101"/>
      <c r="G112" s="96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U112" s="17"/>
      <c r="W112" s="17"/>
      <c r="Y112" s="17"/>
      <c r="AA112" s="17"/>
      <c r="AC112" s="17"/>
      <c r="AE112" s="17"/>
      <c r="AG112" s="17"/>
      <c r="AI112" s="17"/>
      <c r="AK112" s="17"/>
      <c r="AM112" s="17"/>
      <c r="AO112" s="17"/>
      <c r="AQ112" s="17"/>
      <c r="AS112" s="17"/>
      <c r="AU112" s="17"/>
      <c r="AW112" s="17"/>
      <c r="AY112" s="17"/>
      <c r="BA112" s="17"/>
      <c r="BC112" s="17"/>
      <c r="BE112" s="17"/>
      <c r="BG112" s="17"/>
      <c r="BI112" s="17"/>
      <c r="BK112" s="17"/>
      <c r="BM112" s="17"/>
      <c r="BO112" s="17"/>
      <c r="BQ112" s="17"/>
      <c r="BS112" s="17"/>
      <c r="BU112" s="17"/>
      <c r="BW112" s="17"/>
      <c r="BY112" s="17"/>
      <c r="CA112" s="17"/>
      <c r="CC112" s="17"/>
      <c r="CE112" s="17"/>
      <c r="CG112" s="17"/>
      <c r="CI112" s="17"/>
      <c r="CK112" s="17"/>
      <c r="CM112" s="17"/>
      <c r="CO112" s="17"/>
    </row>
    <row r="113" spans="2:93" x14ac:dyDescent="0.25">
      <c r="B113" s="96"/>
      <c r="C113" s="96"/>
      <c r="D113" s="101"/>
      <c r="E113" s="96"/>
      <c r="F113" s="101"/>
      <c r="G113" s="96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U113" s="17"/>
      <c r="W113" s="17"/>
      <c r="Y113" s="17"/>
      <c r="AA113" s="17"/>
      <c r="AC113" s="17"/>
      <c r="AE113" s="17"/>
      <c r="AG113" s="17"/>
      <c r="AI113" s="17"/>
      <c r="AK113" s="17"/>
      <c r="AM113" s="17"/>
      <c r="AO113" s="17"/>
      <c r="AQ113" s="17"/>
      <c r="AS113" s="17"/>
      <c r="AU113" s="17"/>
      <c r="AW113" s="17"/>
      <c r="AY113" s="17"/>
      <c r="BA113" s="17"/>
      <c r="BC113" s="17"/>
      <c r="BE113" s="17"/>
      <c r="BG113" s="17"/>
      <c r="BI113" s="17"/>
      <c r="BK113" s="17"/>
      <c r="BM113" s="17"/>
      <c r="BO113" s="17"/>
      <c r="BQ113" s="17"/>
      <c r="BS113" s="17"/>
      <c r="BU113" s="17"/>
      <c r="BW113" s="17"/>
      <c r="BY113" s="17"/>
      <c r="CA113" s="17"/>
      <c r="CC113" s="17"/>
      <c r="CE113" s="17"/>
      <c r="CG113" s="17"/>
      <c r="CI113" s="17"/>
      <c r="CK113" s="17"/>
      <c r="CM113" s="17"/>
      <c r="CO113" s="17"/>
    </row>
    <row r="114" spans="2:93" x14ac:dyDescent="0.25">
      <c r="B114" s="96"/>
      <c r="C114" s="96"/>
      <c r="D114" s="101"/>
      <c r="E114" s="96"/>
      <c r="F114" s="101"/>
      <c r="G114" s="96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U114" s="17"/>
      <c r="W114" s="17"/>
      <c r="Y114" s="17"/>
      <c r="AA114" s="17"/>
      <c r="AC114" s="17"/>
      <c r="AE114" s="17"/>
      <c r="AG114" s="17"/>
      <c r="AI114" s="17"/>
      <c r="AK114" s="17"/>
      <c r="AM114" s="17"/>
      <c r="AO114" s="17"/>
      <c r="AQ114" s="17"/>
      <c r="AS114" s="17"/>
      <c r="AU114" s="17"/>
      <c r="AW114" s="17"/>
      <c r="AY114" s="17"/>
      <c r="BA114" s="17"/>
      <c r="BC114" s="17"/>
      <c r="BE114" s="17"/>
      <c r="BG114" s="17"/>
      <c r="BI114" s="17"/>
      <c r="BK114" s="17"/>
      <c r="BM114" s="17"/>
      <c r="BO114" s="17"/>
      <c r="BQ114" s="17"/>
      <c r="BS114" s="17"/>
      <c r="BU114" s="17"/>
      <c r="BW114" s="17"/>
      <c r="BY114" s="17"/>
      <c r="CA114" s="17"/>
      <c r="CC114" s="17"/>
      <c r="CE114" s="17"/>
      <c r="CG114" s="17"/>
      <c r="CI114" s="17"/>
      <c r="CK114" s="17"/>
      <c r="CM114" s="17"/>
      <c r="CO114" s="17"/>
    </row>
    <row r="115" spans="2:93" x14ac:dyDescent="0.25">
      <c r="B115" s="96"/>
      <c r="C115" s="96"/>
      <c r="D115" s="101"/>
      <c r="E115" s="96"/>
      <c r="F115" s="101"/>
      <c r="G115" s="96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U115" s="17"/>
      <c r="W115" s="17"/>
      <c r="Y115" s="17"/>
      <c r="AA115" s="17"/>
      <c r="AC115" s="17"/>
      <c r="AE115" s="17"/>
      <c r="AG115" s="17"/>
      <c r="AI115" s="17"/>
      <c r="AK115" s="17"/>
      <c r="AM115" s="17"/>
      <c r="AO115" s="17"/>
      <c r="AQ115" s="17"/>
      <c r="AS115" s="17"/>
      <c r="AU115" s="17"/>
      <c r="AW115" s="17"/>
      <c r="AY115" s="17"/>
      <c r="BA115" s="17"/>
      <c r="BC115" s="17"/>
      <c r="BE115" s="17"/>
      <c r="BG115" s="17"/>
      <c r="BI115" s="17"/>
      <c r="BK115" s="17"/>
      <c r="BM115" s="17"/>
      <c r="BO115" s="17"/>
      <c r="BQ115" s="17"/>
      <c r="BS115" s="17"/>
      <c r="BU115" s="17"/>
      <c r="BW115" s="17"/>
      <c r="BY115" s="17"/>
      <c r="CA115" s="17"/>
      <c r="CC115" s="17"/>
      <c r="CE115" s="17"/>
      <c r="CG115" s="17"/>
      <c r="CI115" s="17"/>
      <c r="CK115" s="17"/>
      <c r="CM115" s="17"/>
      <c r="CO115" s="17"/>
    </row>
    <row r="116" spans="2:93" x14ac:dyDescent="0.25">
      <c r="B116" s="96"/>
      <c r="C116" s="96"/>
      <c r="D116" s="101"/>
      <c r="E116" s="96"/>
      <c r="F116" s="101"/>
      <c r="G116" s="96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U116" s="17"/>
      <c r="W116" s="17"/>
      <c r="Y116" s="17"/>
      <c r="AA116" s="17"/>
      <c r="AC116" s="17"/>
      <c r="AE116" s="17"/>
      <c r="AG116" s="17"/>
      <c r="AI116" s="17"/>
      <c r="AK116" s="17"/>
      <c r="AM116" s="17"/>
      <c r="AO116" s="17"/>
      <c r="AQ116" s="17"/>
      <c r="AS116" s="17"/>
      <c r="AU116" s="17"/>
      <c r="AW116" s="17"/>
      <c r="AY116" s="17"/>
      <c r="BA116" s="17"/>
      <c r="BC116" s="17"/>
      <c r="BE116" s="17"/>
      <c r="BG116" s="17"/>
      <c r="BI116" s="17"/>
      <c r="BK116" s="17"/>
      <c r="BM116" s="17"/>
      <c r="BO116" s="17"/>
      <c r="BQ116" s="17"/>
      <c r="BS116" s="17"/>
      <c r="BU116" s="17"/>
      <c r="BW116" s="17"/>
      <c r="BY116" s="17"/>
      <c r="CA116" s="17"/>
      <c r="CC116" s="17"/>
      <c r="CE116" s="17"/>
      <c r="CG116" s="17"/>
      <c r="CI116" s="17"/>
      <c r="CK116" s="17"/>
      <c r="CM116" s="17"/>
      <c r="CO116" s="17"/>
    </row>
    <row r="117" spans="2:93" x14ac:dyDescent="0.25">
      <c r="B117" s="96"/>
      <c r="C117" s="96"/>
      <c r="D117" s="101"/>
      <c r="E117" s="96"/>
      <c r="F117" s="101"/>
      <c r="G117" s="96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U117" s="17"/>
      <c r="W117" s="17"/>
      <c r="Y117" s="17"/>
      <c r="AA117" s="17"/>
      <c r="AC117" s="17"/>
      <c r="AE117" s="17"/>
      <c r="AG117" s="17"/>
      <c r="AI117" s="17"/>
      <c r="AK117" s="17"/>
      <c r="AM117" s="17"/>
      <c r="AO117" s="17"/>
      <c r="AQ117" s="17"/>
      <c r="AS117" s="17"/>
      <c r="AU117" s="17"/>
      <c r="AW117" s="17"/>
      <c r="AY117" s="17"/>
      <c r="BA117" s="17"/>
      <c r="BC117" s="17"/>
      <c r="BE117" s="17"/>
      <c r="BG117" s="17"/>
      <c r="BI117" s="17"/>
      <c r="BK117" s="17"/>
      <c r="BM117" s="17"/>
      <c r="BO117" s="17"/>
      <c r="BQ117" s="17"/>
      <c r="BS117" s="17"/>
      <c r="BU117" s="17"/>
      <c r="BW117" s="17"/>
      <c r="BY117" s="17"/>
      <c r="CA117" s="17"/>
      <c r="CC117" s="17"/>
      <c r="CE117" s="17"/>
      <c r="CG117" s="17"/>
      <c r="CI117" s="17"/>
      <c r="CK117" s="17"/>
      <c r="CM117" s="17"/>
      <c r="CO117" s="17"/>
    </row>
    <row r="118" spans="2:93" x14ac:dyDescent="0.25">
      <c r="B118" s="96"/>
      <c r="C118" s="96"/>
      <c r="D118" s="101"/>
      <c r="E118" s="96"/>
      <c r="F118" s="101"/>
      <c r="G118" s="96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U118" s="17"/>
      <c r="W118" s="17"/>
      <c r="Y118" s="17"/>
      <c r="AA118" s="17"/>
      <c r="AC118" s="17"/>
      <c r="AE118" s="17"/>
      <c r="AG118" s="17"/>
      <c r="AI118" s="17"/>
      <c r="AK118" s="17"/>
      <c r="AM118" s="17"/>
      <c r="AO118" s="17"/>
      <c r="AQ118" s="17"/>
      <c r="AS118" s="17"/>
      <c r="AU118" s="17"/>
      <c r="AW118" s="17"/>
      <c r="AY118" s="17"/>
      <c r="BA118" s="17"/>
      <c r="BC118" s="17"/>
      <c r="BE118" s="17"/>
      <c r="BG118" s="17"/>
      <c r="BI118" s="17"/>
      <c r="BK118" s="17"/>
      <c r="BM118" s="17"/>
      <c r="BO118" s="17"/>
      <c r="BQ118" s="17"/>
      <c r="BS118" s="17"/>
      <c r="BU118" s="17"/>
      <c r="BW118" s="17"/>
      <c r="BY118" s="17"/>
      <c r="CA118" s="17"/>
      <c r="CC118" s="17"/>
      <c r="CE118" s="17"/>
      <c r="CG118" s="17"/>
      <c r="CI118" s="17"/>
      <c r="CK118" s="17"/>
      <c r="CM118" s="17"/>
      <c r="CO118" s="17"/>
    </row>
    <row r="119" spans="2:93" x14ac:dyDescent="0.25">
      <c r="B119" s="96"/>
      <c r="C119" s="96"/>
      <c r="D119" s="101"/>
      <c r="E119" s="96"/>
      <c r="F119" s="101"/>
      <c r="G119" s="96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U119" s="17"/>
      <c r="W119" s="17"/>
      <c r="Y119" s="17"/>
      <c r="AA119" s="17"/>
      <c r="AC119" s="17"/>
      <c r="AE119" s="17"/>
      <c r="AG119" s="17"/>
      <c r="AI119" s="17"/>
      <c r="AK119" s="17"/>
      <c r="AM119" s="17"/>
      <c r="AO119" s="17"/>
      <c r="AQ119" s="17"/>
      <c r="AS119" s="17"/>
      <c r="AU119" s="17"/>
      <c r="AW119" s="17"/>
      <c r="AY119" s="17"/>
      <c r="BA119" s="17"/>
      <c r="BC119" s="17"/>
      <c r="BE119" s="17"/>
      <c r="BG119" s="17"/>
      <c r="BI119" s="17"/>
      <c r="BK119" s="17"/>
      <c r="BM119" s="17"/>
      <c r="BO119" s="17"/>
      <c r="BQ119" s="17"/>
      <c r="BS119" s="17"/>
      <c r="BU119" s="17"/>
      <c r="BW119" s="17"/>
      <c r="BY119" s="17"/>
      <c r="CA119" s="17"/>
      <c r="CC119" s="17"/>
      <c r="CE119" s="17"/>
      <c r="CG119" s="17"/>
      <c r="CI119" s="17"/>
      <c r="CK119" s="17"/>
      <c r="CM119" s="17"/>
      <c r="CO119" s="17"/>
    </row>
    <row r="120" spans="2:93" x14ac:dyDescent="0.25">
      <c r="B120" s="96"/>
      <c r="C120" s="96"/>
      <c r="D120" s="101"/>
      <c r="E120" s="96"/>
      <c r="F120" s="101"/>
      <c r="G120" s="96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U120" s="17"/>
      <c r="W120" s="17"/>
      <c r="Y120" s="17"/>
      <c r="AA120" s="17"/>
      <c r="AC120" s="17"/>
      <c r="AE120" s="17"/>
      <c r="AG120" s="17"/>
      <c r="AI120" s="17"/>
      <c r="AK120" s="17"/>
      <c r="AM120" s="17"/>
      <c r="AO120" s="17"/>
      <c r="AQ120" s="17"/>
      <c r="AS120" s="17"/>
      <c r="AU120" s="17"/>
      <c r="AW120" s="17"/>
      <c r="AY120" s="17"/>
      <c r="BA120" s="17"/>
      <c r="BC120" s="17"/>
      <c r="BE120" s="17"/>
      <c r="BG120" s="17"/>
      <c r="BI120" s="17"/>
      <c r="BK120" s="17"/>
      <c r="BM120" s="17"/>
      <c r="BO120" s="17"/>
      <c r="BQ120" s="17"/>
      <c r="BS120" s="17"/>
      <c r="BU120" s="17"/>
      <c r="BW120" s="17"/>
      <c r="BY120" s="17"/>
      <c r="CA120" s="17"/>
      <c r="CC120" s="17"/>
      <c r="CE120" s="17"/>
      <c r="CG120" s="17"/>
      <c r="CI120" s="17"/>
      <c r="CK120" s="17"/>
      <c r="CM120" s="17"/>
      <c r="CO120" s="17"/>
    </row>
    <row r="121" spans="2:93" x14ac:dyDescent="0.25">
      <c r="B121" s="96"/>
      <c r="C121" s="96"/>
      <c r="D121" s="101"/>
      <c r="E121" s="96"/>
      <c r="F121" s="101"/>
      <c r="G121" s="96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U121" s="17"/>
      <c r="W121" s="17"/>
      <c r="Y121" s="17"/>
      <c r="AA121" s="17"/>
      <c r="AC121" s="17"/>
      <c r="AE121" s="17"/>
      <c r="AG121" s="17"/>
      <c r="AI121" s="17"/>
      <c r="AK121" s="17"/>
      <c r="AM121" s="17"/>
      <c r="AO121" s="17"/>
      <c r="AQ121" s="17"/>
      <c r="AS121" s="17"/>
      <c r="AU121" s="17"/>
      <c r="AW121" s="17"/>
      <c r="AY121" s="17"/>
      <c r="BA121" s="17"/>
      <c r="BC121" s="17"/>
      <c r="BE121" s="17"/>
      <c r="BG121" s="17"/>
      <c r="BI121" s="17"/>
      <c r="BK121" s="17"/>
      <c r="BM121" s="17"/>
      <c r="BO121" s="17"/>
      <c r="BQ121" s="17"/>
      <c r="BS121" s="17"/>
      <c r="BU121" s="17"/>
      <c r="BW121" s="17"/>
      <c r="BY121" s="17"/>
      <c r="CA121" s="17"/>
      <c r="CC121" s="17"/>
      <c r="CE121" s="17"/>
      <c r="CG121" s="17"/>
      <c r="CI121" s="17"/>
      <c r="CK121" s="17"/>
      <c r="CM121" s="17"/>
      <c r="CO121" s="17"/>
    </row>
    <row r="122" spans="2:93" x14ac:dyDescent="0.25">
      <c r="B122" s="96"/>
      <c r="C122" s="96"/>
      <c r="D122" s="101"/>
      <c r="E122" s="96"/>
      <c r="F122" s="101"/>
      <c r="G122" s="96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U122" s="17"/>
      <c r="W122" s="17"/>
      <c r="Y122" s="17"/>
      <c r="AA122" s="17"/>
      <c r="AC122" s="17"/>
      <c r="AE122" s="17"/>
      <c r="AG122" s="17"/>
      <c r="AI122" s="17"/>
      <c r="AK122" s="17"/>
      <c r="AM122" s="17"/>
      <c r="AO122" s="17"/>
      <c r="AQ122" s="17"/>
      <c r="AS122" s="17"/>
      <c r="AU122" s="17"/>
      <c r="AW122" s="17"/>
      <c r="AY122" s="17"/>
      <c r="BA122" s="17"/>
      <c r="BC122" s="17"/>
      <c r="BE122" s="17"/>
      <c r="BG122" s="17"/>
      <c r="BI122" s="17"/>
      <c r="BK122" s="17"/>
      <c r="BM122" s="17"/>
      <c r="BO122" s="17"/>
      <c r="BQ122" s="17"/>
      <c r="BS122" s="17"/>
      <c r="BU122" s="17"/>
      <c r="BW122" s="17"/>
      <c r="BY122" s="17"/>
      <c r="CA122" s="17"/>
      <c r="CC122" s="17"/>
      <c r="CE122" s="17"/>
      <c r="CG122" s="17"/>
      <c r="CI122" s="17"/>
      <c r="CK122" s="17"/>
      <c r="CM122" s="17"/>
      <c r="CO122" s="17"/>
    </row>
    <row r="123" spans="2:93" x14ac:dyDescent="0.25">
      <c r="B123" s="96"/>
      <c r="C123" s="96"/>
      <c r="D123" s="101"/>
      <c r="E123" s="96"/>
      <c r="F123" s="101"/>
      <c r="G123" s="96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U123" s="17"/>
      <c r="W123" s="17"/>
      <c r="Y123" s="17"/>
      <c r="AA123" s="17"/>
      <c r="AC123" s="17"/>
      <c r="AE123" s="17"/>
      <c r="AG123" s="17"/>
      <c r="AI123" s="17"/>
      <c r="AK123" s="17"/>
      <c r="AM123" s="17"/>
      <c r="AO123" s="17"/>
      <c r="AQ123" s="17"/>
      <c r="AS123" s="17"/>
      <c r="AU123" s="17"/>
      <c r="AW123" s="17"/>
      <c r="AY123" s="17"/>
      <c r="BA123" s="17"/>
      <c r="BC123" s="17"/>
      <c r="BE123" s="17"/>
      <c r="BG123" s="17"/>
      <c r="BI123" s="17"/>
      <c r="BK123" s="17"/>
      <c r="BM123" s="17"/>
      <c r="BO123" s="17"/>
      <c r="BQ123" s="17"/>
      <c r="BS123" s="17"/>
      <c r="BU123" s="17"/>
      <c r="BW123" s="17"/>
      <c r="BY123" s="17"/>
      <c r="CA123" s="17"/>
      <c r="CC123" s="17"/>
      <c r="CE123" s="17"/>
      <c r="CG123" s="17"/>
      <c r="CI123" s="17"/>
      <c r="CK123" s="17"/>
      <c r="CM123" s="17"/>
      <c r="CO123" s="17"/>
    </row>
    <row r="124" spans="2:93" x14ac:dyDescent="0.25">
      <c r="B124" s="96"/>
      <c r="C124" s="96"/>
      <c r="D124" s="101"/>
      <c r="E124" s="96"/>
      <c r="F124" s="101"/>
      <c r="G124" s="96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U124" s="17"/>
      <c r="W124" s="17"/>
      <c r="Y124" s="17"/>
      <c r="AA124" s="17"/>
      <c r="AC124" s="17"/>
      <c r="AE124" s="17"/>
      <c r="AG124" s="17"/>
      <c r="AI124" s="17"/>
      <c r="AK124" s="17"/>
      <c r="AM124" s="17"/>
      <c r="AO124" s="17"/>
      <c r="AQ124" s="17"/>
      <c r="AS124" s="17"/>
      <c r="AU124" s="17"/>
      <c r="AW124" s="17"/>
      <c r="AY124" s="17"/>
      <c r="BA124" s="17"/>
      <c r="BC124" s="17"/>
      <c r="BE124" s="17"/>
      <c r="BG124" s="17"/>
      <c r="BI124" s="17"/>
      <c r="BK124" s="17"/>
      <c r="BM124" s="17"/>
      <c r="BO124" s="17"/>
      <c r="BQ124" s="17"/>
      <c r="BS124" s="17"/>
      <c r="BU124" s="17"/>
      <c r="BW124" s="17"/>
      <c r="BY124" s="17"/>
      <c r="CA124" s="17"/>
      <c r="CC124" s="17"/>
      <c r="CE124" s="17"/>
      <c r="CG124" s="17"/>
      <c r="CI124" s="17"/>
      <c r="CK124" s="17"/>
      <c r="CM124" s="17"/>
      <c r="CO124" s="17"/>
    </row>
    <row r="125" spans="2:93" x14ac:dyDescent="0.25">
      <c r="B125" s="96"/>
      <c r="C125" s="96"/>
      <c r="D125" s="101"/>
      <c r="E125" s="96"/>
      <c r="F125" s="101"/>
      <c r="G125" s="96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U125" s="17"/>
      <c r="W125" s="17"/>
      <c r="Y125" s="17"/>
      <c r="AA125" s="17"/>
      <c r="AC125" s="17"/>
      <c r="AE125" s="17"/>
      <c r="AG125" s="17"/>
      <c r="AI125" s="17"/>
      <c r="AK125" s="17"/>
      <c r="AM125" s="17"/>
      <c r="AO125" s="17"/>
      <c r="AQ125" s="17"/>
      <c r="AS125" s="17"/>
      <c r="AU125" s="17"/>
      <c r="AW125" s="17"/>
      <c r="AY125" s="17"/>
      <c r="BA125" s="17"/>
      <c r="BC125" s="17"/>
      <c r="BE125" s="17"/>
      <c r="BG125" s="17"/>
      <c r="BI125" s="17"/>
      <c r="BK125" s="17"/>
      <c r="BM125" s="17"/>
      <c r="BO125" s="17"/>
      <c r="BQ125" s="17"/>
      <c r="BS125" s="17"/>
      <c r="BU125" s="17"/>
      <c r="BW125" s="17"/>
      <c r="BY125" s="17"/>
      <c r="CA125" s="17"/>
      <c r="CC125" s="17"/>
      <c r="CE125" s="17"/>
      <c r="CG125" s="17"/>
      <c r="CI125" s="17"/>
      <c r="CK125" s="17"/>
      <c r="CM125" s="17"/>
      <c r="CO125" s="17"/>
    </row>
    <row r="126" spans="2:93" x14ac:dyDescent="0.25">
      <c r="B126" s="96"/>
      <c r="C126" s="96"/>
      <c r="D126" s="101"/>
      <c r="E126" s="96"/>
      <c r="F126" s="101"/>
      <c r="G126" s="96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U126" s="17"/>
      <c r="W126" s="17"/>
      <c r="Y126" s="17"/>
      <c r="AA126" s="17"/>
      <c r="AC126" s="17"/>
      <c r="AE126" s="17"/>
      <c r="AG126" s="17"/>
      <c r="AI126" s="17"/>
      <c r="AK126" s="17"/>
      <c r="AM126" s="17"/>
      <c r="AO126" s="17"/>
      <c r="AQ126" s="17"/>
      <c r="AS126" s="17"/>
      <c r="AU126" s="17"/>
      <c r="AW126" s="17"/>
      <c r="AY126" s="17"/>
      <c r="BA126" s="17"/>
      <c r="BC126" s="17"/>
      <c r="BE126" s="17"/>
      <c r="BG126" s="17"/>
      <c r="BI126" s="17"/>
      <c r="BK126" s="17"/>
      <c r="BM126" s="17"/>
      <c r="BO126" s="17"/>
      <c r="BQ126" s="17"/>
      <c r="BS126" s="17"/>
      <c r="BU126" s="17"/>
      <c r="BW126" s="17"/>
      <c r="BY126" s="17"/>
      <c r="CA126" s="17"/>
      <c r="CC126" s="17"/>
      <c r="CE126" s="17"/>
      <c r="CG126" s="17"/>
      <c r="CI126" s="17"/>
      <c r="CK126" s="17"/>
      <c r="CM126" s="17"/>
      <c r="CO126" s="17"/>
    </row>
    <row r="127" spans="2:93" x14ac:dyDescent="0.25">
      <c r="B127" s="96"/>
      <c r="C127" s="96"/>
      <c r="D127" s="101"/>
      <c r="E127" s="96"/>
      <c r="F127" s="101"/>
      <c r="G127" s="96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U127" s="17"/>
      <c r="W127" s="17"/>
      <c r="Y127" s="17"/>
      <c r="AA127" s="17"/>
      <c r="AC127" s="17"/>
      <c r="AE127" s="17"/>
      <c r="AG127" s="17"/>
      <c r="AI127" s="17"/>
      <c r="AK127" s="17"/>
      <c r="AM127" s="17"/>
      <c r="AO127" s="17"/>
      <c r="AQ127" s="17"/>
      <c r="AS127" s="17"/>
      <c r="AU127" s="17"/>
      <c r="AW127" s="17"/>
      <c r="AY127" s="17"/>
      <c r="BA127" s="17"/>
      <c r="BC127" s="17"/>
      <c r="BE127" s="17"/>
      <c r="BG127" s="17"/>
      <c r="BI127" s="17"/>
      <c r="BK127" s="17"/>
      <c r="BM127" s="17"/>
      <c r="BO127" s="17"/>
      <c r="BQ127" s="17"/>
      <c r="BS127" s="17"/>
      <c r="BU127" s="17"/>
      <c r="BW127" s="17"/>
      <c r="BY127" s="17"/>
      <c r="CA127" s="17"/>
      <c r="CC127" s="17"/>
      <c r="CE127" s="17"/>
      <c r="CG127" s="17"/>
      <c r="CI127" s="17"/>
      <c r="CK127" s="17"/>
      <c r="CM127" s="17"/>
      <c r="CO127" s="17"/>
    </row>
    <row r="128" spans="2:93" x14ac:dyDescent="0.25">
      <c r="B128" s="96"/>
      <c r="C128" s="96"/>
      <c r="D128" s="101"/>
      <c r="E128" s="96"/>
      <c r="F128" s="101"/>
      <c r="G128" s="96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U128" s="17"/>
      <c r="W128" s="17"/>
      <c r="Y128" s="17"/>
      <c r="AA128" s="17"/>
      <c r="AC128" s="17"/>
      <c r="AE128" s="17"/>
      <c r="AG128" s="17"/>
      <c r="AI128" s="17"/>
      <c r="AK128" s="17"/>
      <c r="AM128" s="17"/>
      <c r="AO128" s="17"/>
      <c r="AQ128" s="17"/>
      <c r="AS128" s="17"/>
      <c r="AU128" s="17"/>
      <c r="AW128" s="17"/>
      <c r="AY128" s="17"/>
      <c r="BA128" s="17"/>
      <c r="BC128" s="17"/>
      <c r="BE128" s="17"/>
      <c r="BG128" s="17"/>
      <c r="BI128" s="17"/>
      <c r="BK128" s="17"/>
      <c r="BM128" s="17"/>
      <c r="BO128" s="17"/>
      <c r="BQ128" s="17"/>
      <c r="BS128" s="17"/>
      <c r="BU128" s="17"/>
      <c r="BW128" s="17"/>
      <c r="BY128" s="17"/>
      <c r="CA128" s="17"/>
      <c r="CC128" s="17"/>
      <c r="CE128" s="17"/>
      <c r="CG128" s="17"/>
      <c r="CI128" s="17"/>
      <c r="CK128" s="17"/>
      <c r="CM128" s="17"/>
      <c r="CO128" s="17"/>
    </row>
    <row r="129" spans="2:93" x14ac:dyDescent="0.25">
      <c r="B129" s="96"/>
      <c r="C129" s="96"/>
      <c r="D129" s="101"/>
      <c r="E129" s="96"/>
      <c r="F129" s="101"/>
      <c r="G129" s="96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U129" s="17"/>
      <c r="W129" s="17"/>
      <c r="Y129" s="17"/>
      <c r="AA129" s="17"/>
      <c r="AC129" s="17"/>
      <c r="AE129" s="17"/>
      <c r="AG129" s="17"/>
      <c r="AI129" s="17"/>
      <c r="AK129" s="17"/>
      <c r="AM129" s="17"/>
      <c r="AO129" s="17"/>
      <c r="AQ129" s="17"/>
      <c r="AS129" s="17"/>
      <c r="AU129" s="17"/>
      <c r="AW129" s="17"/>
      <c r="AY129" s="17"/>
      <c r="BA129" s="17"/>
      <c r="BC129" s="17"/>
      <c r="BE129" s="17"/>
      <c r="BG129" s="17"/>
      <c r="BI129" s="17"/>
      <c r="BK129" s="17"/>
      <c r="BM129" s="17"/>
      <c r="BO129" s="17"/>
      <c r="BQ129" s="17"/>
      <c r="BS129" s="17"/>
      <c r="BU129" s="17"/>
      <c r="BW129" s="17"/>
      <c r="BY129" s="17"/>
      <c r="CA129" s="17"/>
      <c r="CC129" s="17"/>
      <c r="CE129" s="17"/>
      <c r="CG129" s="17"/>
      <c r="CI129" s="17"/>
      <c r="CK129" s="17"/>
      <c r="CM129" s="17"/>
      <c r="CO129" s="17"/>
    </row>
    <row r="130" spans="2:93" x14ac:dyDescent="0.25">
      <c r="B130" s="96"/>
      <c r="C130" s="96"/>
      <c r="D130" s="101"/>
      <c r="E130" s="96"/>
      <c r="F130" s="101"/>
      <c r="G130" s="96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U130" s="17"/>
      <c r="W130" s="17"/>
      <c r="Y130" s="17"/>
      <c r="AA130" s="17"/>
      <c r="AC130" s="17"/>
      <c r="AE130" s="17"/>
      <c r="AG130" s="17"/>
      <c r="AI130" s="17"/>
      <c r="AK130" s="17"/>
      <c r="AM130" s="17"/>
      <c r="AO130" s="17"/>
      <c r="AQ130" s="17"/>
      <c r="AS130" s="17"/>
      <c r="AU130" s="17"/>
      <c r="AW130" s="17"/>
      <c r="AY130" s="17"/>
      <c r="BA130" s="17"/>
      <c r="BC130" s="17"/>
      <c r="BE130" s="17"/>
      <c r="BG130" s="17"/>
      <c r="BI130" s="17"/>
      <c r="BK130" s="17"/>
      <c r="BM130" s="17"/>
      <c r="BO130" s="17"/>
      <c r="BQ130" s="17"/>
      <c r="BS130" s="17"/>
      <c r="BU130" s="17"/>
      <c r="BW130" s="17"/>
      <c r="BY130" s="17"/>
      <c r="CA130" s="17"/>
      <c r="CC130" s="17"/>
      <c r="CE130" s="17"/>
      <c r="CG130" s="17"/>
      <c r="CI130" s="17"/>
      <c r="CK130" s="17"/>
      <c r="CM130" s="17"/>
      <c r="CO130" s="17"/>
    </row>
    <row r="131" spans="2:93" x14ac:dyDescent="0.25">
      <c r="B131" s="96"/>
      <c r="C131" s="96"/>
      <c r="D131" s="101"/>
      <c r="E131" s="96"/>
      <c r="F131" s="101"/>
      <c r="G131" s="96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U131" s="17"/>
      <c r="W131" s="17"/>
      <c r="Y131" s="17"/>
      <c r="AA131" s="17"/>
      <c r="AC131" s="17"/>
      <c r="AE131" s="17"/>
      <c r="AG131" s="17"/>
      <c r="AI131" s="17"/>
      <c r="AK131" s="17"/>
      <c r="AM131" s="17"/>
      <c r="AO131" s="17"/>
      <c r="AQ131" s="17"/>
      <c r="AS131" s="17"/>
      <c r="AU131" s="17"/>
      <c r="AW131" s="17"/>
      <c r="AY131" s="17"/>
      <c r="BA131" s="17"/>
      <c r="BC131" s="17"/>
      <c r="BE131" s="17"/>
      <c r="BG131" s="17"/>
      <c r="BI131" s="17"/>
      <c r="BK131" s="17"/>
      <c r="BM131" s="17"/>
      <c r="BO131" s="17"/>
      <c r="BQ131" s="17"/>
      <c r="BS131" s="17"/>
      <c r="BU131" s="17"/>
      <c r="BW131" s="17"/>
      <c r="BY131" s="17"/>
      <c r="CA131" s="17"/>
      <c r="CC131" s="17"/>
      <c r="CE131" s="17"/>
      <c r="CG131" s="17"/>
      <c r="CI131" s="17"/>
      <c r="CK131" s="17"/>
      <c r="CM131" s="17"/>
      <c r="CO131" s="17"/>
    </row>
    <row r="132" spans="2:93" x14ac:dyDescent="0.25">
      <c r="B132" s="96"/>
      <c r="C132" s="96"/>
      <c r="D132" s="101"/>
      <c r="E132" s="96"/>
      <c r="F132" s="101"/>
      <c r="G132" s="96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U132" s="17"/>
      <c r="W132" s="17"/>
      <c r="Y132" s="17"/>
      <c r="AA132" s="17"/>
      <c r="AC132" s="17"/>
      <c r="AE132" s="17"/>
      <c r="AG132" s="17"/>
      <c r="AI132" s="17"/>
      <c r="AK132" s="17"/>
      <c r="AM132" s="17"/>
      <c r="AO132" s="17"/>
      <c r="AQ132" s="17"/>
      <c r="AS132" s="17"/>
      <c r="AU132" s="17"/>
      <c r="AW132" s="17"/>
      <c r="AY132" s="17"/>
      <c r="BA132" s="17"/>
      <c r="BC132" s="17"/>
      <c r="BE132" s="17"/>
      <c r="BG132" s="17"/>
      <c r="BI132" s="17"/>
      <c r="BK132" s="17"/>
      <c r="BM132" s="17"/>
      <c r="BO132" s="17"/>
      <c r="BQ132" s="17"/>
      <c r="BS132" s="17"/>
      <c r="BU132" s="17"/>
      <c r="BW132" s="17"/>
      <c r="BY132" s="17"/>
      <c r="CA132" s="17"/>
      <c r="CC132" s="17"/>
      <c r="CE132" s="17"/>
      <c r="CG132" s="17"/>
      <c r="CI132" s="17"/>
      <c r="CK132" s="17"/>
      <c r="CM132" s="17"/>
      <c r="CO132" s="17"/>
    </row>
    <row r="133" spans="2:93" x14ac:dyDescent="0.25">
      <c r="B133" s="96"/>
      <c r="C133" s="96"/>
      <c r="D133" s="101"/>
      <c r="E133" s="96"/>
      <c r="F133" s="101"/>
      <c r="G133" s="96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U133" s="17"/>
      <c r="W133" s="17"/>
      <c r="Y133" s="17"/>
      <c r="AA133" s="17"/>
      <c r="AC133" s="17"/>
      <c r="AE133" s="17"/>
      <c r="AG133" s="17"/>
      <c r="AI133" s="17"/>
      <c r="AK133" s="17"/>
      <c r="AM133" s="17"/>
      <c r="AO133" s="17"/>
      <c r="AQ133" s="17"/>
      <c r="AS133" s="17"/>
      <c r="AU133" s="17"/>
      <c r="AW133" s="17"/>
      <c r="AY133" s="17"/>
      <c r="BA133" s="17"/>
      <c r="BC133" s="17"/>
      <c r="BE133" s="17"/>
      <c r="BG133" s="17"/>
      <c r="BI133" s="17"/>
      <c r="BK133" s="17"/>
      <c r="BM133" s="17"/>
      <c r="BO133" s="17"/>
      <c r="BQ133" s="17"/>
      <c r="BS133" s="17"/>
      <c r="BU133" s="17"/>
      <c r="BW133" s="17"/>
      <c r="BY133" s="17"/>
      <c r="CA133" s="17"/>
      <c r="CC133" s="17"/>
      <c r="CE133" s="17"/>
      <c r="CG133" s="17"/>
      <c r="CI133" s="17"/>
      <c r="CK133" s="17"/>
      <c r="CM133" s="17"/>
      <c r="CO133" s="17"/>
    </row>
    <row r="134" spans="2:93" x14ac:dyDescent="0.25">
      <c r="B134" s="96"/>
      <c r="C134" s="96"/>
      <c r="D134" s="101"/>
      <c r="E134" s="96"/>
      <c r="F134" s="101"/>
      <c r="G134" s="96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U134" s="17"/>
      <c r="W134" s="17"/>
      <c r="Y134" s="17"/>
      <c r="AA134" s="17"/>
      <c r="AC134" s="17"/>
      <c r="AE134" s="17"/>
      <c r="AG134" s="17"/>
      <c r="AI134" s="17"/>
      <c r="AK134" s="17"/>
      <c r="AM134" s="17"/>
      <c r="AO134" s="17"/>
      <c r="AQ134" s="17"/>
      <c r="AS134" s="17"/>
      <c r="AU134" s="17"/>
      <c r="AW134" s="17"/>
      <c r="AY134" s="17"/>
      <c r="BA134" s="17"/>
      <c r="BC134" s="17"/>
      <c r="BE134" s="17"/>
      <c r="BG134" s="17"/>
      <c r="BI134" s="17"/>
      <c r="BK134" s="17"/>
      <c r="BM134" s="17"/>
      <c r="BO134" s="17"/>
      <c r="BQ134" s="17"/>
      <c r="BS134" s="17"/>
      <c r="BU134" s="17"/>
      <c r="BW134" s="17"/>
      <c r="BY134" s="17"/>
      <c r="CA134" s="17"/>
      <c r="CC134" s="17"/>
      <c r="CE134" s="17"/>
      <c r="CG134" s="17"/>
      <c r="CI134" s="17"/>
      <c r="CK134" s="17"/>
      <c r="CM134" s="17"/>
      <c r="CO134" s="17"/>
    </row>
    <row r="135" spans="2:93" x14ac:dyDescent="0.25">
      <c r="B135" s="96"/>
      <c r="C135" s="96"/>
      <c r="D135" s="101"/>
      <c r="E135" s="96"/>
      <c r="F135" s="101"/>
      <c r="G135" s="96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U135" s="17"/>
      <c r="W135" s="17"/>
      <c r="Y135" s="17"/>
      <c r="AA135" s="17"/>
      <c r="AC135" s="17"/>
      <c r="AE135" s="17"/>
      <c r="AG135" s="17"/>
      <c r="AI135" s="17"/>
      <c r="AK135" s="17"/>
      <c r="AM135" s="17"/>
      <c r="AO135" s="17"/>
      <c r="AQ135" s="17"/>
      <c r="AS135" s="17"/>
      <c r="AU135" s="17"/>
      <c r="AW135" s="17"/>
      <c r="AY135" s="17"/>
      <c r="BA135" s="17"/>
      <c r="BC135" s="17"/>
      <c r="BE135" s="17"/>
      <c r="BG135" s="17"/>
      <c r="BI135" s="17"/>
      <c r="BK135" s="17"/>
      <c r="BM135" s="17"/>
      <c r="BO135" s="17"/>
      <c r="BQ135" s="17"/>
      <c r="BS135" s="17"/>
      <c r="BU135" s="17"/>
      <c r="BW135" s="17"/>
      <c r="BY135" s="17"/>
      <c r="CA135" s="17"/>
      <c r="CC135" s="17"/>
      <c r="CE135" s="17"/>
      <c r="CG135" s="17"/>
      <c r="CI135" s="17"/>
      <c r="CK135" s="17"/>
      <c r="CM135" s="17"/>
      <c r="CO135" s="17"/>
    </row>
    <row r="136" spans="2:93" x14ac:dyDescent="0.25">
      <c r="B136" s="96"/>
      <c r="C136" s="96"/>
      <c r="D136" s="101"/>
      <c r="E136" s="96"/>
      <c r="F136" s="101"/>
      <c r="G136" s="96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U136" s="17"/>
      <c r="W136" s="17"/>
      <c r="Y136" s="17"/>
      <c r="AA136" s="17"/>
      <c r="AC136" s="17"/>
      <c r="AE136" s="17"/>
      <c r="AG136" s="17"/>
      <c r="AI136" s="17"/>
      <c r="AK136" s="17"/>
      <c r="AM136" s="17"/>
      <c r="AO136" s="17"/>
      <c r="AQ136" s="17"/>
      <c r="AS136" s="17"/>
      <c r="AU136" s="17"/>
      <c r="AW136" s="17"/>
      <c r="AY136" s="17"/>
      <c r="BA136" s="17"/>
      <c r="BC136" s="17"/>
      <c r="BE136" s="17"/>
      <c r="BG136" s="17"/>
      <c r="BI136" s="17"/>
      <c r="BK136" s="17"/>
      <c r="BM136" s="17"/>
      <c r="BO136" s="17"/>
      <c r="BQ136" s="17"/>
      <c r="BS136" s="17"/>
      <c r="BU136" s="17"/>
      <c r="BW136" s="17"/>
      <c r="BY136" s="17"/>
      <c r="CA136" s="17"/>
      <c r="CC136" s="17"/>
      <c r="CE136" s="17"/>
      <c r="CG136" s="17"/>
      <c r="CI136" s="17"/>
      <c r="CK136" s="17"/>
      <c r="CM136" s="17"/>
      <c r="CO136" s="17"/>
    </row>
    <row r="137" spans="2:93" x14ac:dyDescent="0.25">
      <c r="B137" s="96"/>
      <c r="C137" s="96"/>
      <c r="D137" s="101"/>
      <c r="E137" s="96"/>
      <c r="F137" s="101"/>
      <c r="G137" s="96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U137" s="17"/>
      <c r="W137" s="17"/>
      <c r="Y137" s="17"/>
      <c r="AA137" s="17"/>
      <c r="AC137" s="17"/>
      <c r="AE137" s="17"/>
      <c r="AG137" s="17"/>
      <c r="AI137" s="17"/>
      <c r="AK137" s="17"/>
      <c r="AM137" s="17"/>
      <c r="AO137" s="17"/>
      <c r="AQ137" s="17"/>
      <c r="AS137" s="17"/>
      <c r="AU137" s="17"/>
      <c r="AW137" s="17"/>
      <c r="AY137" s="17"/>
      <c r="BA137" s="17"/>
      <c r="BC137" s="17"/>
      <c r="BE137" s="17"/>
      <c r="BG137" s="17"/>
      <c r="BI137" s="17"/>
      <c r="BK137" s="17"/>
      <c r="BM137" s="17"/>
      <c r="BO137" s="17"/>
      <c r="BQ137" s="17"/>
      <c r="BS137" s="17"/>
      <c r="BU137" s="17"/>
      <c r="BW137" s="17"/>
      <c r="BY137" s="17"/>
      <c r="CA137" s="17"/>
      <c r="CC137" s="17"/>
      <c r="CE137" s="17"/>
      <c r="CG137" s="17"/>
      <c r="CI137" s="17"/>
      <c r="CK137" s="17"/>
      <c r="CM137" s="17"/>
      <c r="CO137" s="17"/>
    </row>
    <row r="138" spans="2:93" x14ac:dyDescent="0.25">
      <c r="B138" s="96"/>
      <c r="C138" s="96"/>
      <c r="D138" s="101"/>
      <c r="E138" s="96"/>
      <c r="F138" s="101"/>
      <c r="G138" s="96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U138" s="17"/>
      <c r="W138" s="17"/>
      <c r="Y138" s="17"/>
      <c r="AA138" s="17"/>
      <c r="AC138" s="17"/>
      <c r="AE138" s="17"/>
      <c r="AG138" s="17"/>
      <c r="AI138" s="17"/>
      <c r="AK138" s="17"/>
      <c r="AM138" s="17"/>
      <c r="AO138" s="17"/>
      <c r="AQ138" s="17"/>
      <c r="AS138" s="17"/>
      <c r="AU138" s="17"/>
      <c r="AW138" s="17"/>
      <c r="AY138" s="17"/>
      <c r="BA138" s="17"/>
      <c r="BC138" s="17"/>
      <c r="BE138" s="17"/>
      <c r="BG138" s="17"/>
      <c r="BI138" s="17"/>
      <c r="BK138" s="17"/>
      <c r="BM138" s="17"/>
      <c r="BO138" s="17"/>
      <c r="BQ138" s="17"/>
      <c r="BS138" s="17"/>
      <c r="BU138" s="17"/>
      <c r="BW138" s="17"/>
      <c r="BY138" s="17"/>
      <c r="CA138" s="17"/>
      <c r="CC138" s="17"/>
      <c r="CE138" s="17"/>
      <c r="CG138" s="17"/>
      <c r="CI138" s="17"/>
      <c r="CK138" s="17"/>
      <c r="CM138" s="17"/>
      <c r="CO138" s="17"/>
    </row>
    <row r="139" spans="2:93" x14ac:dyDescent="0.25">
      <c r="B139" s="96"/>
      <c r="C139" s="96"/>
      <c r="D139" s="101"/>
      <c r="E139" s="96"/>
      <c r="F139" s="101"/>
      <c r="G139" s="96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U139" s="17"/>
      <c r="W139" s="17"/>
      <c r="Y139" s="17"/>
      <c r="AA139" s="17"/>
      <c r="AC139" s="17"/>
      <c r="AE139" s="17"/>
      <c r="AG139" s="17"/>
      <c r="AI139" s="17"/>
      <c r="AK139" s="17"/>
      <c r="AM139" s="17"/>
      <c r="AO139" s="17"/>
      <c r="AQ139" s="17"/>
      <c r="AS139" s="17"/>
      <c r="AU139" s="17"/>
      <c r="AW139" s="17"/>
      <c r="AY139" s="17"/>
      <c r="BA139" s="17"/>
      <c r="BC139" s="17"/>
      <c r="BE139" s="17"/>
      <c r="BG139" s="17"/>
      <c r="BI139" s="17"/>
      <c r="BK139" s="17"/>
      <c r="BM139" s="17"/>
      <c r="BO139" s="17"/>
      <c r="BQ139" s="17"/>
      <c r="BS139" s="17"/>
      <c r="BU139" s="17"/>
      <c r="BW139" s="17"/>
      <c r="BY139" s="17"/>
      <c r="CA139" s="17"/>
      <c r="CC139" s="17"/>
      <c r="CE139" s="17"/>
      <c r="CG139" s="17"/>
      <c r="CI139" s="17"/>
      <c r="CK139" s="17"/>
      <c r="CM139" s="17"/>
      <c r="CO139" s="17"/>
    </row>
    <row r="140" spans="2:93" x14ac:dyDescent="0.25">
      <c r="B140" s="96"/>
      <c r="C140" s="96"/>
      <c r="D140" s="101"/>
      <c r="E140" s="96"/>
      <c r="F140" s="101"/>
      <c r="G140" s="96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U140" s="17"/>
      <c r="W140" s="17"/>
      <c r="Y140" s="17"/>
      <c r="AA140" s="17"/>
      <c r="AC140" s="17"/>
      <c r="AE140" s="17"/>
      <c r="AG140" s="17"/>
      <c r="AI140" s="17"/>
      <c r="AK140" s="17"/>
      <c r="AM140" s="17"/>
      <c r="AO140" s="17"/>
      <c r="AQ140" s="17"/>
      <c r="AS140" s="17"/>
      <c r="AU140" s="17"/>
      <c r="AW140" s="17"/>
      <c r="AY140" s="17"/>
      <c r="BA140" s="17"/>
      <c r="BC140" s="17"/>
      <c r="BE140" s="17"/>
      <c r="BG140" s="17"/>
      <c r="BI140" s="17"/>
      <c r="BK140" s="17"/>
      <c r="BM140" s="17"/>
      <c r="BO140" s="17"/>
      <c r="BQ140" s="17"/>
      <c r="BS140" s="17"/>
      <c r="BU140" s="17"/>
      <c r="BW140" s="17"/>
      <c r="BY140" s="17"/>
      <c r="CA140" s="17"/>
      <c r="CC140" s="17"/>
      <c r="CE140" s="17"/>
      <c r="CG140" s="17"/>
      <c r="CI140" s="17"/>
      <c r="CK140" s="17"/>
      <c r="CM140" s="17"/>
      <c r="CO140" s="17"/>
    </row>
    <row r="141" spans="2:93" x14ac:dyDescent="0.25">
      <c r="B141" s="96"/>
      <c r="C141" s="96"/>
      <c r="D141" s="101"/>
      <c r="E141" s="96"/>
      <c r="F141" s="101"/>
      <c r="G141" s="96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U141" s="17"/>
      <c r="W141" s="17"/>
      <c r="Y141" s="17"/>
      <c r="AA141" s="17"/>
      <c r="AC141" s="17"/>
      <c r="AE141" s="17"/>
      <c r="AG141" s="17"/>
      <c r="AI141" s="17"/>
      <c r="AK141" s="17"/>
      <c r="AM141" s="17"/>
      <c r="AO141" s="17"/>
      <c r="AQ141" s="17"/>
      <c r="AS141" s="17"/>
      <c r="AU141" s="17"/>
      <c r="AW141" s="17"/>
      <c r="AY141" s="17"/>
      <c r="BA141" s="17"/>
      <c r="BC141" s="17"/>
      <c r="BE141" s="17"/>
      <c r="BG141" s="17"/>
      <c r="BI141" s="17"/>
      <c r="BK141" s="17"/>
      <c r="BM141" s="17"/>
      <c r="BO141" s="17"/>
      <c r="BQ141" s="17"/>
      <c r="BS141" s="17"/>
      <c r="BU141" s="17"/>
      <c r="BW141" s="17"/>
      <c r="BY141" s="17"/>
      <c r="CA141" s="17"/>
      <c r="CC141" s="17"/>
      <c r="CE141" s="17"/>
      <c r="CG141" s="17"/>
      <c r="CI141" s="17"/>
      <c r="CK141" s="17"/>
      <c r="CM141" s="17"/>
      <c r="CO141" s="17"/>
    </row>
    <row r="142" spans="2:93" x14ac:dyDescent="0.25">
      <c r="B142" s="96"/>
      <c r="C142" s="96"/>
      <c r="D142" s="101"/>
      <c r="E142" s="96"/>
      <c r="F142" s="101"/>
      <c r="G142" s="96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U142" s="17"/>
      <c r="W142" s="17"/>
      <c r="Y142" s="17"/>
      <c r="AA142" s="17"/>
      <c r="AC142" s="17"/>
      <c r="AE142" s="17"/>
      <c r="AG142" s="17"/>
      <c r="AI142" s="17"/>
      <c r="AK142" s="17"/>
      <c r="AM142" s="17"/>
      <c r="AO142" s="17"/>
      <c r="AQ142" s="17"/>
      <c r="AS142" s="17"/>
      <c r="AU142" s="17"/>
      <c r="AW142" s="17"/>
      <c r="AY142" s="17"/>
      <c r="BA142" s="17"/>
      <c r="BC142" s="17"/>
      <c r="BE142" s="17"/>
      <c r="BG142" s="17"/>
      <c r="BI142" s="17"/>
      <c r="BK142" s="17"/>
      <c r="BM142" s="17"/>
      <c r="BO142" s="17"/>
      <c r="BQ142" s="17"/>
      <c r="BS142" s="17"/>
      <c r="BU142" s="17"/>
      <c r="BW142" s="17"/>
      <c r="BY142" s="17"/>
      <c r="CA142" s="17"/>
      <c r="CC142" s="17"/>
      <c r="CE142" s="17"/>
      <c r="CG142" s="17"/>
      <c r="CI142" s="17"/>
      <c r="CK142" s="17"/>
      <c r="CM142" s="17"/>
      <c r="CO142" s="17"/>
    </row>
    <row r="143" spans="2:93" x14ac:dyDescent="0.25">
      <c r="B143" s="96"/>
      <c r="C143" s="96"/>
      <c r="D143" s="101"/>
      <c r="E143" s="96"/>
      <c r="F143" s="101"/>
      <c r="G143" s="96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U143" s="17"/>
      <c r="W143" s="17"/>
      <c r="Y143" s="17"/>
      <c r="AA143" s="17"/>
      <c r="AC143" s="17"/>
      <c r="AE143" s="17"/>
      <c r="AG143" s="17"/>
      <c r="AI143" s="17"/>
      <c r="AK143" s="17"/>
      <c r="AM143" s="17"/>
      <c r="AO143" s="17"/>
      <c r="AQ143" s="17"/>
      <c r="AS143" s="17"/>
      <c r="AU143" s="17"/>
      <c r="AW143" s="17"/>
      <c r="AY143" s="17"/>
      <c r="BA143" s="17"/>
      <c r="BC143" s="17"/>
      <c r="BE143" s="17"/>
      <c r="BG143" s="17"/>
      <c r="BI143" s="17"/>
      <c r="BK143" s="17"/>
      <c r="BM143" s="17"/>
      <c r="BO143" s="17"/>
      <c r="BQ143" s="17"/>
      <c r="BS143" s="17"/>
      <c r="BU143" s="17"/>
      <c r="BW143" s="17"/>
      <c r="BY143" s="17"/>
      <c r="CA143" s="17"/>
      <c r="CC143" s="17"/>
      <c r="CE143" s="17"/>
      <c r="CG143" s="17"/>
      <c r="CI143" s="17"/>
      <c r="CK143" s="17"/>
      <c r="CM143" s="17"/>
      <c r="CO143" s="17"/>
    </row>
    <row r="144" spans="2:93" x14ac:dyDescent="0.25">
      <c r="B144" s="96"/>
      <c r="C144" s="96"/>
      <c r="D144" s="101"/>
      <c r="E144" s="96"/>
      <c r="F144" s="101"/>
      <c r="G144" s="96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U144" s="17"/>
      <c r="W144" s="17"/>
      <c r="Y144" s="17"/>
      <c r="AA144" s="17"/>
      <c r="AC144" s="17"/>
      <c r="AE144" s="17"/>
      <c r="AG144" s="17"/>
      <c r="AI144" s="17"/>
      <c r="AK144" s="17"/>
      <c r="AM144" s="17"/>
      <c r="AO144" s="17"/>
      <c r="AQ144" s="17"/>
      <c r="AS144" s="17"/>
      <c r="AU144" s="17"/>
      <c r="AW144" s="17"/>
      <c r="AY144" s="17"/>
      <c r="BA144" s="17"/>
      <c r="BC144" s="17"/>
      <c r="BE144" s="17"/>
      <c r="BG144" s="17"/>
      <c r="BI144" s="17"/>
      <c r="BK144" s="17"/>
      <c r="BM144" s="17"/>
      <c r="BO144" s="17"/>
      <c r="BQ144" s="17"/>
      <c r="BS144" s="17"/>
      <c r="BU144" s="17"/>
      <c r="BW144" s="17"/>
      <c r="BY144" s="17"/>
      <c r="CA144" s="17"/>
      <c r="CC144" s="17"/>
      <c r="CE144" s="17"/>
      <c r="CG144" s="17"/>
      <c r="CI144" s="17"/>
      <c r="CK144" s="17"/>
      <c r="CM144" s="17"/>
      <c r="CO144" s="17"/>
    </row>
    <row r="145" spans="2:93" x14ac:dyDescent="0.25">
      <c r="B145" s="96"/>
      <c r="C145" s="96"/>
      <c r="D145" s="101"/>
      <c r="E145" s="96"/>
      <c r="F145" s="101"/>
      <c r="G145" s="96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U145" s="17"/>
      <c r="W145" s="17"/>
      <c r="Y145" s="17"/>
      <c r="AA145" s="17"/>
      <c r="AC145" s="17"/>
      <c r="AE145" s="17"/>
      <c r="AG145" s="17"/>
      <c r="AI145" s="17"/>
      <c r="AK145" s="17"/>
      <c r="AM145" s="17"/>
      <c r="AO145" s="17"/>
      <c r="AQ145" s="17"/>
      <c r="AS145" s="17"/>
      <c r="AU145" s="17"/>
      <c r="AW145" s="17"/>
      <c r="AY145" s="17"/>
      <c r="BA145" s="17"/>
      <c r="BC145" s="17"/>
      <c r="BE145" s="17"/>
      <c r="BG145" s="17"/>
      <c r="BI145" s="17"/>
      <c r="BK145" s="17"/>
      <c r="BM145" s="17"/>
      <c r="BO145" s="17"/>
      <c r="BQ145" s="17"/>
      <c r="BS145" s="17"/>
      <c r="BU145" s="17"/>
      <c r="BW145" s="17"/>
      <c r="BY145" s="17"/>
      <c r="CA145" s="17"/>
      <c r="CC145" s="17"/>
      <c r="CE145" s="17"/>
      <c r="CG145" s="17"/>
      <c r="CI145" s="17"/>
      <c r="CK145" s="17"/>
      <c r="CM145" s="17"/>
      <c r="CO145" s="17"/>
    </row>
    <row r="146" spans="2:93" x14ac:dyDescent="0.25">
      <c r="B146" s="96"/>
      <c r="C146" s="96"/>
      <c r="D146" s="101"/>
      <c r="E146" s="96"/>
      <c r="F146" s="101"/>
      <c r="G146" s="96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U146" s="17"/>
      <c r="W146" s="17"/>
      <c r="Y146" s="17"/>
      <c r="AA146" s="17"/>
      <c r="AC146" s="17"/>
      <c r="AE146" s="17"/>
      <c r="AG146" s="17"/>
      <c r="AI146" s="17"/>
      <c r="AK146" s="17"/>
      <c r="AM146" s="17"/>
      <c r="AO146" s="17"/>
      <c r="AQ146" s="17"/>
      <c r="AS146" s="17"/>
      <c r="AU146" s="17"/>
      <c r="AW146" s="17"/>
      <c r="AY146" s="17"/>
      <c r="BA146" s="17"/>
      <c r="BC146" s="17"/>
      <c r="BE146" s="17"/>
      <c r="BG146" s="17"/>
      <c r="BI146" s="17"/>
      <c r="BK146" s="17"/>
      <c r="BM146" s="17"/>
      <c r="BO146" s="17"/>
      <c r="BQ146" s="17"/>
      <c r="BS146" s="17"/>
      <c r="BU146" s="17"/>
      <c r="BW146" s="17"/>
      <c r="BY146" s="17"/>
      <c r="CA146" s="17"/>
      <c r="CC146" s="17"/>
      <c r="CE146" s="17"/>
      <c r="CG146" s="17"/>
      <c r="CI146" s="17"/>
      <c r="CK146" s="17"/>
      <c r="CM146" s="17"/>
      <c r="CO146" s="17"/>
    </row>
    <row r="147" spans="2:93" x14ac:dyDescent="0.25">
      <c r="B147" s="96"/>
      <c r="C147" s="96"/>
      <c r="D147" s="101"/>
      <c r="E147" s="96"/>
      <c r="F147" s="101"/>
      <c r="G147" s="96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U147" s="17"/>
      <c r="W147" s="17"/>
      <c r="Y147" s="17"/>
      <c r="AA147" s="17"/>
      <c r="AC147" s="17"/>
      <c r="AE147" s="17"/>
      <c r="AG147" s="17"/>
      <c r="AI147" s="17"/>
      <c r="AK147" s="17"/>
      <c r="AM147" s="17"/>
      <c r="AO147" s="17"/>
      <c r="AQ147" s="17"/>
      <c r="AS147" s="17"/>
      <c r="AU147" s="17"/>
      <c r="AW147" s="17"/>
      <c r="AY147" s="17"/>
      <c r="BA147" s="17"/>
      <c r="BC147" s="17"/>
      <c r="BE147" s="17"/>
      <c r="BG147" s="17"/>
      <c r="BI147" s="17"/>
      <c r="BK147" s="17"/>
      <c r="BM147" s="17"/>
      <c r="BO147" s="17"/>
      <c r="BQ147" s="17"/>
      <c r="BS147" s="17"/>
      <c r="BU147" s="17"/>
      <c r="BW147" s="17"/>
      <c r="BY147" s="17"/>
      <c r="CA147" s="17"/>
      <c r="CC147" s="17"/>
      <c r="CE147" s="17"/>
      <c r="CG147" s="17"/>
      <c r="CI147" s="17"/>
      <c r="CK147" s="17"/>
      <c r="CM147" s="17"/>
      <c r="CO147" s="17"/>
    </row>
    <row r="148" spans="2:93" x14ac:dyDescent="0.25">
      <c r="B148" s="96"/>
      <c r="C148" s="96"/>
      <c r="D148" s="101"/>
      <c r="E148" s="96"/>
      <c r="F148" s="101"/>
      <c r="G148" s="96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U148" s="17"/>
      <c r="W148" s="17"/>
      <c r="Y148" s="17"/>
      <c r="AA148" s="17"/>
      <c r="AC148" s="17"/>
      <c r="AE148" s="17"/>
      <c r="AG148" s="17"/>
      <c r="AI148" s="17"/>
      <c r="AK148" s="17"/>
      <c r="AM148" s="17"/>
      <c r="AO148" s="17"/>
      <c r="AQ148" s="17"/>
      <c r="AS148" s="17"/>
      <c r="AU148" s="17"/>
      <c r="AW148" s="17"/>
      <c r="AY148" s="17"/>
      <c r="BA148" s="17"/>
      <c r="BC148" s="17"/>
      <c r="BE148" s="17"/>
      <c r="BG148" s="17"/>
      <c r="BI148" s="17"/>
      <c r="BK148" s="17"/>
      <c r="BM148" s="17"/>
      <c r="BO148" s="17"/>
      <c r="BQ148" s="17"/>
      <c r="BS148" s="17"/>
      <c r="BU148" s="17"/>
      <c r="BW148" s="17"/>
      <c r="BY148" s="17"/>
      <c r="CA148" s="17"/>
      <c r="CC148" s="17"/>
      <c r="CE148" s="17"/>
      <c r="CG148" s="17"/>
      <c r="CI148" s="17"/>
      <c r="CK148" s="17"/>
      <c r="CM148" s="17"/>
      <c r="CO148" s="17"/>
    </row>
    <row r="149" spans="2:93" x14ac:dyDescent="0.25">
      <c r="B149" s="96"/>
      <c r="C149" s="96"/>
      <c r="D149" s="101"/>
      <c r="E149" s="96"/>
      <c r="F149" s="101"/>
      <c r="G149" s="96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U149" s="17"/>
      <c r="W149" s="17"/>
      <c r="Y149" s="17"/>
      <c r="AA149" s="17"/>
      <c r="AC149" s="17"/>
      <c r="AE149" s="17"/>
      <c r="AG149" s="17"/>
      <c r="AI149" s="17"/>
      <c r="AK149" s="17"/>
      <c r="AM149" s="17"/>
      <c r="AO149" s="17"/>
      <c r="AQ149" s="17"/>
      <c r="AS149" s="17"/>
      <c r="AU149" s="17"/>
      <c r="AW149" s="17"/>
      <c r="AY149" s="17"/>
      <c r="BA149" s="17"/>
      <c r="BC149" s="17"/>
      <c r="BE149" s="17"/>
      <c r="BG149" s="17"/>
      <c r="BI149" s="17"/>
      <c r="BK149" s="17"/>
      <c r="BM149" s="17"/>
      <c r="BO149" s="17"/>
      <c r="BQ149" s="17"/>
      <c r="BS149" s="17"/>
      <c r="BU149" s="17"/>
      <c r="BW149" s="17"/>
      <c r="BY149" s="17"/>
      <c r="CA149" s="17"/>
      <c r="CC149" s="17"/>
      <c r="CE149" s="17"/>
      <c r="CG149" s="17"/>
      <c r="CI149" s="17"/>
      <c r="CK149" s="17"/>
      <c r="CM149" s="17"/>
      <c r="CO149" s="17"/>
    </row>
    <row r="150" spans="2:93" x14ac:dyDescent="0.25">
      <c r="B150" s="96"/>
      <c r="C150" s="96"/>
      <c r="D150" s="101"/>
      <c r="E150" s="96"/>
      <c r="F150" s="101"/>
      <c r="G150" s="96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U150" s="17"/>
      <c r="W150" s="17"/>
      <c r="Y150" s="17"/>
      <c r="AA150" s="17"/>
      <c r="AC150" s="17"/>
      <c r="AE150" s="17"/>
      <c r="AG150" s="17"/>
      <c r="AI150" s="17"/>
      <c r="AK150" s="17"/>
      <c r="AM150" s="17"/>
      <c r="AO150" s="17"/>
      <c r="AQ150" s="17"/>
      <c r="AS150" s="17"/>
      <c r="AU150" s="17"/>
      <c r="AW150" s="17"/>
      <c r="AY150" s="17"/>
      <c r="BA150" s="17"/>
      <c r="BC150" s="17"/>
      <c r="BE150" s="17"/>
      <c r="BG150" s="17"/>
      <c r="BI150" s="17"/>
      <c r="BK150" s="17"/>
      <c r="BM150" s="17"/>
      <c r="BO150" s="17"/>
      <c r="BQ150" s="17"/>
      <c r="BS150" s="17"/>
      <c r="BU150" s="17"/>
      <c r="BW150" s="17"/>
      <c r="BY150" s="17"/>
      <c r="CA150" s="17"/>
      <c r="CC150" s="17"/>
      <c r="CE150" s="17"/>
      <c r="CG150" s="17"/>
      <c r="CI150" s="17"/>
      <c r="CK150" s="17"/>
      <c r="CM150" s="17"/>
      <c r="CO150" s="17"/>
    </row>
    <row r="151" spans="2:93" x14ac:dyDescent="0.25">
      <c r="B151" s="96"/>
      <c r="C151" s="96"/>
      <c r="D151" s="101"/>
      <c r="E151" s="96"/>
      <c r="F151" s="101"/>
      <c r="G151" s="96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U151" s="17"/>
      <c r="W151" s="17"/>
      <c r="Y151" s="17"/>
      <c r="AA151" s="17"/>
      <c r="AC151" s="17"/>
      <c r="AE151" s="17"/>
      <c r="AG151" s="17"/>
      <c r="AI151" s="17"/>
      <c r="AK151" s="17"/>
      <c r="AM151" s="17"/>
      <c r="AO151" s="17"/>
      <c r="AQ151" s="17"/>
      <c r="AS151" s="17"/>
      <c r="AU151" s="17"/>
      <c r="AW151" s="17"/>
      <c r="AY151" s="17"/>
      <c r="BA151" s="17"/>
      <c r="BC151" s="17"/>
      <c r="BE151" s="17"/>
      <c r="BG151" s="17"/>
      <c r="BI151" s="17"/>
      <c r="BK151" s="17"/>
      <c r="BM151" s="17"/>
      <c r="BO151" s="17"/>
      <c r="BQ151" s="17"/>
      <c r="BS151" s="17"/>
      <c r="BU151" s="17"/>
      <c r="BW151" s="17"/>
      <c r="BY151" s="17"/>
      <c r="CA151" s="17"/>
      <c r="CC151" s="17"/>
      <c r="CE151" s="17"/>
      <c r="CG151" s="17"/>
      <c r="CI151" s="17"/>
      <c r="CK151" s="17"/>
      <c r="CM151" s="17"/>
      <c r="CO151" s="17"/>
    </row>
    <row r="152" spans="2:93" x14ac:dyDescent="0.25">
      <c r="B152" s="96"/>
      <c r="C152" s="96"/>
      <c r="D152" s="101"/>
      <c r="E152" s="96"/>
      <c r="F152" s="101"/>
      <c r="G152" s="96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U152" s="17"/>
      <c r="W152" s="17"/>
      <c r="Y152" s="17"/>
      <c r="AA152" s="17"/>
      <c r="AC152" s="17"/>
      <c r="AE152" s="17"/>
      <c r="AG152" s="17"/>
      <c r="AI152" s="17"/>
      <c r="AK152" s="17"/>
      <c r="AM152" s="17"/>
      <c r="AO152" s="17"/>
      <c r="AQ152" s="17"/>
      <c r="AS152" s="17"/>
      <c r="AU152" s="17"/>
      <c r="AW152" s="17"/>
      <c r="AY152" s="17"/>
      <c r="BA152" s="17"/>
      <c r="BC152" s="17"/>
      <c r="BE152" s="17"/>
      <c r="BG152" s="17"/>
      <c r="BI152" s="17"/>
      <c r="BK152" s="17"/>
      <c r="BM152" s="17"/>
      <c r="BO152" s="17"/>
      <c r="BQ152" s="17"/>
      <c r="BS152" s="17"/>
      <c r="BU152" s="17"/>
      <c r="BW152" s="17"/>
      <c r="BY152" s="17"/>
      <c r="CA152" s="17"/>
      <c r="CC152" s="17"/>
      <c r="CE152" s="17"/>
      <c r="CG152" s="17"/>
      <c r="CI152" s="17"/>
      <c r="CK152" s="17"/>
      <c r="CM152" s="17"/>
      <c r="CO152" s="17"/>
    </row>
    <row r="153" spans="2:93" x14ac:dyDescent="0.25">
      <c r="B153" s="96"/>
      <c r="C153" s="96"/>
      <c r="D153" s="101"/>
      <c r="E153" s="96"/>
      <c r="F153" s="101"/>
      <c r="G153" s="96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U153" s="17"/>
      <c r="W153" s="17"/>
      <c r="Y153" s="17"/>
      <c r="AA153" s="17"/>
      <c r="AC153" s="17"/>
      <c r="AE153" s="17"/>
      <c r="AG153" s="17"/>
      <c r="AI153" s="17"/>
      <c r="AK153" s="17"/>
      <c r="AM153" s="17"/>
      <c r="AO153" s="17"/>
      <c r="AQ153" s="17"/>
      <c r="AS153" s="17"/>
      <c r="AU153" s="17"/>
      <c r="AW153" s="17"/>
      <c r="AY153" s="17"/>
      <c r="BA153" s="17"/>
      <c r="BC153" s="17"/>
      <c r="BE153" s="17"/>
      <c r="BG153" s="17"/>
      <c r="BI153" s="17"/>
      <c r="BK153" s="17"/>
      <c r="BM153" s="17"/>
      <c r="BO153" s="17"/>
      <c r="BQ153" s="17"/>
      <c r="BS153" s="17"/>
      <c r="BU153" s="17"/>
      <c r="BW153" s="17"/>
      <c r="BY153" s="17"/>
      <c r="CA153" s="17"/>
      <c r="CC153" s="17"/>
      <c r="CE153" s="17"/>
      <c r="CG153" s="17"/>
      <c r="CI153" s="17"/>
      <c r="CK153" s="17"/>
      <c r="CM153" s="17"/>
      <c r="CO153" s="17"/>
    </row>
    <row r="154" spans="2:93" x14ac:dyDescent="0.25">
      <c r="B154" s="96"/>
      <c r="C154" s="96"/>
      <c r="D154" s="101"/>
      <c r="E154" s="96"/>
      <c r="F154" s="101"/>
      <c r="G154" s="96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U154" s="17"/>
      <c r="W154" s="17"/>
      <c r="Y154" s="17"/>
      <c r="AA154" s="17"/>
      <c r="AC154" s="17"/>
      <c r="AE154" s="17"/>
      <c r="AG154" s="17"/>
      <c r="AI154" s="17"/>
      <c r="AK154" s="17"/>
      <c r="AM154" s="17"/>
      <c r="AO154" s="17"/>
      <c r="AQ154" s="17"/>
      <c r="AS154" s="17"/>
      <c r="AU154" s="17"/>
      <c r="AW154" s="17"/>
      <c r="AY154" s="17"/>
      <c r="BA154" s="17"/>
      <c r="BC154" s="17"/>
      <c r="BE154" s="17"/>
      <c r="BG154" s="17"/>
      <c r="BI154" s="17"/>
      <c r="BK154" s="17"/>
      <c r="BM154" s="17"/>
      <c r="BO154" s="17"/>
      <c r="BQ154" s="17"/>
      <c r="BS154" s="17"/>
      <c r="BU154" s="17"/>
      <c r="BW154" s="17"/>
      <c r="BY154" s="17"/>
      <c r="CA154" s="17"/>
      <c r="CC154" s="17"/>
      <c r="CE154" s="17"/>
      <c r="CG154" s="17"/>
      <c r="CI154" s="17"/>
      <c r="CK154" s="17"/>
      <c r="CM154" s="17"/>
      <c r="CO154" s="17"/>
    </row>
    <row r="155" spans="2:93" x14ac:dyDescent="0.25">
      <c r="B155" s="96"/>
      <c r="C155" s="96"/>
      <c r="D155" s="101"/>
      <c r="E155" s="96"/>
      <c r="F155" s="101"/>
      <c r="G155" s="96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U155" s="17"/>
      <c r="W155" s="17"/>
      <c r="Y155" s="17"/>
      <c r="AA155" s="17"/>
      <c r="AC155" s="17"/>
      <c r="AE155" s="17"/>
      <c r="AG155" s="17"/>
      <c r="AI155" s="17"/>
      <c r="AK155" s="17"/>
      <c r="AM155" s="17"/>
      <c r="AO155" s="17"/>
      <c r="AQ155" s="17"/>
      <c r="AS155" s="17"/>
      <c r="AU155" s="17"/>
      <c r="AW155" s="17"/>
      <c r="AY155" s="17"/>
      <c r="BA155" s="17"/>
      <c r="BC155" s="17"/>
      <c r="BE155" s="17"/>
      <c r="BG155" s="17"/>
      <c r="BI155" s="17"/>
      <c r="BK155" s="17"/>
      <c r="BM155" s="17"/>
      <c r="BO155" s="17"/>
      <c r="BQ155" s="17"/>
      <c r="BS155" s="17"/>
      <c r="BU155" s="17"/>
      <c r="BW155" s="17"/>
      <c r="BY155" s="17"/>
      <c r="CA155" s="17"/>
      <c r="CC155" s="17"/>
      <c r="CE155" s="17"/>
      <c r="CG155" s="17"/>
      <c r="CI155" s="17"/>
      <c r="CK155" s="17"/>
      <c r="CM155" s="17"/>
      <c r="CO155" s="17"/>
    </row>
    <row r="156" spans="2:93" x14ac:dyDescent="0.25">
      <c r="B156" s="96"/>
      <c r="C156" s="96"/>
      <c r="D156" s="101"/>
      <c r="E156" s="96"/>
      <c r="F156" s="101"/>
      <c r="G156" s="96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U156" s="17"/>
      <c r="W156" s="17"/>
      <c r="Y156" s="17"/>
      <c r="AA156" s="17"/>
      <c r="AC156" s="17"/>
      <c r="AE156" s="17"/>
      <c r="AG156" s="17"/>
      <c r="AI156" s="17"/>
      <c r="AK156" s="17"/>
      <c r="AM156" s="17"/>
      <c r="AO156" s="17"/>
      <c r="AQ156" s="17"/>
      <c r="AS156" s="17"/>
      <c r="AU156" s="17"/>
      <c r="AW156" s="17"/>
      <c r="AY156" s="17"/>
      <c r="BA156" s="17"/>
      <c r="BC156" s="17"/>
      <c r="BE156" s="17"/>
      <c r="BG156" s="17"/>
      <c r="BI156" s="17"/>
      <c r="BK156" s="17"/>
      <c r="BM156" s="17"/>
      <c r="BO156" s="17"/>
      <c r="BQ156" s="17"/>
      <c r="BS156" s="17"/>
      <c r="BU156" s="17"/>
      <c r="BW156" s="17"/>
      <c r="BY156" s="17"/>
      <c r="CA156" s="17"/>
      <c r="CC156" s="17"/>
      <c r="CE156" s="17"/>
      <c r="CG156" s="17"/>
      <c r="CI156" s="17"/>
      <c r="CK156" s="17"/>
      <c r="CM156" s="17"/>
      <c r="CO156" s="17"/>
    </row>
    <row r="157" spans="2:93" x14ac:dyDescent="0.25">
      <c r="B157" s="96"/>
      <c r="C157" s="96"/>
      <c r="D157" s="101"/>
      <c r="E157" s="96"/>
      <c r="F157" s="101"/>
      <c r="G157" s="96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U157" s="17"/>
      <c r="W157" s="17"/>
      <c r="Y157" s="17"/>
      <c r="AA157" s="17"/>
      <c r="AC157" s="17"/>
      <c r="AE157" s="17"/>
      <c r="AG157" s="17"/>
      <c r="AI157" s="17"/>
      <c r="AK157" s="17"/>
      <c r="AM157" s="17"/>
      <c r="AO157" s="17"/>
      <c r="AQ157" s="17"/>
      <c r="AS157" s="17"/>
      <c r="AU157" s="17"/>
      <c r="AW157" s="17"/>
      <c r="AY157" s="17"/>
      <c r="BA157" s="17"/>
      <c r="BC157" s="17"/>
      <c r="BE157" s="17"/>
      <c r="BG157" s="17"/>
      <c r="BI157" s="17"/>
      <c r="BK157" s="17"/>
      <c r="BM157" s="17"/>
      <c r="BO157" s="17"/>
      <c r="BQ157" s="17"/>
      <c r="BS157" s="17"/>
      <c r="BU157" s="17"/>
      <c r="BW157" s="17"/>
      <c r="BY157" s="17"/>
      <c r="CA157" s="17"/>
      <c r="CC157" s="17"/>
      <c r="CE157" s="17"/>
      <c r="CG157" s="17"/>
      <c r="CI157" s="17"/>
      <c r="CK157" s="17"/>
      <c r="CM157" s="17"/>
      <c r="CO157" s="17"/>
    </row>
    <row r="158" spans="2:93" x14ac:dyDescent="0.25">
      <c r="B158" s="96"/>
      <c r="C158" s="96"/>
      <c r="D158" s="101"/>
      <c r="E158" s="96"/>
      <c r="F158" s="101"/>
      <c r="G158" s="96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U158" s="17"/>
      <c r="W158" s="17"/>
      <c r="Y158" s="17"/>
      <c r="AA158" s="17"/>
      <c r="AC158" s="17"/>
      <c r="AE158" s="17"/>
      <c r="AG158" s="17"/>
      <c r="AI158" s="17"/>
      <c r="AK158" s="17"/>
      <c r="AM158" s="17"/>
      <c r="AO158" s="17"/>
      <c r="AQ158" s="17"/>
      <c r="AS158" s="17"/>
      <c r="AU158" s="17"/>
      <c r="AW158" s="17"/>
      <c r="AY158" s="17"/>
      <c r="BA158" s="17"/>
      <c r="BC158" s="17"/>
      <c r="BE158" s="17"/>
      <c r="BG158" s="17"/>
      <c r="BI158" s="17"/>
      <c r="BK158" s="17"/>
      <c r="BM158" s="17"/>
      <c r="BO158" s="17"/>
      <c r="BQ158" s="17"/>
      <c r="BS158" s="17"/>
      <c r="BU158" s="17"/>
      <c r="BW158" s="17"/>
      <c r="BY158" s="17"/>
      <c r="CA158" s="17"/>
      <c r="CC158" s="17"/>
      <c r="CE158" s="17"/>
      <c r="CG158" s="17"/>
      <c r="CI158" s="17"/>
      <c r="CK158" s="17"/>
      <c r="CM158" s="17"/>
      <c r="CO158" s="17"/>
    </row>
    <row r="159" spans="2:93" x14ac:dyDescent="0.25">
      <c r="B159" s="96"/>
      <c r="C159" s="96"/>
      <c r="D159" s="101"/>
      <c r="E159" s="96"/>
      <c r="F159" s="101"/>
      <c r="G159" s="96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U159" s="17"/>
      <c r="W159" s="17"/>
      <c r="Y159" s="17"/>
      <c r="AA159" s="17"/>
      <c r="AC159" s="17"/>
      <c r="AE159" s="17"/>
      <c r="AG159" s="17"/>
      <c r="AI159" s="17"/>
      <c r="AK159" s="17"/>
      <c r="AM159" s="17"/>
      <c r="AO159" s="17"/>
      <c r="AQ159" s="17"/>
      <c r="AS159" s="17"/>
      <c r="AU159" s="17"/>
      <c r="AW159" s="17"/>
      <c r="AY159" s="17"/>
      <c r="BA159" s="17"/>
      <c r="BC159" s="17"/>
      <c r="BE159" s="17"/>
      <c r="BG159" s="17"/>
      <c r="BI159" s="17"/>
      <c r="BK159" s="17"/>
      <c r="BM159" s="17"/>
      <c r="BO159" s="17"/>
      <c r="BQ159" s="17"/>
      <c r="BS159" s="17"/>
      <c r="BU159" s="17"/>
      <c r="BW159" s="17"/>
      <c r="BY159" s="17"/>
      <c r="CA159" s="17"/>
      <c r="CC159" s="17"/>
      <c r="CE159" s="17"/>
      <c r="CG159" s="17"/>
      <c r="CI159" s="17"/>
      <c r="CK159" s="17"/>
      <c r="CM159" s="17"/>
      <c r="CO159" s="17"/>
    </row>
    <row r="160" spans="2:93" x14ac:dyDescent="0.25">
      <c r="B160" s="96"/>
      <c r="C160" s="96"/>
      <c r="D160" s="101"/>
      <c r="E160" s="96"/>
      <c r="F160" s="101"/>
      <c r="G160" s="96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U160" s="17"/>
      <c r="W160" s="17"/>
      <c r="Y160" s="17"/>
      <c r="AA160" s="17"/>
      <c r="AC160" s="17"/>
      <c r="AE160" s="17"/>
      <c r="AG160" s="17"/>
      <c r="AI160" s="17"/>
      <c r="AK160" s="17"/>
      <c r="AM160" s="17"/>
      <c r="AO160" s="17"/>
      <c r="AQ160" s="17"/>
      <c r="AS160" s="17"/>
      <c r="AU160" s="17"/>
      <c r="AW160" s="17"/>
      <c r="AY160" s="17"/>
      <c r="BA160" s="17"/>
      <c r="BC160" s="17"/>
      <c r="BE160" s="17"/>
      <c r="BG160" s="17"/>
      <c r="BI160" s="17"/>
      <c r="BK160" s="17"/>
      <c r="BM160" s="17"/>
      <c r="BO160" s="17"/>
      <c r="BQ160" s="17"/>
      <c r="BS160" s="17"/>
      <c r="BU160" s="17"/>
      <c r="BW160" s="17"/>
      <c r="BY160" s="17"/>
      <c r="CA160" s="17"/>
      <c r="CC160" s="17"/>
      <c r="CE160" s="17"/>
      <c r="CG160" s="17"/>
      <c r="CI160" s="17"/>
      <c r="CK160" s="17"/>
      <c r="CM160" s="17"/>
      <c r="CO160" s="17"/>
    </row>
    <row r="161" spans="2:93" x14ac:dyDescent="0.25">
      <c r="B161" s="96"/>
      <c r="C161" s="96"/>
      <c r="D161" s="101"/>
      <c r="E161" s="96"/>
      <c r="F161" s="101"/>
      <c r="G161" s="96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U161" s="17"/>
      <c r="W161" s="17"/>
      <c r="Y161" s="17"/>
      <c r="AA161" s="17"/>
      <c r="AC161" s="17"/>
      <c r="AE161" s="17"/>
      <c r="AG161" s="17"/>
      <c r="AI161" s="17"/>
      <c r="AK161" s="17"/>
      <c r="AM161" s="17"/>
      <c r="AO161" s="17"/>
      <c r="AQ161" s="17"/>
      <c r="AS161" s="17"/>
      <c r="AU161" s="17"/>
      <c r="AW161" s="17"/>
      <c r="AY161" s="17"/>
      <c r="BA161" s="17"/>
      <c r="BC161" s="17"/>
      <c r="BE161" s="17"/>
      <c r="BG161" s="17"/>
      <c r="BI161" s="17"/>
      <c r="BK161" s="17"/>
      <c r="BM161" s="17"/>
      <c r="BO161" s="17"/>
      <c r="BQ161" s="17"/>
      <c r="BS161" s="17"/>
      <c r="BU161" s="17"/>
      <c r="BW161" s="17"/>
      <c r="BY161" s="17"/>
      <c r="CA161" s="17"/>
      <c r="CC161" s="17"/>
      <c r="CE161" s="17"/>
      <c r="CG161" s="17"/>
      <c r="CI161" s="17"/>
      <c r="CK161" s="17"/>
      <c r="CM161" s="17"/>
      <c r="CO161" s="17"/>
    </row>
    <row r="162" spans="2:93" x14ac:dyDescent="0.25">
      <c r="B162" s="96"/>
      <c r="C162" s="96"/>
      <c r="D162" s="101"/>
      <c r="E162" s="96"/>
      <c r="F162" s="101"/>
      <c r="G162" s="96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U162" s="17"/>
      <c r="W162" s="17"/>
      <c r="Y162" s="17"/>
      <c r="AA162" s="17"/>
      <c r="AC162" s="17"/>
      <c r="AE162" s="17"/>
      <c r="AG162" s="17"/>
      <c r="AI162" s="17"/>
      <c r="AK162" s="17"/>
      <c r="AM162" s="17"/>
      <c r="AO162" s="17"/>
      <c r="AQ162" s="17"/>
      <c r="AS162" s="17"/>
      <c r="AU162" s="17"/>
      <c r="AW162" s="17"/>
      <c r="AY162" s="17"/>
      <c r="BA162" s="17"/>
      <c r="BC162" s="17"/>
      <c r="BE162" s="17"/>
      <c r="BG162" s="17"/>
      <c r="BI162" s="17"/>
      <c r="BK162" s="17"/>
      <c r="BM162" s="17"/>
      <c r="BO162" s="17"/>
      <c r="BQ162" s="17"/>
      <c r="BS162" s="17"/>
      <c r="BU162" s="17"/>
      <c r="BW162" s="17"/>
      <c r="BY162" s="17"/>
      <c r="CA162" s="17"/>
      <c r="CC162" s="17"/>
      <c r="CE162" s="17"/>
      <c r="CG162" s="17"/>
      <c r="CI162" s="17"/>
      <c r="CK162" s="17"/>
      <c r="CM162" s="17"/>
      <c r="CO162" s="17"/>
    </row>
    <row r="163" spans="2:93" x14ac:dyDescent="0.25">
      <c r="B163" s="96"/>
      <c r="C163" s="96"/>
      <c r="D163" s="101"/>
      <c r="E163" s="96"/>
      <c r="F163" s="101"/>
      <c r="G163" s="96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U163" s="17"/>
      <c r="W163" s="17"/>
      <c r="Y163" s="17"/>
      <c r="AA163" s="17"/>
      <c r="AC163" s="17"/>
      <c r="AE163" s="17"/>
      <c r="AG163" s="17"/>
      <c r="AI163" s="17"/>
      <c r="AK163" s="17"/>
      <c r="AM163" s="17"/>
      <c r="AO163" s="17"/>
      <c r="AQ163" s="17"/>
      <c r="AS163" s="17"/>
      <c r="AU163" s="17"/>
      <c r="AW163" s="17"/>
      <c r="AY163" s="17"/>
      <c r="BA163" s="17"/>
      <c r="BC163" s="17"/>
      <c r="BE163" s="17"/>
      <c r="BG163" s="17"/>
      <c r="BI163" s="17"/>
      <c r="BK163" s="17"/>
      <c r="BM163" s="17"/>
      <c r="BO163" s="17"/>
      <c r="BQ163" s="17"/>
      <c r="BS163" s="17"/>
      <c r="BU163" s="17"/>
      <c r="BW163" s="17"/>
      <c r="BY163" s="17"/>
      <c r="CA163" s="17"/>
      <c r="CC163" s="17"/>
      <c r="CE163" s="17"/>
      <c r="CG163" s="17"/>
      <c r="CI163" s="17"/>
      <c r="CK163" s="17"/>
      <c r="CM163" s="17"/>
      <c r="CO163" s="17"/>
    </row>
    <row r="164" spans="2:93" x14ac:dyDescent="0.25">
      <c r="B164" s="96"/>
      <c r="C164" s="96"/>
      <c r="D164" s="101"/>
      <c r="E164" s="96"/>
      <c r="F164" s="101"/>
      <c r="G164" s="96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U164" s="17"/>
      <c r="W164" s="17"/>
      <c r="Y164" s="17"/>
      <c r="AA164" s="17"/>
      <c r="AC164" s="17"/>
      <c r="AE164" s="17"/>
      <c r="AG164" s="17"/>
      <c r="AI164" s="17"/>
      <c r="AK164" s="17"/>
      <c r="AM164" s="17"/>
      <c r="AO164" s="17"/>
      <c r="AQ164" s="17"/>
      <c r="AS164" s="17"/>
      <c r="AU164" s="17"/>
      <c r="AW164" s="17"/>
      <c r="AY164" s="17"/>
      <c r="BA164" s="17"/>
      <c r="BC164" s="17"/>
      <c r="BE164" s="17"/>
      <c r="BG164" s="17"/>
      <c r="BI164" s="17"/>
      <c r="BK164" s="17"/>
      <c r="BM164" s="17"/>
      <c r="BO164" s="17"/>
      <c r="BQ164" s="17"/>
      <c r="BS164" s="17"/>
      <c r="BU164" s="17"/>
      <c r="BW164" s="17"/>
      <c r="BY164" s="17"/>
      <c r="CA164" s="17"/>
      <c r="CC164" s="17"/>
      <c r="CE164" s="17"/>
      <c r="CG164" s="17"/>
      <c r="CI164" s="17"/>
      <c r="CK164" s="17"/>
      <c r="CM164" s="17"/>
      <c r="CO164" s="17"/>
    </row>
    <row r="165" spans="2:93" x14ac:dyDescent="0.25">
      <c r="B165" s="96"/>
      <c r="C165" s="96"/>
      <c r="D165" s="101"/>
      <c r="E165" s="96"/>
      <c r="F165" s="101"/>
      <c r="G165" s="96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U165" s="17"/>
      <c r="W165" s="17"/>
      <c r="Y165" s="17"/>
      <c r="AA165" s="17"/>
      <c r="AC165" s="17"/>
      <c r="AE165" s="17"/>
      <c r="AG165" s="17"/>
      <c r="AI165" s="17"/>
      <c r="AK165" s="17"/>
      <c r="AM165" s="17"/>
      <c r="AO165" s="17"/>
      <c r="AQ165" s="17"/>
      <c r="AS165" s="17"/>
      <c r="AU165" s="17"/>
      <c r="AW165" s="17"/>
      <c r="AY165" s="17"/>
      <c r="BA165" s="17"/>
      <c r="BC165" s="17"/>
      <c r="BE165" s="17"/>
      <c r="BG165" s="17"/>
      <c r="BI165" s="17"/>
      <c r="BK165" s="17"/>
      <c r="BM165" s="17"/>
      <c r="BO165" s="17"/>
      <c r="BQ165" s="17"/>
      <c r="BS165" s="17"/>
      <c r="BU165" s="17"/>
      <c r="BW165" s="17"/>
      <c r="BY165" s="17"/>
      <c r="CA165" s="17"/>
      <c r="CC165" s="17"/>
      <c r="CE165" s="17"/>
      <c r="CG165" s="17"/>
      <c r="CI165" s="17"/>
      <c r="CK165" s="17"/>
      <c r="CM165" s="17"/>
      <c r="CO165" s="17"/>
    </row>
    <row r="166" spans="2:93" x14ac:dyDescent="0.25">
      <c r="B166" s="96"/>
      <c r="C166" s="96"/>
      <c r="D166" s="101"/>
      <c r="E166" s="96"/>
      <c r="F166" s="101"/>
      <c r="G166" s="96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U166" s="17"/>
      <c r="W166" s="17"/>
      <c r="Y166" s="17"/>
      <c r="AA166" s="17"/>
      <c r="AC166" s="17"/>
      <c r="AE166" s="17"/>
      <c r="AG166" s="17"/>
      <c r="AI166" s="17"/>
      <c r="AK166" s="17"/>
      <c r="AM166" s="17"/>
      <c r="AO166" s="17"/>
      <c r="AQ166" s="17"/>
      <c r="AS166" s="17"/>
      <c r="AU166" s="17"/>
      <c r="AW166" s="17"/>
      <c r="AY166" s="17"/>
      <c r="BA166" s="17"/>
      <c r="BC166" s="17"/>
      <c r="BE166" s="17"/>
      <c r="BG166" s="17"/>
      <c r="BI166" s="17"/>
      <c r="BK166" s="17"/>
      <c r="BM166" s="17"/>
      <c r="BO166" s="17"/>
      <c r="BQ166" s="17"/>
      <c r="BS166" s="17"/>
      <c r="BU166" s="17"/>
      <c r="BW166" s="17"/>
      <c r="BY166" s="17"/>
      <c r="CA166" s="17"/>
      <c r="CC166" s="17"/>
      <c r="CE166" s="17"/>
      <c r="CG166" s="17"/>
      <c r="CI166" s="17"/>
      <c r="CK166" s="17"/>
      <c r="CM166" s="17"/>
      <c r="CO166" s="17"/>
    </row>
    <row r="167" spans="2:93" x14ac:dyDescent="0.25">
      <c r="B167" s="96"/>
      <c r="C167" s="96"/>
      <c r="D167" s="101"/>
      <c r="E167" s="96"/>
      <c r="F167" s="101"/>
      <c r="G167" s="96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U167" s="17"/>
      <c r="W167" s="17"/>
      <c r="Y167" s="17"/>
      <c r="AA167" s="17"/>
      <c r="AC167" s="17"/>
      <c r="AE167" s="17"/>
      <c r="AG167" s="17"/>
      <c r="AI167" s="17"/>
      <c r="AK167" s="17"/>
      <c r="AM167" s="17"/>
      <c r="AO167" s="17"/>
      <c r="AQ167" s="17"/>
      <c r="AS167" s="17"/>
      <c r="AU167" s="17"/>
      <c r="AW167" s="17"/>
      <c r="AY167" s="17"/>
      <c r="BA167" s="17"/>
      <c r="BC167" s="17"/>
      <c r="BE167" s="17"/>
      <c r="BG167" s="17"/>
      <c r="BI167" s="17"/>
      <c r="BK167" s="17"/>
      <c r="BM167" s="17"/>
      <c r="BO167" s="17"/>
      <c r="BQ167" s="17"/>
      <c r="BS167" s="17"/>
      <c r="BU167" s="17"/>
      <c r="BW167" s="17"/>
      <c r="BY167" s="17"/>
      <c r="CA167" s="17"/>
      <c r="CC167" s="17"/>
      <c r="CE167" s="17"/>
      <c r="CG167" s="17"/>
      <c r="CI167" s="17"/>
      <c r="CK167" s="17"/>
      <c r="CM167" s="17"/>
      <c r="CO167" s="17"/>
    </row>
    <row r="168" spans="2:93" x14ac:dyDescent="0.25">
      <c r="B168" s="96"/>
      <c r="C168" s="96"/>
      <c r="D168" s="101"/>
      <c r="E168" s="96"/>
      <c r="F168" s="101"/>
      <c r="G168" s="96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U168" s="17"/>
      <c r="W168" s="17"/>
      <c r="Y168" s="17"/>
      <c r="AA168" s="17"/>
      <c r="AC168" s="17"/>
      <c r="AE168" s="17"/>
      <c r="AG168" s="17"/>
      <c r="AI168" s="17"/>
      <c r="AK168" s="17"/>
      <c r="AM168" s="17"/>
      <c r="AO168" s="17"/>
      <c r="AQ168" s="17"/>
      <c r="AS168" s="17"/>
      <c r="AU168" s="17"/>
      <c r="AW168" s="17"/>
      <c r="AY168" s="17"/>
      <c r="BA168" s="17"/>
      <c r="BC168" s="17"/>
      <c r="BE168" s="17"/>
      <c r="BG168" s="17"/>
      <c r="BI168" s="17"/>
      <c r="BK168" s="17"/>
      <c r="BM168" s="17"/>
      <c r="BO168" s="17"/>
      <c r="BQ168" s="17"/>
      <c r="BS168" s="17"/>
      <c r="BU168" s="17"/>
      <c r="BW168" s="17"/>
      <c r="BY168" s="17"/>
      <c r="CA168" s="17"/>
      <c r="CC168" s="17"/>
      <c r="CE168" s="17"/>
      <c r="CG168" s="17"/>
      <c r="CI168" s="17"/>
      <c r="CK168" s="17"/>
      <c r="CM168" s="17"/>
      <c r="CO168" s="17"/>
    </row>
    <row r="169" spans="2:93" x14ac:dyDescent="0.25">
      <c r="B169" s="96"/>
      <c r="C169" s="96"/>
      <c r="D169" s="101"/>
      <c r="E169" s="96"/>
      <c r="F169" s="101"/>
      <c r="G169" s="96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U169" s="17"/>
      <c r="W169" s="17"/>
      <c r="Y169" s="17"/>
      <c r="AA169" s="17"/>
      <c r="AC169" s="17"/>
      <c r="AE169" s="17"/>
      <c r="AG169" s="17"/>
      <c r="AI169" s="17"/>
      <c r="AK169" s="17"/>
      <c r="AM169" s="17"/>
      <c r="AO169" s="17"/>
      <c r="AQ169" s="17"/>
      <c r="AS169" s="17"/>
      <c r="AU169" s="17"/>
      <c r="AW169" s="17"/>
      <c r="AY169" s="17"/>
      <c r="BA169" s="17"/>
      <c r="BC169" s="17"/>
      <c r="BE169" s="17"/>
      <c r="BG169" s="17"/>
      <c r="BI169" s="17"/>
      <c r="BK169" s="17"/>
      <c r="BM169" s="17"/>
      <c r="BO169" s="17"/>
      <c r="BQ169" s="17"/>
      <c r="BS169" s="17"/>
      <c r="BU169" s="17"/>
      <c r="BW169" s="17"/>
      <c r="BY169" s="17"/>
      <c r="CA169" s="17"/>
      <c r="CC169" s="17"/>
      <c r="CE169" s="17"/>
      <c r="CG169" s="17"/>
      <c r="CI169" s="17"/>
      <c r="CK169" s="17"/>
      <c r="CM169" s="17"/>
      <c r="CO169" s="17"/>
    </row>
    <row r="170" spans="2:93" x14ac:dyDescent="0.25">
      <c r="B170" s="96"/>
      <c r="C170" s="96"/>
      <c r="D170" s="101"/>
      <c r="E170" s="96"/>
      <c r="F170" s="101"/>
      <c r="G170" s="96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U170" s="17"/>
      <c r="W170" s="17"/>
      <c r="Y170" s="17"/>
      <c r="AA170" s="17"/>
      <c r="AC170" s="17"/>
      <c r="AE170" s="17"/>
      <c r="AG170" s="17"/>
      <c r="AI170" s="17"/>
      <c r="AK170" s="17"/>
      <c r="AM170" s="17"/>
      <c r="AO170" s="17"/>
      <c r="AQ170" s="17"/>
      <c r="AS170" s="17"/>
      <c r="AU170" s="17"/>
      <c r="AW170" s="17"/>
      <c r="AY170" s="17"/>
      <c r="BA170" s="17"/>
      <c r="BC170" s="17"/>
      <c r="BE170" s="17"/>
      <c r="BG170" s="17"/>
      <c r="BI170" s="17"/>
      <c r="BK170" s="17"/>
      <c r="BM170" s="17"/>
      <c r="BO170" s="17"/>
      <c r="BQ170" s="17"/>
      <c r="BS170" s="17"/>
      <c r="BU170" s="17"/>
      <c r="BW170" s="17"/>
      <c r="BY170" s="17"/>
      <c r="CA170" s="17"/>
      <c r="CC170" s="17"/>
      <c r="CE170" s="17"/>
      <c r="CG170" s="17"/>
      <c r="CI170" s="17"/>
      <c r="CK170" s="17"/>
      <c r="CM170" s="17"/>
      <c r="CO170" s="17"/>
    </row>
    <row r="171" spans="2:93" x14ac:dyDescent="0.25">
      <c r="B171" s="96"/>
      <c r="C171" s="96"/>
      <c r="D171" s="101"/>
      <c r="E171" s="96"/>
      <c r="F171" s="101"/>
      <c r="G171" s="96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U171" s="17"/>
      <c r="W171" s="17"/>
      <c r="Y171" s="17"/>
      <c r="AA171" s="17"/>
      <c r="AC171" s="17"/>
      <c r="AE171" s="17"/>
      <c r="AG171" s="17"/>
      <c r="AI171" s="17"/>
      <c r="AK171" s="17"/>
      <c r="AM171" s="17"/>
      <c r="AO171" s="17"/>
      <c r="AQ171" s="17"/>
      <c r="AS171" s="17"/>
      <c r="AU171" s="17"/>
      <c r="AW171" s="17"/>
      <c r="AY171" s="17"/>
      <c r="BA171" s="17"/>
      <c r="BC171" s="17"/>
      <c r="BE171" s="17"/>
      <c r="BG171" s="17"/>
      <c r="BI171" s="17"/>
      <c r="BK171" s="17"/>
      <c r="BM171" s="17"/>
      <c r="BO171" s="17"/>
      <c r="BQ171" s="17"/>
      <c r="BS171" s="17"/>
      <c r="BU171" s="17"/>
      <c r="BW171" s="17"/>
      <c r="BY171" s="17"/>
      <c r="CA171" s="17"/>
      <c r="CC171" s="17"/>
      <c r="CE171" s="17"/>
      <c r="CG171" s="17"/>
      <c r="CI171" s="17"/>
      <c r="CK171" s="17"/>
      <c r="CM171" s="17"/>
      <c r="CO171" s="17"/>
    </row>
    <row r="172" spans="2:93" x14ac:dyDescent="0.25">
      <c r="B172" s="96"/>
      <c r="C172" s="96"/>
      <c r="D172" s="101"/>
      <c r="E172" s="96"/>
      <c r="F172" s="101"/>
      <c r="G172" s="96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U172" s="17"/>
      <c r="W172" s="17"/>
      <c r="Y172" s="17"/>
      <c r="AA172" s="17"/>
      <c r="AC172" s="17"/>
      <c r="AE172" s="17"/>
      <c r="AG172" s="17"/>
      <c r="AI172" s="17"/>
      <c r="AK172" s="17"/>
      <c r="AM172" s="17"/>
      <c r="AO172" s="17"/>
      <c r="AQ172" s="17"/>
      <c r="AS172" s="17"/>
      <c r="AU172" s="17"/>
      <c r="AW172" s="17"/>
      <c r="AY172" s="17"/>
      <c r="BA172" s="17"/>
      <c r="BC172" s="17"/>
      <c r="BE172" s="17"/>
      <c r="BG172" s="17"/>
      <c r="BI172" s="17"/>
      <c r="BK172" s="17"/>
      <c r="BM172" s="17"/>
      <c r="BO172" s="17"/>
      <c r="BQ172" s="17"/>
      <c r="BS172" s="17"/>
      <c r="BU172" s="17"/>
      <c r="BW172" s="17"/>
      <c r="BY172" s="17"/>
      <c r="CA172" s="17"/>
      <c r="CC172" s="17"/>
      <c r="CE172" s="17"/>
      <c r="CG172" s="17"/>
      <c r="CI172" s="17"/>
      <c r="CK172" s="17"/>
      <c r="CM172" s="17"/>
      <c r="CO172" s="17"/>
    </row>
    <row r="173" spans="2:93" x14ac:dyDescent="0.25">
      <c r="B173" s="96"/>
      <c r="C173" s="96"/>
      <c r="D173" s="101"/>
      <c r="E173" s="96"/>
      <c r="F173" s="101"/>
      <c r="G173" s="96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U173" s="17"/>
      <c r="W173" s="17"/>
      <c r="Y173" s="17"/>
      <c r="AA173" s="17"/>
      <c r="AC173" s="17"/>
      <c r="AE173" s="17"/>
      <c r="AG173" s="17"/>
      <c r="AI173" s="17"/>
      <c r="AK173" s="17"/>
      <c r="AM173" s="17"/>
      <c r="AO173" s="17"/>
      <c r="AQ173" s="17"/>
      <c r="AS173" s="17"/>
      <c r="AU173" s="17"/>
      <c r="AW173" s="17"/>
      <c r="AY173" s="17"/>
      <c r="BA173" s="17"/>
      <c r="BC173" s="17"/>
      <c r="BE173" s="17"/>
      <c r="BG173" s="17"/>
      <c r="BI173" s="17"/>
      <c r="BK173" s="17"/>
      <c r="BM173" s="17"/>
      <c r="BO173" s="17"/>
      <c r="BQ173" s="17"/>
      <c r="BS173" s="17"/>
      <c r="BU173" s="17"/>
      <c r="BW173" s="17"/>
      <c r="BY173" s="17"/>
      <c r="CA173" s="17"/>
      <c r="CC173" s="17"/>
      <c r="CE173" s="17"/>
      <c r="CG173" s="17"/>
      <c r="CI173" s="17"/>
      <c r="CK173" s="17"/>
      <c r="CM173" s="17"/>
      <c r="CO173" s="17"/>
    </row>
    <row r="174" spans="2:93" x14ac:dyDescent="0.25">
      <c r="B174" s="96"/>
      <c r="C174" s="96"/>
      <c r="D174" s="101"/>
      <c r="E174" s="96"/>
      <c r="F174" s="101"/>
      <c r="G174" s="96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U174" s="17"/>
      <c r="W174" s="17"/>
      <c r="Y174" s="17"/>
      <c r="AA174" s="17"/>
      <c r="AC174" s="17"/>
      <c r="AE174" s="17"/>
      <c r="AG174" s="17"/>
      <c r="AI174" s="17"/>
      <c r="AK174" s="17"/>
      <c r="AM174" s="17"/>
      <c r="AO174" s="17"/>
      <c r="AQ174" s="17"/>
      <c r="AS174" s="17"/>
      <c r="AU174" s="17"/>
      <c r="AW174" s="17"/>
      <c r="AY174" s="17"/>
      <c r="BA174" s="17"/>
      <c r="BC174" s="17"/>
      <c r="BE174" s="17"/>
      <c r="BG174" s="17"/>
      <c r="BI174" s="17"/>
      <c r="BK174" s="17"/>
      <c r="BM174" s="17"/>
      <c r="BO174" s="17"/>
      <c r="BQ174" s="17"/>
      <c r="BS174" s="17"/>
      <c r="BU174" s="17"/>
      <c r="BW174" s="17"/>
      <c r="BY174" s="17"/>
      <c r="CA174" s="17"/>
      <c r="CC174" s="17"/>
      <c r="CE174" s="17"/>
      <c r="CG174" s="17"/>
      <c r="CI174" s="17"/>
      <c r="CK174" s="17"/>
      <c r="CM174" s="17"/>
      <c r="CO174" s="17"/>
    </row>
    <row r="175" spans="2:93" x14ac:dyDescent="0.25">
      <c r="B175" s="96"/>
      <c r="C175" s="96"/>
      <c r="D175" s="101"/>
      <c r="E175" s="96"/>
      <c r="F175" s="101"/>
      <c r="G175" s="96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U175" s="17"/>
      <c r="W175" s="17"/>
      <c r="Y175" s="17"/>
      <c r="AA175" s="17"/>
      <c r="AC175" s="17"/>
      <c r="AE175" s="17"/>
      <c r="AG175" s="17"/>
      <c r="AI175" s="17"/>
      <c r="AK175" s="17"/>
      <c r="AM175" s="17"/>
      <c r="AO175" s="17"/>
      <c r="AQ175" s="17"/>
      <c r="AS175" s="17"/>
      <c r="AU175" s="17"/>
      <c r="AW175" s="17"/>
      <c r="AY175" s="17"/>
      <c r="BA175" s="17"/>
      <c r="BC175" s="17"/>
      <c r="BE175" s="17"/>
      <c r="BG175" s="17"/>
      <c r="BI175" s="17"/>
      <c r="BK175" s="17"/>
      <c r="BM175" s="17"/>
      <c r="BO175" s="17"/>
      <c r="BQ175" s="17"/>
      <c r="BS175" s="17"/>
      <c r="BU175" s="17"/>
      <c r="BW175" s="17"/>
      <c r="BY175" s="17"/>
      <c r="CA175" s="17"/>
      <c r="CC175" s="17"/>
      <c r="CE175" s="17"/>
      <c r="CG175" s="17"/>
      <c r="CI175" s="17"/>
      <c r="CK175" s="17"/>
      <c r="CM175" s="17"/>
      <c r="CO175" s="17"/>
    </row>
    <row r="176" spans="2:93" x14ac:dyDescent="0.25">
      <c r="B176" s="96"/>
      <c r="C176" s="96"/>
      <c r="D176" s="101"/>
      <c r="E176" s="96"/>
      <c r="F176" s="101"/>
      <c r="G176" s="96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U176" s="17"/>
      <c r="W176" s="17"/>
      <c r="Y176" s="17"/>
      <c r="AA176" s="17"/>
      <c r="AC176" s="17"/>
      <c r="AE176" s="17"/>
      <c r="AG176" s="17"/>
      <c r="AI176" s="17"/>
      <c r="AK176" s="17"/>
      <c r="AM176" s="17"/>
      <c r="AO176" s="17"/>
      <c r="AQ176" s="17"/>
      <c r="AS176" s="17"/>
      <c r="AU176" s="17"/>
      <c r="AW176" s="17"/>
      <c r="AY176" s="17"/>
      <c r="BA176" s="17"/>
      <c r="BC176" s="17"/>
      <c r="BE176" s="17"/>
      <c r="BG176" s="17"/>
      <c r="BI176" s="17"/>
      <c r="BK176" s="17"/>
      <c r="BM176" s="17"/>
      <c r="BO176" s="17"/>
      <c r="BQ176" s="17"/>
      <c r="BS176" s="17"/>
      <c r="BU176" s="17"/>
      <c r="BW176" s="17"/>
      <c r="BY176" s="17"/>
      <c r="CA176" s="17"/>
      <c r="CC176" s="17"/>
      <c r="CE176" s="17"/>
      <c r="CG176" s="17"/>
      <c r="CI176" s="17"/>
      <c r="CK176" s="17"/>
      <c r="CM176" s="17"/>
      <c r="CO176" s="17"/>
    </row>
    <row r="177" spans="2:93" x14ac:dyDescent="0.25">
      <c r="B177" s="96"/>
      <c r="C177" s="96"/>
      <c r="D177" s="101"/>
      <c r="E177" s="96"/>
      <c r="F177" s="101"/>
      <c r="G177" s="96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U177" s="17"/>
      <c r="W177" s="17"/>
      <c r="Y177" s="17"/>
      <c r="AA177" s="17"/>
      <c r="AC177" s="17"/>
      <c r="AE177" s="17"/>
      <c r="AG177" s="17"/>
      <c r="AI177" s="17"/>
      <c r="AK177" s="17"/>
      <c r="AM177" s="17"/>
      <c r="AO177" s="17"/>
      <c r="AQ177" s="17"/>
      <c r="AS177" s="17"/>
      <c r="AU177" s="17"/>
      <c r="AW177" s="17"/>
      <c r="AY177" s="17"/>
      <c r="BA177" s="17"/>
      <c r="BC177" s="17"/>
      <c r="BE177" s="17"/>
      <c r="BG177" s="17"/>
      <c r="BI177" s="17"/>
      <c r="BK177" s="17"/>
      <c r="BM177" s="17"/>
      <c r="BO177" s="17"/>
      <c r="BQ177" s="17"/>
      <c r="BS177" s="17"/>
      <c r="BU177" s="17"/>
      <c r="BW177" s="17"/>
      <c r="BY177" s="17"/>
      <c r="CA177" s="17"/>
      <c r="CC177" s="17"/>
      <c r="CE177" s="17"/>
      <c r="CG177" s="17"/>
      <c r="CI177" s="17"/>
      <c r="CK177" s="17"/>
      <c r="CM177" s="17"/>
      <c r="CO177" s="17"/>
    </row>
    <row r="178" spans="2:93" x14ac:dyDescent="0.25">
      <c r="B178" s="96"/>
      <c r="C178" s="96"/>
      <c r="D178" s="101"/>
      <c r="E178" s="96"/>
      <c r="F178" s="101"/>
      <c r="G178" s="96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U178" s="17"/>
      <c r="W178" s="17"/>
      <c r="Y178" s="17"/>
      <c r="AA178" s="17"/>
      <c r="AC178" s="17"/>
      <c r="AE178" s="17"/>
      <c r="AG178" s="17"/>
      <c r="AI178" s="17"/>
      <c r="AK178" s="17"/>
      <c r="AM178" s="17"/>
      <c r="AO178" s="17"/>
      <c r="AQ178" s="17"/>
      <c r="AS178" s="17"/>
      <c r="AU178" s="17"/>
      <c r="AW178" s="17"/>
      <c r="AY178" s="17"/>
      <c r="BA178" s="17"/>
      <c r="BC178" s="17"/>
      <c r="BE178" s="17"/>
      <c r="BG178" s="17"/>
      <c r="BI178" s="17"/>
      <c r="BK178" s="17"/>
      <c r="BM178" s="17"/>
      <c r="BO178" s="17"/>
      <c r="BQ178" s="17"/>
      <c r="BS178" s="17"/>
      <c r="BU178" s="17"/>
      <c r="BW178" s="17"/>
      <c r="BY178" s="17"/>
      <c r="CA178" s="17"/>
      <c r="CC178" s="17"/>
      <c r="CE178" s="17"/>
      <c r="CG178" s="17"/>
      <c r="CI178" s="17"/>
      <c r="CK178" s="17"/>
      <c r="CM178" s="17"/>
      <c r="CO178" s="17"/>
    </row>
    <row r="179" spans="2:93" x14ac:dyDescent="0.25">
      <c r="B179" s="96"/>
      <c r="C179" s="96"/>
      <c r="D179" s="101"/>
      <c r="E179" s="96"/>
      <c r="F179" s="101"/>
      <c r="G179" s="96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U179" s="17"/>
      <c r="W179" s="17"/>
      <c r="Y179" s="17"/>
      <c r="AA179" s="17"/>
      <c r="AC179" s="17"/>
      <c r="AE179" s="17"/>
      <c r="AG179" s="17"/>
      <c r="AI179" s="17"/>
      <c r="AK179" s="17"/>
      <c r="AM179" s="17"/>
      <c r="AO179" s="17"/>
      <c r="AQ179" s="17"/>
      <c r="AS179" s="17"/>
      <c r="AU179" s="17"/>
      <c r="AW179" s="17"/>
      <c r="AY179" s="17"/>
      <c r="BA179" s="17"/>
      <c r="BC179" s="17"/>
      <c r="BE179" s="17"/>
      <c r="BG179" s="17"/>
      <c r="BI179" s="17"/>
      <c r="BK179" s="17"/>
      <c r="BM179" s="17"/>
      <c r="BO179" s="17"/>
      <c r="BQ179" s="17"/>
      <c r="BS179" s="17"/>
      <c r="BU179" s="17"/>
      <c r="BW179" s="17"/>
      <c r="BY179" s="17"/>
      <c r="CA179" s="17"/>
      <c r="CC179" s="17"/>
      <c r="CE179" s="17"/>
      <c r="CG179" s="17"/>
      <c r="CI179" s="17"/>
      <c r="CK179" s="17"/>
      <c r="CM179" s="17"/>
      <c r="CO179" s="17"/>
    </row>
    <row r="180" spans="2:93" x14ac:dyDescent="0.25">
      <c r="B180" s="96"/>
      <c r="C180" s="96"/>
      <c r="D180" s="101"/>
      <c r="E180" s="96"/>
      <c r="F180" s="101"/>
      <c r="G180" s="96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U180" s="17"/>
      <c r="W180" s="17"/>
      <c r="Y180" s="17"/>
      <c r="AA180" s="17"/>
      <c r="AC180" s="17"/>
      <c r="AE180" s="17"/>
      <c r="AG180" s="17"/>
      <c r="AI180" s="17"/>
      <c r="AK180" s="17"/>
      <c r="AM180" s="17"/>
      <c r="AO180" s="17"/>
      <c r="AQ180" s="17"/>
      <c r="AS180" s="17"/>
      <c r="AU180" s="17"/>
      <c r="AW180" s="17"/>
      <c r="AY180" s="17"/>
      <c r="BA180" s="17"/>
      <c r="BC180" s="17"/>
      <c r="BE180" s="17"/>
      <c r="BG180" s="17"/>
      <c r="BI180" s="17"/>
      <c r="BK180" s="17"/>
      <c r="BM180" s="17"/>
      <c r="BO180" s="17"/>
      <c r="BQ180" s="17"/>
      <c r="BS180" s="17"/>
      <c r="BU180" s="17"/>
      <c r="BW180" s="17"/>
      <c r="BY180" s="17"/>
      <c r="CA180" s="17"/>
      <c r="CC180" s="17"/>
      <c r="CE180" s="17"/>
      <c r="CG180" s="17"/>
      <c r="CI180" s="17"/>
      <c r="CK180" s="17"/>
      <c r="CM180" s="17"/>
      <c r="CO180" s="17"/>
    </row>
    <row r="181" spans="2:93" x14ac:dyDescent="0.25">
      <c r="B181" s="96"/>
      <c r="C181" s="96"/>
      <c r="D181" s="101"/>
      <c r="E181" s="96"/>
      <c r="F181" s="101"/>
      <c r="G181" s="96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U181" s="17"/>
      <c r="W181" s="17"/>
      <c r="Y181" s="17"/>
      <c r="AA181" s="17"/>
      <c r="AC181" s="17"/>
      <c r="AE181" s="17"/>
      <c r="AG181" s="17"/>
      <c r="AI181" s="17"/>
      <c r="AK181" s="17"/>
      <c r="AM181" s="17"/>
      <c r="AO181" s="17"/>
      <c r="AQ181" s="17"/>
      <c r="AS181" s="17"/>
      <c r="AU181" s="17"/>
      <c r="AW181" s="17"/>
      <c r="AY181" s="17"/>
      <c r="BA181" s="17"/>
      <c r="BC181" s="17"/>
      <c r="BE181" s="17"/>
      <c r="BG181" s="17"/>
      <c r="BI181" s="17"/>
      <c r="BK181" s="17"/>
      <c r="BM181" s="17"/>
      <c r="BO181" s="17"/>
      <c r="BQ181" s="17"/>
      <c r="BS181" s="17"/>
      <c r="BU181" s="17"/>
      <c r="BW181" s="17"/>
      <c r="BY181" s="17"/>
      <c r="CA181" s="17"/>
      <c r="CC181" s="17"/>
      <c r="CE181" s="17"/>
      <c r="CG181" s="17"/>
      <c r="CI181" s="17"/>
      <c r="CK181" s="17"/>
      <c r="CM181" s="17"/>
      <c r="CO181" s="17"/>
    </row>
    <row r="182" spans="2:93" x14ac:dyDescent="0.25">
      <c r="B182" s="96"/>
      <c r="C182" s="96"/>
      <c r="D182" s="101"/>
      <c r="E182" s="96"/>
      <c r="F182" s="101"/>
      <c r="G182" s="96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U182" s="17"/>
      <c r="W182" s="17"/>
      <c r="Y182" s="17"/>
      <c r="AA182" s="17"/>
      <c r="AC182" s="17"/>
      <c r="AE182" s="17"/>
      <c r="AG182" s="17"/>
      <c r="AI182" s="17"/>
      <c r="AK182" s="17"/>
      <c r="AM182" s="17"/>
      <c r="AO182" s="17"/>
      <c r="AQ182" s="17"/>
      <c r="AS182" s="17"/>
      <c r="AU182" s="17"/>
      <c r="AW182" s="17"/>
      <c r="AY182" s="17"/>
      <c r="BA182" s="17"/>
      <c r="BC182" s="17"/>
      <c r="BE182" s="17"/>
      <c r="BG182" s="17"/>
      <c r="BI182" s="17"/>
      <c r="BK182" s="17"/>
      <c r="BM182" s="17"/>
      <c r="BO182" s="17"/>
      <c r="BQ182" s="17"/>
      <c r="BS182" s="17"/>
      <c r="BU182" s="17"/>
      <c r="BW182" s="17"/>
      <c r="BY182" s="17"/>
      <c r="CA182" s="17"/>
      <c r="CC182" s="17"/>
      <c r="CE182" s="17"/>
      <c r="CG182" s="17"/>
      <c r="CI182" s="17"/>
      <c r="CK182" s="17"/>
      <c r="CM182" s="17"/>
      <c r="CO182" s="17"/>
    </row>
    <row r="183" spans="2:93" x14ac:dyDescent="0.25">
      <c r="B183" s="96"/>
      <c r="C183" s="96"/>
      <c r="D183" s="101"/>
      <c r="E183" s="96"/>
      <c r="F183" s="101"/>
      <c r="G183" s="96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U183" s="17"/>
      <c r="W183" s="17"/>
      <c r="Y183" s="17"/>
      <c r="AA183" s="17"/>
      <c r="AC183" s="17"/>
      <c r="AE183" s="17"/>
      <c r="AG183" s="17"/>
      <c r="AI183" s="17"/>
      <c r="AK183" s="17"/>
      <c r="AM183" s="17"/>
      <c r="AO183" s="17"/>
      <c r="AQ183" s="17"/>
      <c r="AS183" s="17"/>
      <c r="AU183" s="17"/>
      <c r="AW183" s="17"/>
      <c r="AY183" s="17"/>
      <c r="BA183" s="17"/>
      <c r="BC183" s="17"/>
      <c r="BE183" s="17"/>
      <c r="BG183" s="17"/>
      <c r="BI183" s="17"/>
      <c r="BK183" s="17"/>
      <c r="BM183" s="17"/>
      <c r="BO183" s="17"/>
      <c r="BQ183" s="17"/>
      <c r="BS183" s="17"/>
      <c r="BU183" s="17"/>
      <c r="BW183" s="17"/>
      <c r="BY183" s="17"/>
      <c r="CA183" s="17"/>
      <c r="CC183" s="17"/>
      <c r="CE183" s="17"/>
      <c r="CG183" s="17"/>
      <c r="CI183" s="17"/>
      <c r="CK183" s="17"/>
      <c r="CM183" s="17"/>
      <c r="CO183" s="17"/>
    </row>
    <row r="184" spans="2:93" x14ac:dyDescent="0.25">
      <c r="B184" s="96"/>
      <c r="C184" s="96"/>
      <c r="D184" s="101"/>
      <c r="E184" s="96"/>
      <c r="F184" s="101"/>
      <c r="G184" s="96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U184" s="17"/>
      <c r="W184" s="17"/>
      <c r="Y184" s="17"/>
      <c r="AA184" s="17"/>
      <c r="AC184" s="17"/>
      <c r="AE184" s="17"/>
      <c r="AG184" s="17"/>
      <c r="AI184" s="17"/>
      <c r="AK184" s="17"/>
      <c r="AM184" s="17"/>
      <c r="AO184" s="17"/>
      <c r="AQ184" s="17"/>
      <c r="AS184" s="17"/>
      <c r="AU184" s="17"/>
      <c r="AW184" s="17"/>
      <c r="AY184" s="17"/>
      <c r="BA184" s="17"/>
      <c r="BC184" s="17"/>
      <c r="BE184" s="17"/>
      <c r="BG184" s="17"/>
      <c r="BI184" s="17"/>
      <c r="BK184" s="17"/>
      <c r="BM184" s="17"/>
      <c r="BO184" s="17"/>
      <c r="BQ184" s="17"/>
      <c r="BS184" s="17"/>
      <c r="BU184" s="17"/>
      <c r="BW184" s="17"/>
      <c r="BY184" s="17"/>
      <c r="CA184" s="17"/>
      <c r="CC184" s="17"/>
      <c r="CE184" s="17"/>
      <c r="CG184" s="17"/>
      <c r="CI184" s="17"/>
      <c r="CK184" s="17"/>
      <c r="CM184" s="17"/>
      <c r="CO184" s="17"/>
    </row>
    <row r="185" spans="2:93" x14ac:dyDescent="0.25">
      <c r="B185" s="96"/>
      <c r="C185" s="96"/>
      <c r="D185" s="101"/>
      <c r="E185" s="96"/>
      <c r="F185" s="101"/>
      <c r="G185" s="96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U185" s="17"/>
      <c r="W185" s="17"/>
      <c r="Y185" s="17"/>
      <c r="AA185" s="17"/>
      <c r="AC185" s="17"/>
      <c r="AE185" s="17"/>
      <c r="AG185" s="17"/>
      <c r="AI185" s="17"/>
      <c r="AK185" s="17"/>
      <c r="AM185" s="17"/>
      <c r="AO185" s="17"/>
      <c r="AQ185" s="17"/>
      <c r="AS185" s="17"/>
      <c r="AU185" s="17"/>
      <c r="AW185" s="17"/>
      <c r="AY185" s="17"/>
      <c r="BA185" s="17"/>
      <c r="BC185" s="17"/>
      <c r="BE185" s="17"/>
      <c r="BG185" s="17"/>
      <c r="BI185" s="17"/>
      <c r="BK185" s="17"/>
      <c r="BM185" s="17"/>
      <c r="BO185" s="17"/>
      <c r="BQ185" s="17"/>
      <c r="BS185" s="17"/>
      <c r="BU185" s="17"/>
      <c r="BW185" s="17"/>
      <c r="BY185" s="17"/>
      <c r="CA185" s="17"/>
      <c r="CC185" s="17"/>
      <c r="CE185" s="17"/>
      <c r="CG185" s="17"/>
      <c r="CI185" s="17"/>
      <c r="CK185" s="17"/>
      <c r="CM185" s="17"/>
      <c r="CO185" s="17"/>
    </row>
    <row r="186" spans="2:93" x14ac:dyDescent="0.25">
      <c r="B186" s="96"/>
      <c r="C186" s="96"/>
      <c r="D186" s="101"/>
      <c r="E186" s="96"/>
      <c r="F186" s="101"/>
      <c r="G186" s="96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U186" s="17"/>
      <c r="W186" s="17"/>
      <c r="Y186" s="17"/>
      <c r="AA186" s="17"/>
      <c r="AC186" s="17"/>
      <c r="AE186" s="17"/>
      <c r="AG186" s="17"/>
      <c r="AI186" s="17"/>
      <c r="AK186" s="17"/>
      <c r="AM186" s="17"/>
      <c r="AO186" s="17"/>
      <c r="AQ186" s="17"/>
      <c r="AS186" s="17"/>
      <c r="AU186" s="17"/>
      <c r="AW186" s="17"/>
      <c r="AY186" s="17"/>
      <c r="BA186" s="17"/>
      <c r="BC186" s="17"/>
      <c r="BE186" s="17"/>
      <c r="BG186" s="17"/>
      <c r="BI186" s="17"/>
      <c r="BK186" s="17"/>
      <c r="BM186" s="17"/>
      <c r="BO186" s="17"/>
      <c r="BQ186" s="17"/>
      <c r="BS186" s="17"/>
      <c r="BU186" s="17"/>
      <c r="BW186" s="17"/>
      <c r="BY186" s="17"/>
      <c r="CA186" s="17"/>
      <c r="CC186" s="17"/>
      <c r="CE186" s="17"/>
      <c r="CG186" s="17"/>
      <c r="CI186" s="17"/>
      <c r="CK186" s="17"/>
      <c r="CM186" s="17"/>
      <c r="CO186" s="17"/>
    </row>
    <row r="187" spans="2:93" x14ac:dyDescent="0.25">
      <c r="B187" s="96"/>
      <c r="C187" s="96"/>
      <c r="D187" s="101"/>
      <c r="E187" s="96"/>
      <c r="F187" s="101"/>
      <c r="G187" s="96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U187" s="17"/>
      <c r="W187" s="17"/>
      <c r="Y187" s="17"/>
      <c r="AA187" s="17"/>
      <c r="AC187" s="17"/>
      <c r="AE187" s="17"/>
      <c r="AG187" s="17"/>
      <c r="AI187" s="17"/>
      <c r="AK187" s="17"/>
      <c r="AM187" s="17"/>
      <c r="AO187" s="17"/>
      <c r="AQ187" s="17"/>
      <c r="AS187" s="17"/>
      <c r="AU187" s="17"/>
      <c r="AW187" s="17"/>
      <c r="AY187" s="17"/>
      <c r="BA187" s="17"/>
      <c r="BC187" s="17"/>
      <c r="BE187" s="17"/>
      <c r="BG187" s="17"/>
      <c r="BI187" s="17"/>
      <c r="BK187" s="17"/>
      <c r="BM187" s="17"/>
      <c r="BO187" s="17"/>
      <c r="BQ187" s="17"/>
      <c r="BS187" s="17"/>
      <c r="BU187" s="17"/>
      <c r="BW187" s="17"/>
      <c r="BY187" s="17"/>
      <c r="CA187" s="17"/>
      <c r="CC187" s="17"/>
      <c r="CE187" s="17"/>
      <c r="CG187" s="17"/>
      <c r="CI187" s="17"/>
      <c r="CK187" s="17"/>
      <c r="CM187" s="17"/>
      <c r="CO187" s="17"/>
    </row>
    <row r="188" spans="2:93" x14ac:dyDescent="0.25">
      <c r="B188" s="96"/>
      <c r="C188" s="96"/>
      <c r="D188" s="101"/>
      <c r="E188" s="96"/>
      <c r="F188" s="101"/>
      <c r="G188" s="96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U188" s="17"/>
      <c r="W188" s="17"/>
      <c r="Y188" s="17"/>
      <c r="AA188" s="17"/>
      <c r="AC188" s="17"/>
      <c r="AE188" s="17"/>
      <c r="AG188" s="17"/>
      <c r="AI188" s="17"/>
      <c r="AK188" s="17"/>
      <c r="AM188" s="17"/>
      <c r="AO188" s="17"/>
      <c r="AQ188" s="17"/>
      <c r="AS188" s="17"/>
      <c r="AU188" s="17"/>
      <c r="AW188" s="17"/>
      <c r="AY188" s="17"/>
      <c r="BA188" s="17"/>
      <c r="BC188" s="17"/>
      <c r="BE188" s="17"/>
      <c r="BG188" s="17"/>
      <c r="BI188" s="17"/>
      <c r="BK188" s="17"/>
      <c r="BM188" s="17"/>
      <c r="BO188" s="17"/>
      <c r="BQ188" s="17"/>
      <c r="BS188" s="17"/>
      <c r="BU188" s="17"/>
      <c r="BW188" s="17"/>
      <c r="BY188" s="17"/>
      <c r="CA188" s="17"/>
      <c r="CC188" s="17"/>
      <c r="CE188" s="17"/>
      <c r="CG188" s="17"/>
      <c r="CI188" s="17"/>
      <c r="CK188" s="17"/>
      <c r="CM188" s="17"/>
      <c r="CO188" s="17"/>
    </row>
    <row r="189" spans="2:93" x14ac:dyDescent="0.25">
      <c r="B189" s="96"/>
      <c r="C189" s="96"/>
      <c r="D189" s="101"/>
      <c r="E189" s="96"/>
      <c r="F189" s="101"/>
      <c r="G189" s="96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U189" s="17"/>
      <c r="W189" s="17"/>
      <c r="Y189" s="17"/>
      <c r="AA189" s="17"/>
      <c r="AC189" s="17"/>
      <c r="AE189" s="17"/>
      <c r="AG189" s="17"/>
      <c r="AI189" s="17"/>
      <c r="AK189" s="17"/>
      <c r="AM189" s="17"/>
      <c r="AO189" s="17"/>
      <c r="AQ189" s="17"/>
      <c r="AS189" s="17"/>
      <c r="AU189" s="17"/>
      <c r="AW189" s="17"/>
      <c r="AY189" s="17"/>
      <c r="BA189" s="17"/>
      <c r="BC189" s="17"/>
      <c r="BE189" s="17"/>
      <c r="BG189" s="17"/>
      <c r="BI189" s="17"/>
      <c r="BK189" s="17"/>
      <c r="BM189" s="17"/>
      <c r="BO189" s="17"/>
      <c r="BQ189" s="17"/>
      <c r="BS189" s="17"/>
      <c r="BU189" s="17"/>
      <c r="BW189" s="17"/>
      <c r="BY189" s="17"/>
      <c r="CA189" s="17"/>
      <c r="CC189" s="17"/>
      <c r="CE189" s="17"/>
      <c r="CG189" s="17"/>
      <c r="CI189" s="17"/>
      <c r="CK189" s="17"/>
      <c r="CM189" s="17"/>
      <c r="CO189" s="17"/>
    </row>
    <row r="190" spans="2:93" x14ac:dyDescent="0.25">
      <c r="B190" s="96"/>
      <c r="C190" s="96"/>
      <c r="D190" s="101"/>
      <c r="E190" s="96"/>
      <c r="F190" s="101"/>
      <c r="G190" s="96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U190" s="17"/>
      <c r="W190" s="17"/>
      <c r="Y190" s="17"/>
      <c r="AA190" s="17"/>
      <c r="AC190" s="17"/>
      <c r="AE190" s="17"/>
      <c r="AG190" s="17"/>
      <c r="AI190" s="17"/>
      <c r="AK190" s="17"/>
      <c r="AM190" s="17"/>
      <c r="AO190" s="17"/>
      <c r="AQ190" s="17"/>
      <c r="AS190" s="17"/>
      <c r="AU190" s="17"/>
      <c r="AW190" s="17"/>
      <c r="AY190" s="17"/>
      <c r="BA190" s="17"/>
      <c r="BC190" s="17"/>
      <c r="BE190" s="17"/>
      <c r="BG190" s="17"/>
      <c r="BI190" s="17"/>
      <c r="BK190" s="17"/>
      <c r="BM190" s="17"/>
      <c r="BO190" s="17"/>
      <c r="BQ190" s="17"/>
      <c r="BS190" s="17"/>
      <c r="BU190" s="17"/>
      <c r="BW190" s="17"/>
      <c r="BY190" s="17"/>
      <c r="CA190" s="17"/>
      <c r="CC190" s="17"/>
      <c r="CE190" s="17"/>
      <c r="CG190" s="17"/>
      <c r="CI190" s="17"/>
      <c r="CK190" s="17"/>
      <c r="CM190" s="17"/>
      <c r="CO190" s="17"/>
    </row>
    <row r="191" spans="2:93" x14ac:dyDescent="0.25">
      <c r="B191" s="96"/>
      <c r="C191" s="96"/>
      <c r="D191" s="101"/>
      <c r="E191" s="96"/>
      <c r="F191" s="101"/>
      <c r="G191" s="96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U191" s="17"/>
      <c r="W191" s="17"/>
      <c r="Y191" s="17"/>
      <c r="AA191" s="17"/>
      <c r="AC191" s="17"/>
      <c r="AE191" s="17"/>
      <c r="AG191" s="17"/>
      <c r="AI191" s="17"/>
      <c r="AK191" s="17"/>
      <c r="AM191" s="17"/>
      <c r="AO191" s="17"/>
      <c r="AQ191" s="17"/>
      <c r="AS191" s="17"/>
      <c r="AU191" s="17"/>
      <c r="AW191" s="17"/>
      <c r="AY191" s="17"/>
      <c r="BA191" s="17"/>
      <c r="BC191" s="17"/>
      <c r="BE191" s="17"/>
      <c r="BG191" s="17"/>
      <c r="BI191" s="17"/>
      <c r="BK191" s="17"/>
      <c r="BM191" s="17"/>
      <c r="BO191" s="17"/>
      <c r="BQ191" s="17"/>
      <c r="BS191" s="17"/>
      <c r="BU191" s="17"/>
      <c r="BW191" s="17"/>
      <c r="BY191" s="17"/>
      <c r="CA191" s="17"/>
      <c r="CC191" s="17"/>
      <c r="CE191" s="17"/>
      <c r="CG191" s="17"/>
      <c r="CI191" s="17"/>
      <c r="CK191" s="17"/>
      <c r="CM191" s="17"/>
      <c r="CO191" s="17"/>
    </row>
    <row r="192" spans="2:93" x14ac:dyDescent="0.25">
      <c r="B192" s="96"/>
      <c r="C192" s="96"/>
      <c r="D192" s="101"/>
      <c r="E192" s="96"/>
      <c r="F192" s="101"/>
      <c r="G192" s="96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U192" s="17"/>
      <c r="W192" s="17"/>
      <c r="Y192" s="17"/>
      <c r="AA192" s="17"/>
      <c r="AC192" s="17"/>
      <c r="AE192" s="17"/>
      <c r="AG192" s="17"/>
      <c r="AI192" s="17"/>
      <c r="AK192" s="17"/>
      <c r="AM192" s="17"/>
      <c r="AO192" s="17"/>
      <c r="AQ192" s="17"/>
      <c r="AS192" s="17"/>
      <c r="AU192" s="17"/>
      <c r="AW192" s="17"/>
      <c r="AY192" s="17"/>
      <c r="BA192" s="17"/>
      <c r="BC192" s="17"/>
      <c r="BE192" s="17"/>
      <c r="BG192" s="17"/>
      <c r="BI192" s="17"/>
      <c r="BK192" s="17"/>
      <c r="BM192" s="17"/>
      <c r="BO192" s="17"/>
      <c r="BQ192" s="17"/>
      <c r="BS192" s="17"/>
      <c r="BU192" s="17"/>
      <c r="BW192" s="17"/>
      <c r="BY192" s="17"/>
      <c r="CA192" s="17"/>
      <c r="CC192" s="17"/>
      <c r="CE192" s="17"/>
      <c r="CG192" s="17"/>
      <c r="CI192" s="17"/>
      <c r="CK192" s="17"/>
      <c r="CM192" s="17"/>
      <c r="CO192" s="17"/>
    </row>
    <row r="193" spans="2:93" x14ac:dyDescent="0.25">
      <c r="B193" s="96"/>
      <c r="C193" s="96"/>
      <c r="D193" s="101"/>
      <c r="E193" s="96"/>
      <c r="F193" s="101"/>
      <c r="G193" s="96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U193" s="17"/>
      <c r="W193" s="17"/>
      <c r="Y193" s="17"/>
      <c r="AA193" s="17"/>
      <c r="AC193" s="17"/>
      <c r="AE193" s="17"/>
      <c r="AG193" s="17"/>
      <c r="AI193" s="17"/>
      <c r="AK193" s="17"/>
      <c r="AM193" s="17"/>
      <c r="AO193" s="17"/>
      <c r="AQ193" s="17"/>
      <c r="AS193" s="17"/>
      <c r="AU193" s="17"/>
      <c r="AW193" s="17"/>
      <c r="AY193" s="17"/>
      <c r="BA193" s="17"/>
      <c r="BC193" s="17"/>
      <c r="BE193" s="17"/>
      <c r="BG193" s="17"/>
      <c r="BI193" s="17"/>
      <c r="BK193" s="17"/>
      <c r="BM193" s="17"/>
      <c r="BO193" s="17"/>
      <c r="BQ193" s="17"/>
      <c r="BS193" s="17"/>
      <c r="BU193" s="17"/>
      <c r="BW193" s="17"/>
      <c r="BY193" s="17"/>
      <c r="CA193" s="17"/>
      <c r="CC193" s="17"/>
      <c r="CE193" s="17"/>
      <c r="CG193" s="17"/>
      <c r="CI193" s="17"/>
      <c r="CK193" s="17"/>
      <c r="CM193" s="17"/>
      <c r="CO193" s="17"/>
    </row>
    <row r="194" spans="2:93" x14ac:dyDescent="0.25">
      <c r="B194" s="96"/>
      <c r="C194" s="96"/>
      <c r="D194" s="101"/>
      <c r="E194" s="96"/>
      <c r="F194" s="101"/>
      <c r="G194" s="96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U194" s="17"/>
      <c r="W194" s="17"/>
      <c r="Y194" s="17"/>
      <c r="AA194" s="17"/>
      <c r="AC194" s="17"/>
      <c r="AE194" s="17"/>
      <c r="AG194" s="17"/>
      <c r="AI194" s="17"/>
      <c r="AK194" s="17"/>
      <c r="AM194" s="17"/>
      <c r="AO194" s="17"/>
      <c r="AQ194" s="17"/>
      <c r="AS194" s="17"/>
      <c r="AU194" s="17"/>
      <c r="AW194" s="17"/>
      <c r="AY194" s="17"/>
      <c r="BA194" s="17"/>
      <c r="BC194" s="17"/>
      <c r="BE194" s="17"/>
      <c r="BG194" s="17"/>
      <c r="BI194" s="17"/>
      <c r="BK194" s="17"/>
      <c r="BM194" s="17"/>
      <c r="BO194" s="17"/>
      <c r="BQ194" s="17"/>
      <c r="BS194" s="17"/>
      <c r="BU194" s="17"/>
      <c r="BW194" s="17"/>
      <c r="BY194" s="17"/>
      <c r="CA194" s="17"/>
      <c r="CC194" s="17"/>
      <c r="CE194" s="17"/>
      <c r="CG194" s="17"/>
      <c r="CI194" s="17"/>
      <c r="CK194" s="17"/>
      <c r="CM194" s="17"/>
      <c r="CO194" s="17"/>
    </row>
    <row r="195" spans="2:93" x14ac:dyDescent="0.25">
      <c r="B195" s="96"/>
      <c r="C195" s="96"/>
      <c r="D195" s="101"/>
      <c r="E195" s="96"/>
      <c r="F195" s="101"/>
      <c r="G195" s="96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U195" s="17"/>
      <c r="W195" s="17"/>
      <c r="Y195" s="17"/>
      <c r="AA195" s="17"/>
      <c r="AC195" s="17"/>
      <c r="AE195" s="17"/>
      <c r="AG195" s="17"/>
      <c r="AI195" s="17"/>
      <c r="AK195" s="17"/>
      <c r="AM195" s="17"/>
      <c r="AO195" s="17"/>
      <c r="AQ195" s="17"/>
      <c r="AS195" s="17"/>
      <c r="AU195" s="17"/>
      <c r="AW195" s="17"/>
      <c r="AY195" s="17"/>
      <c r="BA195" s="17"/>
      <c r="BC195" s="17"/>
      <c r="BE195" s="17"/>
      <c r="BG195" s="17"/>
      <c r="BI195" s="17"/>
      <c r="BK195" s="17"/>
      <c r="BM195" s="17"/>
      <c r="BO195" s="17"/>
      <c r="BQ195" s="17"/>
      <c r="BS195" s="17"/>
      <c r="BU195" s="17"/>
      <c r="BW195" s="17"/>
      <c r="BY195" s="17"/>
      <c r="CA195" s="17"/>
      <c r="CC195" s="17"/>
      <c r="CE195" s="17"/>
      <c r="CG195" s="17"/>
      <c r="CI195" s="17"/>
      <c r="CK195" s="17"/>
      <c r="CM195" s="17"/>
      <c r="CO195" s="17"/>
    </row>
    <row r="196" spans="2:93" x14ac:dyDescent="0.25">
      <c r="B196" s="96"/>
      <c r="C196" s="96"/>
      <c r="D196" s="101"/>
      <c r="E196" s="96"/>
      <c r="F196" s="101"/>
      <c r="G196" s="96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U196" s="17"/>
      <c r="W196" s="17"/>
      <c r="Y196" s="17"/>
      <c r="AA196" s="17"/>
      <c r="AC196" s="17"/>
      <c r="AE196" s="17"/>
      <c r="AG196" s="17"/>
      <c r="AI196" s="17"/>
      <c r="AK196" s="17"/>
      <c r="AM196" s="17"/>
      <c r="AO196" s="17"/>
      <c r="AQ196" s="17"/>
      <c r="AS196" s="17"/>
      <c r="AU196" s="17"/>
      <c r="AW196" s="17"/>
      <c r="AY196" s="17"/>
      <c r="BA196" s="17"/>
      <c r="BC196" s="17"/>
      <c r="BE196" s="17"/>
      <c r="BG196" s="17"/>
      <c r="BI196" s="17"/>
      <c r="BK196" s="17"/>
      <c r="BM196" s="17"/>
      <c r="BO196" s="17"/>
      <c r="BQ196" s="17"/>
      <c r="BS196" s="17"/>
      <c r="BU196" s="17"/>
      <c r="BW196" s="17"/>
      <c r="BY196" s="17"/>
      <c r="CA196" s="17"/>
      <c r="CC196" s="17"/>
      <c r="CE196" s="17"/>
      <c r="CG196" s="17"/>
      <c r="CI196" s="17"/>
      <c r="CK196" s="17"/>
      <c r="CM196" s="17"/>
      <c r="CO196" s="17"/>
    </row>
    <row r="197" spans="2:93" x14ac:dyDescent="0.25">
      <c r="B197" s="96"/>
      <c r="C197" s="96"/>
      <c r="D197" s="101"/>
      <c r="E197" s="96"/>
      <c r="F197" s="101"/>
      <c r="G197" s="96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U197" s="17"/>
      <c r="W197" s="17"/>
      <c r="Y197" s="17"/>
      <c r="AA197" s="17"/>
      <c r="AC197" s="17"/>
      <c r="AE197" s="17"/>
      <c r="AG197" s="17"/>
      <c r="AI197" s="17"/>
      <c r="AK197" s="17"/>
      <c r="AM197" s="17"/>
      <c r="AO197" s="17"/>
      <c r="AQ197" s="17"/>
      <c r="AS197" s="17"/>
      <c r="AU197" s="17"/>
      <c r="AW197" s="17"/>
      <c r="AY197" s="17"/>
      <c r="BA197" s="17"/>
      <c r="BC197" s="17"/>
      <c r="BE197" s="17"/>
      <c r="BG197" s="17"/>
      <c r="BI197" s="17"/>
      <c r="BK197" s="17"/>
      <c r="BM197" s="17"/>
      <c r="BO197" s="17"/>
      <c r="BQ197" s="17"/>
      <c r="BS197" s="17"/>
      <c r="BU197" s="17"/>
      <c r="BW197" s="17"/>
      <c r="BY197" s="17"/>
      <c r="CA197" s="17"/>
      <c r="CC197" s="17"/>
      <c r="CE197" s="17"/>
      <c r="CG197" s="17"/>
      <c r="CI197" s="17"/>
      <c r="CK197" s="17"/>
      <c r="CM197" s="17"/>
      <c r="CO197" s="17"/>
    </row>
    <row r="198" spans="2:93" x14ac:dyDescent="0.25">
      <c r="B198" s="96"/>
      <c r="C198" s="96"/>
      <c r="D198" s="101"/>
      <c r="E198" s="96"/>
      <c r="F198" s="101"/>
      <c r="G198" s="96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U198" s="17"/>
      <c r="W198" s="17"/>
      <c r="Y198" s="17"/>
      <c r="AA198" s="17"/>
      <c r="AC198" s="17"/>
      <c r="AE198" s="17"/>
      <c r="AG198" s="17"/>
      <c r="AI198" s="17"/>
      <c r="AK198" s="17"/>
      <c r="AM198" s="17"/>
      <c r="AO198" s="17"/>
      <c r="AQ198" s="17"/>
      <c r="AS198" s="17"/>
      <c r="AU198" s="17"/>
      <c r="AW198" s="17"/>
      <c r="AY198" s="17"/>
      <c r="BA198" s="17"/>
      <c r="BC198" s="17"/>
      <c r="BE198" s="17"/>
      <c r="BG198" s="17"/>
      <c r="BI198" s="17"/>
      <c r="BK198" s="17"/>
      <c r="BM198" s="17"/>
      <c r="BO198" s="17"/>
      <c r="BQ198" s="17"/>
      <c r="BS198" s="17"/>
      <c r="BU198" s="17"/>
      <c r="BW198" s="17"/>
      <c r="BY198" s="17"/>
      <c r="CA198" s="17"/>
      <c r="CC198" s="17"/>
      <c r="CE198" s="17"/>
      <c r="CG198" s="17"/>
      <c r="CI198" s="17"/>
      <c r="CK198" s="17"/>
      <c r="CM198" s="17"/>
      <c r="CO198" s="17"/>
    </row>
    <row r="199" spans="2:93" x14ac:dyDescent="0.25">
      <c r="B199" s="96"/>
      <c r="C199" s="96"/>
      <c r="D199" s="101"/>
      <c r="E199" s="96"/>
      <c r="F199" s="101"/>
      <c r="G199" s="96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U199" s="17"/>
      <c r="W199" s="17"/>
      <c r="Y199" s="17"/>
      <c r="AA199" s="17"/>
      <c r="AC199" s="17"/>
      <c r="AE199" s="17"/>
      <c r="AG199" s="17"/>
      <c r="AI199" s="17"/>
      <c r="AK199" s="17"/>
      <c r="AM199" s="17"/>
      <c r="AO199" s="17"/>
      <c r="AQ199" s="17"/>
      <c r="AS199" s="17"/>
      <c r="AU199" s="17"/>
      <c r="AW199" s="17"/>
      <c r="AY199" s="17"/>
      <c r="BA199" s="17"/>
      <c r="BC199" s="17"/>
      <c r="BE199" s="17"/>
      <c r="BG199" s="17"/>
      <c r="BI199" s="17"/>
      <c r="BK199" s="17"/>
      <c r="BM199" s="17"/>
      <c r="BO199" s="17"/>
      <c r="BQ199" s="17"/>
      <c r="BS199" s="17"/>
      <c r="BU199" s="17"/>
      <c r="BW199" s="17"/>
      <c r="BY199" s="17"/>
      <c r="CA199" s="17"/>
      <c r="CC199" s="17"/>
      <c r="CE199" s="17"/>
      <c r="CG199" s="17"/>
      <c r="CI199" s="17"/>
      <c r="CK199" s="17"/>
      <c r="CM199" s="17"/>
      <c r="CO199" s="17"/>
    </row>
    <row r="200" spans="2:93" x14ac:dyDescent="0.25">
      <c r="B200" s="96"/>
      <c r="C200" s="96"/>
      <c r="D200" s="101"/>
      <c r="E200" s="96"/>
      <c r="F200" s="101"/>
      <c r="G200" s="96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U200" s="17"/>
      <c r="W200" s="17"/>
      <c r="Y200" s="17"/>
      <c r="AA200" s="17"/>
      <c r="AC200" s="17"/>
      <c r="AE200" s="17"/>
      <c r="AG200" s="17"/>
      <c r="AI200" s="17"/>
      <c r="AK200" s="17"/>
      <c r="AM200" s="17"/>
      <c r="AO200" s="17"/>
      <c r="AQ200" s="17"/>
      <c r="AS200" s="17"/>
      <c r="AU200" s="17"/>
      <c r="AW200" s="17"/>
      <c r="AY200" s="17"/>
      <c r="BA200" s="17"/>
      <c r="BC200" s="17"/>
      <c r="BE200" s="17"/>
      <c r="BG200" s="17"/>
      <c r="BI200" s="17"/>
      <c r="BK200" s="17"/>
      <c r="BM200" s="17"/>
      <c r="BO200" s="17"/>
      <c r="BQ200" s="17"/>
      <c r="BS200" s="17"/>
      <c r="BU200" s="17"/>
      <c r="BW200" s="17"/>
      <c r="BY200" s="17"/>
      <c r="CA200" s="17"/>
      <c r="CC200" s="17"/>
      <c r="CE200" s="17"/>
      <c r="CG200" s="17"/>
      <c r="CI200" s="17"/>
      <c r="CK200" s="17"/>
      <c r="CM200" s="17"/>
      <c r="CO200" s="17"/>
    </row>
    <row r="201" spans="2:93" x14ac:dyDescent="0.25">
      <c r="B201" s="96"/>
      <c r="C201" s="96"/>
      <c r="D201" s="101"/>
      <c r="E201" s="96"/>
      <c r="F201" s="101"/>
      <c r="G201" s="96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U201" s="17"/>
      <c r="W201" s="17"/>
      <c r="Y201" s="17"/>
      <c r="AA201" s="17"/>
      <c r="AC201" s="17"/>
      <c r="AE201" s="17"/>
      <c r="AG201" s="17"/>
      <c r="AI201" s="17"/>
      <c r="AK201" s="17"/>
      <c r="AM201" s="17"/>
      <c r="AO201" s="17"/>
      <c r="AQ201" s="17"/>
      <c r="AS201" s="17"/>
      <c r="AU201" s="17"/>
      <c r="AW201" s="17"/>
      <c r="AY201" s="17"/>
      <c r="BA201" s="17"/>
      <c r="BC201" s="17"/>
      <c r="BE201" s="17"/>
      <c r="BG201" s="17"/>
      <c r="BI201" s="17"/>
      <c r="BK201" s="17"/>
      <c r="BM201" s="17"/>
      <c r="BO201" s="17"/>
      <c r="BQ201" s="17"/>
      <c r="BS201" s="17"/>
      <c r="BU201" s="17"/>
      <c r="BW201" s="17"/>
      <c r="BY201" s="17"/>
      <c r="CA201" s="17"/>
      <c r="CC201" s="17"/>
      <c r="CE201" s="17"/>
      <c r="CG201" s="17"/>
      <c r="CI201" s="17"/>
      <c r="CK201" s="17"/>
      <c r="CM201" s="17"/>
      <c r="CO201" s="17"/>
    </row>
    <row r="202" spans="2:93" x14ac:dyDescent="0.25">
      <c r="B202" s="96"/>
      <c r="C202" s="96"/>
      <c r="D202" s="101"/>
      <c r="E202" s="96"/>
      <c r="F202" s="101"/>
      <c r="G202" s="96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U202" s="17"/>
      <c r="W202" s="17"/>
      <c r="Y202" s="17"/>
      <c r="AA202" s="17"/>
      <c r="AC202" s="17"/>
      <c r="AE202" s="17"/>
      <c r="AG202" s="17"/>
      <c r="AI202" s="17"/>
      <c r="AK202" s="17"/>
      <c r="AM202" s="17"/>
      <c r="AO202" s="17"/>
      <c r="AQ202" s="17"/>
      <c r="AS202" s="17"/>
      <c r="AU202" s="17"/>
      <c r="AW202" s="17"/>
      <c r="AY202" s="17"/>
      <c r="BA202" s="17"/>
      <c r="BC202" s="17"/>
      <c r="BE202" s="17"/>
      <c r="BG202" s="17"/>
      <c r="BI202" s="17"/>
      <c r="BK202" s="17"/>
      <c r="BM202" s="17"/>
      <c r="BO202" s="17"/>
      <c r="BQ202" s="17"/>
      <c r="BS202" s="17"/>
      <c r="BU202" s="17"/>
      <c r="BW202" s="17"/>
      <c r="BY202" s="17"/>
      <c r="CA202" s="17"/>
      <c r="CC202" s="17"/>
      <c r="CE202" s="17"/>
      <c r="CG202" s="17"/>
      <c r="CI202" s="17"/>
      <c r="CK202" s="17"/>
      <c r="CM202" s="17"/>
      <c r="CO202" s="17"/>
    </row>
    <row r="203" spans="2:93" x14ac:dyDescent="0.25">
      <c r="B203" s="96"/>
      <c r="C203" s="96"/>
      <c r="D203" s="101"/>
      <c r="E203" s="96"/>
      <c r="F203" s="101"/>
      <c r="G203" s="96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U203" s="17"/>
      <c r="W203" s="17"/>
      <c r="Y203" s="17"/>
      <c r="AA203" s="17"/>
      <c r="AC203" s="17"/>
      <c r="AE203" s="17"/>
      <c r="AG203" s="17"/>
      <c r="AI203" s="17"/>
      <c r="AK203" s="17"/>
      <c r="AM203" s="17"/>
      <c r="AO203" s="17"/>
      <c r="AQ203" s="17"/>
      <c r="AS203" s="17"/>
      <c r="AU203" s="17"/>
      <c r="AW203" s="17"/>
      <c r="AY203" s="17"/>
      <c r="BA203" s="17"/>
      <c r="BC203" s="17"/>
      <c r="BE203" s="17"/>
      <c r="BG203" s="17"/>
      <c r="BI203" s="17"/>
      <c r="BK203" s="17"/>
      <c r="BM203" s="17"/>
      <c r="BO203" s="17"/>
      <c r="BQ203" s="17"/>
      <c r="BS203" s="17"/>
      <c r="BU203" s="17"/>
      <c r="BW203" s="17"/>
      <c r="BY203" s="17"/>
      <c r="CA203" s="17"/>
      <c r="CC203" s="17"/>
      <c r="CE203" s="17"/>
      <c r="CG203" s="17"/>
      <c r="CI203" s="17"/>
      <c r="CK203" s="17"/>
      <c r="CM203" s="17"/>
      <c r="CO203" s="17"/>
    </row>
    <row r="204" spans="2:93" x14ac:dyDescent="0.25">
      <c r="B204" s="96"/>
      <c r="C204" s="96"/>
      <c r="D204" s="101"/>
      <c r="E204" s="96"/>
      <c r="F204" s="101"/>
      <c r="G204" s="96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U204" s="17"/>
      <c r="W204" s="17"/>
      <c r="Y204" s="17"/>
      <c r="AA204" s="17"/>
      <c r="AC204" s="17"/>
      <c r="AE204" s="17"/>
      <c r="AG204" s="17"/>
      <c r="AI204" s="17"/>
      <c r="AK204" s="17"/>
      <c r="AM204" s="17"/>
      <c r="AO204" s="17"/>
      <c r="AQ204" s="17"/>
      <c r="AS204" s="17"/>
      <c r="AU204" s="17"/>
      <c r="AW204" s="17"/>
      <c r="AY204" s="17"/>
      <c r="BA204" s="17"/>
      <c r="BC204" s="17"/>
      <c r="BE204" s="17"/>
      <c r="BG204" s="17"/>
      <c r="BI204" s="17"/>
      <c r="BK204" s="17"/>
      <c r="BM204" s="17"/>
      <c r="BO204" s="17"/>
      <c r="BQ204" s="17"/>
      <c r="BS204" s="17"/>
      <c r="BU204" s="17"/>
      <c r="BW204" s="17"/>
      <c r="BY204" s="17"/>
      <c r="CA204" s="17"/>
      <c r="CC204" s="17"/>
      <c r="CE204" s="17"/>
      <c r="CG204" s="17"/>
      <c r="CI204" s="17"/>
      <c r="CK204" s="17"/>
      <c r="CM204" s="17"/>
      <c r="CO204" s="17"/>
    </row>
    <row r="205" spans="2:93" x14ac:dyDescent="0.25">
      <c r="B205" s="96"/>
      <c r="C205" s="96"/>
      <c r="D205" s="101"/>
      <c r="E205" s="96"/>
      <c r="F205" s="101"/>
      <c r="G205" s="96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U205" s="17"/>
      <c r="W205" s="17"/>
      <c r="Y205" s="17"/>
      <c r="AA205" s="17"/>
      <c r="AC205" s="17"/>
      <c r="AE205" s="17"/>
      <c r="AG205" s="17"/>
      <c r="AI205" s="17"/>
      <c r="AK205" s="17"/>
      <c r="AM205" s="17"/>
      <c r="AO205" s="17"/>
      <c r="AQ205" s="17"/>
      <c r="AS205" s="17"/>
      <c r="AU205" s="17"/>
      <c r="AW205" s="17"/>
      <c r="AY205" s="17"/>
      <c r="BA205" s="17"/>
      <c r="BC205" s="17"/>
      <c r="BE205" s="17"/>
      <c r="BG205" s="17"/>
      <c r="BI205" s="17"/>
      <c r="BK205" s="17"/>
      <c r="BM205" s="17"/>
      <c r="BO205" s="17"/>
      <c r="BQ205" s="17"/>
      <c r="BS205" s="17"/>
      <c r="BU205" s="17"/>
      <c r="BW205" s="17"/>
      <c r="BY205" s="17"/>
      <c r="CA205" s="17"/>
      <c r="CC205" s="17"/>
      <c r="CE205" s="17"/>
      <c r="CG205" s="17"/>
      <c r="CI205" s="17"/>
      <c r="CK205" s="17"/>
      <c r="CM205" s="17"/>
      <c r="CO205" s="17"/>
    </row>
    <row r="206" spans="2:93" x14ac:dyDescent="0.25">
      <c r="B206" s="96"/>
      <c r="C206" s="96"/>
      <c r="D206" s="101"/>
      <c r="E206" s="96"/>
      <c r="F206" s="101"/>
      <c r="G206" s="96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U206" s="17"/>
      <c r="W206" s="17"/>
      <c r="Y206" s="17"/>
      <c r="AA206" s="17"/>
      <c r="AC206" s="17"/>
      <c r="AE206" s="17"/>
      <c r="AG206" s="17"/>
      <c r="AI206" s="17"/>
      <c r="AK206" s="17"/>
      <c r="AM206" s="17"/>
      <c r="AO206" s="17"/>
      <c r="AQ206" s="17"/>
      <c r="AS206" s="17"/>
      <c r="AU206" s="17"/>
      <c r="AW206" s="17"/>
      <c r="AY206" s="17"/>
      <c r="BA206" s="17"/>
      <c r="BC206" s="17"/>
      <c r="BE206" s="17"/>
      <c r="BG206" s="17"/>
      <c r="BI206" s="17"/>
      <c r="BK206" s="17"/>
      <c r="BM206" s="17"/>
      <c r="BO206" s="17"/>
      <c r="BQ206" s="17"/>
      <c r="BS206" s="17"/>
      <c r="BU206" s="17"/>
      <c r="BW206" s="17"/>
      <c r="BY206" s="17"/>
      <c r="CA206" s="17"/>
      <c r="CC206" s="17"/>
      <c r="CE206" s="17"/>
      <c r="CG206" s="17"/>
      <c r="CI206" s="17"/>
      <c r="CK206" s="17"/>
      <c r="CM206" s="17"/>
      <c r="CO206" s="17"/>
    </row>
    <row r="207" spans="2:93" x14ac:dyDescent="0.25">
      <c r="B207" s="96"/>
      <c r="C207" s="96"/>
      <c r="D207" s="101"/>
      <c r="E207" s="96"/>
      <c r="F207" s="101"/>
      <c r="G207" s="96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U207" s="17"/>
      <c r="W207" s="17"/>
      <c r="Y207" s="17"/>
      <c r="AA207" s="17"/>
      <c r="AC207" s="17"/>
      <c r="AE207" s="17"/>
      <c r="AG207" s="17"/>
      <c r="AI207" s="17"/>
      <c r="AK207" s="17"/>
      <c r="AM207" s="17"/>
      <c r="AO207" s="17"/>
      <c r="AQ207" s="17"/>
      <c r="AS207" s="17"/>
      <c r="AU207" s="17"/>
      <c r="AW207" s="17"/>
      <c r="AY207" s="17"/>
      <c r="BA207" s="17"/>
      <c r="BC207" s="17"/>
      <c r="BE207" s="17"/>
      <c r="BG207" s="17"/>
      <c r="BI207" s="17"/>
      <c r="BK207" s="17"/>
      <c r="BM207" s="17"/>
      <c r="BO207" s="17"/>
      <c r="BQ207" s="17"/>
      <c r="BS207" s="17"/>
      <c r="BU207" s="17"/>
      <c r="BW207" s="17"/>
      <c r="BY207" s="17"/>
      <c r="CA207" s="17"/>
      <c r="CC207" s="17"/>
      <c r="CE207" s="17"/>
      <c r="CG207" s="17"/>
      <c r="CI207" s="17"/>
      <c r="CK207" s="17"/>
      <c r="CM207" s="17"/>
      <c r="CO207" s="17"/>
    </row>
    <row r="208" spans="2:93" x14ac:dyDescent="0.25">
      <c r="B208" s="96"/>
      <c r="C208" s="96"/>
      <c r="D208" s="101"/>
      <c r="E208" s="96"/>
      <c r="F208" s="101"/>
      <c r="G208" s="96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U208" s="17"/>
      <c r="W208" s="17"/>
      <c r="Y208" s="17"/>
      <c r="AA208" s="17"/>
      <c r="AC208" s="17"/>
      <c r="AE208" s="17"/>
      <c r="AG208" s="17"/>
      <c r="AI208" s="17"/>
      <c r="AK208" s="17"/>
      <c r="AM208" s="17"/>
      <c r="AO208" s="17"/>
      <c r="AQ208" s="17"/>
      <c r="AS208" s="17"/>
      <c r="AU208" s="17"/>
      <c r="AW208" s="17"/>
      <c r="AY208" s="17"/>
      <c r="BA208" s="17"/>
      <c r="BC208" s="17"/>
      <c r="BE208" s="17"/>
      <c r="BG208" s="17"/>
      <c r="BI208" s="17"/>
      <c r="BK208" s="17"/>
      <c r="BM208" s="17"/>
      <c r="BO208" s="17"/>
      <c r="BQ208" s="17"/>
      <c r="BS208" s="17"/>
      <c r="BU208" s="17"/>
      <c r="BW208" s="17"/>
      <c r="BY208" s="17"/>
      <c r="CA208" s="17"/>
      <c r="CC208" s="17"/>
      <c r="CE208" s="17"/>
      <c r="CG208" s="17"/>
      <c r="CI208" s="17"/>
      <c r="CK208" s="17"/>
      <c r="CM208" s="17"/>
      <c r="CO208" s="17"/>
    </row>
    <row r="209" spans="2:93" x14ac:dyDescent="0.25">
      <c r="B209" s="96"/>
      <c r="C209" s="96"/>
      <c r="D209" s="101"/>
      <c r="E209" s="96"/>
      <c r="F209" s="101"/>
      <c r="G209" s="96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U209" s="17"/>
      <c r="W209" s="17"/>
      <c r="Y209" s="17"/>
      <c r="AA209" s="17"/>
      <c r="AC209" s="17"/>
      <c r="AE209" s="17"/>
      <c r="AG209" s="17"/>
      <c r="AI209" s="17"/>
      <c r="AK209" s="17"/>
      <c r="AM209" s="17"/>
      <c r="AO209" s="17"/>
      <c r="AQ209" s="17"/>
      <c r="AS209" s="17"/>
      <c r="AU209" s="17"/>
      <c r="AW209" s="17"/>
      <c r="AY209" s="17"/>
      <c r="BA209" s="17"/>
      <c r="BC209" s="17"/>
      <c r="BE209" s="17"/>
      <c r="BG209" s="17"/>
      <c r="BI209" s="17"/>
      <c r="BK209" s="17"/>
      <c r="BM209" s="17"/>
      <c r="BO209" s="17"/>
      <c r="BQ209" s="17"/>
      <c r="BS209" s="17"/>
      <c r="BU209" s="17"/>
      <c r="BW209" s="17"/>
      <c r="BY209" s="17"/>
      <c r="CA209" s="17"/>
      <c r="CC209" s="17"/>
      <c r="CE209" s="17"/>
      <c r="CG209" s="17"/>
      <c r="CI209" s="17"/>
      <c r="CK209" s="17"/>
      <c r="CM209" s="17"/>
      <c r="CO209" s="17"/>
    </row>
    <row r="210" spans="2:93" x14ac:dyDescent="0.25">
      <c r="B210" s="96"/>
      <c r="C210" s="96"/>
      <c r="D210" s="101"/>
      <c r="E210" s="96"/>
      <c r="F210" s="101"/>
      <c r="G210" s="96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U210" s="17"/>
      <c r="W210" s="17"/>
      <c r="Y210" s="17"/>
      <c r="AA210" s="17"/>
      <c r="AC210" s="17"/>
      <c r="AE210" s="17"/>
      <c r="AG210" s="17"/>
      <c r="AI210" s="17"/>
      <c r="AK210" s="17"/>
      <c r="AM210" s="17"/>
      <c r="AO210" s="17"/>
      <c r="AQ210" s="17"/>
      <c r="AS210" s="17"/>
      <c r="AU210" s="17"/>
      <c r="AW210" s="17"/>
      <c r="AY210" s="17"/>
      <c r="BA210" s="17"/>
      <c r="BC210" s="17"/>
      <c r="BE210" s="17"/>
      <c r="BG210" s="17"/>
      <c r="BI210" s="17"/>
      <c r="BK210" s="17"/>
      <c r="BM210" s="17"/>
      <c r="BO210" s="17"/>
      <c r="BQ210" s="17"/>
      <c r="BS210" s="17"/>
      <c r="BU210" s="17"/>
      <c r="BW210" s="17"/>
      <c r="BY210" s="17"/>
      <c r="CA210" s="17"/>
      <c r="CC210" s="17"/>
      <c r="CE210" s="17"/>
      <c r="CG210" s="17"/>
      <c r="CI210" s="17"/>
      <c r="CK210" s="17"/>
      <c r="CM210" s="17"/>
      <c r="CO210" s="17"/>
    </row>
    <row r="211" spans="2:93" x14ac:dyDescent="0.25">
      <c r="B211" s="96"/>
      <c r="C211" s="96"/>
      <c r="D211" s="101"/>
      <c r="E211" s="96"/>
      <c r="F211" s="101"/>
      <c r="G211" s="96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U211" s="17"/>
      <c r="W211" s="17"/>
      <c r="Y211" s="17"/>
      <c r="AA211" s="17"/>
      <c r="AC211" s="17"/>
      <c r="AE211" s="17"/>
      <c r="AG211" s="17"/>
      <c r="AI211" s="17"/>
      <c r="AK211" s="17"/>
      <c r="AM211" s="17"/>
      <c r="AO211" s="17"/>
      <c r="AQ211" s="17"/>
      <c r="AS211" s="17"/>
      <c r="AU211" s="17"/>
      <c r="AW211" s="17"/>
      <c r="AY211" s="17"/>
      <c r="BA211" s="17"/>
      <c r="BC211" s="17"/>
      <c r="BE211" s="17"/>
      <c r="BG211" s="17"/>
      <c r="BI211" s="17"/>
      <c r="BK211" s="17"/>
      <c r="BM211" s="17"/>
      <c r="BO211" s="17"/>
      <c r="BQ211" s="17"/>
      <c r="BS211" s="17"/>
      <c r="BU211" s="17"/>
      <c r="BW211" s="17"/>
      <c r="BY211" s="17"/>
      <c r="CA211" s="17"/>
      <c r="CC211" s="17"/>
      <c r="CE211" s="17"/>
      <c r="CG211" s="17"/>
      <c r="CI211" s="17"/>
      <c r="CK211" s="17"/>
      <c r="CM211" s="17"/>
      <c r="CO211" s="17"/>
    </row>
    <row r="212" spans="2:93" x14ac:dyDescent="0.25">
      <c r="B212" s="96"/>
      <c r="C212" s="96"/>
      <c r="D212" s="101"/>
      <c r="E212" s="96"/>
      <c r="F212" s="101"/>
      <c r="G212" s="96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U212" s="17"/>
      <c r="W212" s="17"/>
      <c r="Y212" s="17"/>
      <c r="AA212" s="17"/>
      <c r="AC212" s="17"/>
      <c r="AE212" s="17"/>
      <c r="AG212" s="17"/>
      <c r="AI212" s="17"/>
      <c r="AK212" s="17"/>
      <c r="AM212" s="17"/>
      <c r="AO212" s="17"/>
      <c r="AQ212" s="17"/>
      <c r="AS212" s="17"/>
      <c r="AU212" s="17"/>
      <c r="AW212" s="17"/>
      <c r="AY212" s="17"/>
      <c r="BA212" s="17"/>
      <c r="BC212" s="17"/>
      <c r="BE212" s="17"/>
      <c r="BG212" s="17"/>
      <c r="BI212" s="17"/>
      <c r="BK212" s="17"/>
      <c r="BM212" s="17"/>
      <c r="BO212" s="17"/>
      <c r="BQ212" s="17"/>
      <c r="BS212" s="17"/>
      <c r="BU212" s="17"/>
      <c r="BW212" s="17"/>
      <c r="BY212" s="17"/>
      <c r="CA212" s="17"/>
      <c r="CC212" s="17"/>
      <c r="CE212" s="17"/>
      <c r="CG212" s="17"/>
      <c r="CI212" s="17"/>
      <c r="CK212" s="17"/>
      <c r="CM212" s="17"/>
      <c r="CO212" s="17"/>
    </row>
    <row r="213" spans="2:93" x14ac:dyDescent="0.25">
      <c r="B213" s="96"/>
      <c r="C213" s="96"/>
      <c r="D213" s="101"/>
      <c r="E213" s="96"/>
      <c r="F213" s="101"/>
      <c r="G213" s="96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U213" s="17"/>
      <c r="W213" s="17"/>
      <c r="Y213" s="17"/>
      <c r="AA213" s="17"/>
      <c r="AC213" s="17"/>
      <c r="AE213" s="17"/>
      <c r="AG213" s="17"/>
      <c r="AI213" s="17"/>
      <c r="AK213" s="17"/>
      <c r="AM213" s="17"/>
      <c r="AO213" s="17"/>
      <c r="AQ213" s="17"/>
      <c r="AS213" s="17"/>
      <c r="AU213" s="17"/>
      <c r="AW213" s="17"/>
      <c r="AY213" s="17"/>
      <c r="BA213" s="17"/>
      <c r="BC213" s="17"/>
      <c r="BE213" s="17"/>
      <c r="BG213" s="17"/>
      <c r="BI213" s="17"/>
      <c r="BK213" s="17"/>
      <c r="BM213" s="17"/>
      <c r="BO213" s="17"/>
      <c r="BQ213" s="17"/>
      <c r="BS213" s="17"/>
      <c r="BU213" s="17"/>
      <c r="BW213" s="17"/>
      <c r="BY213" s="17"/>
      <c r="CA213" s="17"/>
      <c r="CC213" s="17"/>
      <c r="CE213" s="17"/>
      <c r="CG213" s="17"/>
      <c r="CI213" s="17"/>
      <c r="CK213" s="17"/>
      <c r="CM213" s="17"/>
      <c r="CO213" s="17"/>
    </row>
    <row r="214" spans="2:93" x14ac:dyDescent="0.25">
      <c r="B214" s="96"/>
      <c r="C214" s="96"/>
      <c r="D214" s="101"/>
      <c r="E214" s="96"/>
      <c r="F214" s="101"/>
      <c r="G214" s="96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U214" s="17"/>
      <c r="W214" s="17"/>
      <c r="Y214" s="17"/>
      <c r="AA214" s="17"/>
      <c r="AC214" s="17"/>
      <c r="AE214" s="17"/>
      <c r="AG214" s="17"/>
      <c r="AI214" s="17"/>
      <c r="AK214" s="17"/>
      <c r="AM214" s="17"/>
      <c r="AO214" s="17"/>
      <c r="AQ214" s="17"/>
      <c r="AS214" s="17"/>
      <c r="AU214" s="17"/>
      <c r="AW214" s="17"/>
      <c r="AY214" s="17"/>
      <c r="BA214" s="17"/>
      <c r="BC214" s="17"/>
      <c r="BE214" s="17"/>
      <c r="BG214" s="17"/>
      <c r="BI214" s="17"/>
      <c r="BK214" s="17"/>
      <c r="BM214" s="17"/>
      <c r="BO214" s="17"/>
      <c r="BQ214" s="17"/>
      <c r="BS214" s="17"/>
      <c r="BU214" s="17"/>
      <c r="BW214" s="17"/>
      <c r="BY214" s="17"/>
      <c r="CA214" s="17"/>
      <c r="CC214" s="17"/>
      <c r="CE214" s="17"/>
      <c r="CG214" s="17"/>
      <c r="CI214" s="17"/>
      <c r="CK214" s="17"/>
      <c r="CM214" s="17"/>
      <c r="CO214" s="17"/>
    </row>
    <row r="215" spans="2:93" x14ac:dyDescent="0.25">
      <c r="B215" s="96"/>
      <c r="C215" s="96"/>
      <c r="D215" s="101"/>
      <c r="E215" s="96"/>
      <c r="F215" s="101"/>
      <c r="G215" s="96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U215" s="17"/>
      <c r="W215" s="17"/>
      <c r="Y215" s="17"/>
      <c r="AA215" s="17"/>
      <c r="AC215" s="17"/>
      <c r="AE215" s="17"/>
      <c r="AG215" s="17"/>
      <c r="AI215" s="17"/>
      <c r="AK215" s="17"/>
      <c r="AM215" s="17"/>
      <c r="AO215" s="17"/>
      <c r="AQ215" s="17"/>
      <c r="AS215" s="17"/>
      <c r="AU215" s="17"/>
      <c r="AW215" s="17"/>
      <c r="AY215" s="17"/>
      <c r="BA215" s="17"/>
      <c r="BC215" s="17"/>
      <c r="BE215" s="17"/>
      <c r="BG215" s="17"/>
      <c r="BI215" s="17"/>
      <c r="BK215" s="17"/>
      <c r="BM215" s="17"/>
      <c r="BO215" s="17"/>
      <c r="BQ215" s="17"/>
      <c r="BS215" s="17"/>
      <c r="BU215" s="17"/>
      <c r="BW215" s="17"/>
      <c r="BY215" s="17"/>
      <c r="CA215" s="17"/>
      <c r="CC215" s="17"/>
      <c r="CE215" s="17"/>
      <c r="CG215" s="17"/>
      <c r="CI215" s="17"/>
      <c r="CK215" s="17"/>
      <c r="CM215" s="17"/>
      <c r="CO215" s="17"/>
    </row>
    <row r="216" spans="2:93" x14ac:dyDescent="0.25">
      <c r="B216" s="96"/>
      <c r="C216" s="96"/>
      <c r="D216" s="101"/>
      <c r="E216" s="96"/>
      <c r="F216" s="101"/>
      <c r="G216" s="96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U216" s="17"/>
      <c r="W216" s="17"/>
      <c r="Y216" s="17"/>
      <c r="AA216" s="17"/>
      <c r="AC216" s="17"/>
      <c r="AE216" s="17"/>
      <c r="AG216" s="17"/>
      <c r="AI216" s="17"/>
      <c r="AK216" s="17"/>
      <c r="AM216" s="17"/>
      <c r="AO216" s="17"/>
      <c r="AQ216" s="17"/>
      <c r="AS216" s="17"/>
      <c r="AU216" s="17"/>
      <c r="AW216" s="17"/>
      <c r="AY216" s="17"/>
      <c r="BA216" s="17"/>
      <c r="BC216" s="17"/>
      <c r="BE216" s="17"/>
      <c r="BG216" s="17"/>
      <c r="BI216" s="17"/>
      <c r="BK216" s="17"/>
      <c r="BM216" s="17"/>
      <c r="BO216" s="17"/>
      <c r="BQ216" s="17"/>
      <c r="BS216" s="17"/>
      <c r="BU216" s="17"/>
      <c r="BW216" s="17"/>
      <c r="BY216" s="17"/>
      <c r="CA216" s="17"/>
      <c r="CC216" s="17"/>
      <c r="CE216" s="17"/>
      <c r="CG216" s="17"/>
      <c r="CI216" s="17"/>
      <c r="CK216" s="17"/>
      <c r="CM216" s="17"/>
      <c r="CO216" s="17"/>
    </row>
    <row r="217" spans="2:93" x14ac:dyDescent="0.25">
      <c r="B217" s="96"/>
      <c r="C217" s="96"/>
      <c r="D217" s="101"/>
      <c r="E217" s="96"/>
      <c r="F217" s="101"/>
      <c r="G217" s="96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U217" s="17"/>
      <c r="W217" s="17"/>
      <c r="Y217" s="17"/>
      <c r="AA217" s="17"/>
      <c r="AC217" s="17"/>
      <c r="AE217" s="17"/>
      <c r="AG217" s="17"/>
      <c r="AI217" s="17"/>
      <c r="AK217" s="17"/>
      <c r="AM217" s="17"/>
      <c r="AO217" s="17"/>
      <c r="AQ217" s="17"/>
      <c r="AS217" s="17"/>
      <c r="AU217" s="17"/>
      <c r="AW217" s="17"/>
      <c r="AY217" s="17"/>
      <c r="BA217" s="17"/>
      <c r="BC217" s="17"/>
      <c r="BE217" s="17"/>
      <c r="BG217" s="17"/>
      <c r="BI217" s="17"/>
      <c r="BK217" s="17"/>
      <c r="BM217" s="17"/>
      <c r="BO217" s="17"/>
      <c r="BQ217" s="17"/>
      <c r="BS217" s="17"/>
      <c r="BU217" s="17"/>
      <c r="BW217" s="17"/>
      <c r="BY217" s="17"/>
      <c r="CA217" s="17"/>
      <c r="CC217" s="17"/>
      <c r="CE217" s="17"/>
      <c r="CG217" s="17"/>
      <c r="CI217" s="17"/>
      <c r="CK217" s="17"/>
      <c r="CM217" s="17"/>
      <c r="CO217" s="17"/>
    </row>
    <row r="218" spans="2:93" x14ac:dyDescent="0.25">
      <c r="B218" s="96"/>
      <c r="C218" s="96"/>
      <c r="D218" s="101"/>
      <c r="E218" s="96"/>
      <c r="F218" s="101"/>
      <c r="G218" s="96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U218" s="17"/>
      <c r="W218" s="17"/>
      <c r="Y218" s="17"/>
      <c r="AA218" s="17"/>
      <c r="AC218" s="17"/>
      <c r="AE218" s="17"/>
      <c r="AG218" s="17"/>
      <c r="AI218" s="17"/>
      <c r="AK218" s="17"/>
      <c r="AM218" s="17"/>
      <c r="AO218" s="17"/>
      <c r="AQ218" s="17"/>
      <c r="AS218" s="17"/>
      <c r="AU218" s="17"/>
      <c r="AW218" s="17"/>
      <c r="AY218" s="17"/>
      <c r="BA218" s="17"/>
      <c r="BC218" s="17"/>
      <c r="BE218" s="17"/>
      <c r="BG218" s="17"/>
      <c r="BI218" s="17"/>
      <c r="BK218" s="17"/>
      <c r="BM218" s="17"/>
      <c r="BO218" s="17"/>
      <c r="BQ218" s="17"/>
      <c r="BS218" s="17"/>
      <c r="BU218" s="17"/>
      <c r="BW218" s="17"/>
      <c r="BY218" s="17"/>
      <c r="CA218" s="17"/>
      <c r="CC218" s="17"/>
      <c r="CE218" s="17"/>
      <c r="CG218" s="17"/>
      <c r="CI218" s="17"/>
      <c r="CK218" s="17"/>
      <c r="CM218" s="17"/>
      <c r="CO218" s="17"/>
    </row>
    <row r="219" spans="2:93" x14ac:dyDescent="0.25">
      <c r="B219" s="96"/>
      <c r="C219" s="96"/>
      <c r="D219" s="101"/>
      <c r="E219" s="96"/>
      <c r="F219" s="101"/>
      <c r="G219" s="96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U219" s="17"/>
      <c r="W219" s="17"/>
      <c r="Y219" s="17"/>
      <c r="AA219" s="17"/>
      <c r="AC219" s="17"/>
      <c r="AE219" s="17"/>
      <c r="AG219" s="17"/>
      <c r="AI219" s="17"/>
      <c r="AK219" s="17"/>
      <c r="AM219" s="17"/>
      <c r="AO219" s="17"/>
      <c r="AQ219" s="17"/>
      <c r="AS219" s="17"/>
      <c r="AU219" s="17"/>
      <c r="AW219" s="17"/>
      <c r="AY219" s="17"/>
      <c r="BA219" s="17"/>
      <c r="BC219" s="17"/>
      <c r="BE219" s="17"/>
      <c r="BG219" s="17"/>
      <c r="BI219" s="17"/>
      <c r="BK219" s="17"/>
      <c r="BM219" s="17"/>
      <c r="BO219" s="17"/>
      <c r="BQ219" s="17"/>
      <c r="BS219" s="17"/>
      <c r="BU219" s="17"/>
      <c r="BW219" s="17"/>
      <c r="BY219" s="17"/>
      <c r="CA219" s="17"/>
      <c r="CC219" s="17"/>
      <c r="CE219" s="17"/>
      <c r="CG219" s="17"/>
      <c r="CI219" s="17"/>
      <c r="CK219" s="17"/>
      <c r="CM219" s="17"/>
      <c r="CO219" s="17"/>
    </row>
    <row r="220" spans="2:93" x14ac:dyDescent="0.25">
      <c r="B220" s="96"/>
      <c r="C220" s="96"/>
      <c r="D220" s="101"/>
      <c r="E220" s="96"/>
      <c r="F220" s="101"/>
      <c r="G220" s="96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U220" s="17"/>
      <c r="W220" s="17"/>
      <c r="Y220" s="17"/>
      <c r="AA220" s="17"/>
      <c r="AC220" s="17"/>
      <c r="AE220" s="17"/>
      <c r="AG220" s="17"/>
      <c r="AI220" s="17"/>
      <c r="AK220" s="17"/>
      <c r="AM220" s="17"/>
      <c r="AO220" s="17"/>
      <c r="AQ220" s="17"/>
      <c r="AS220" s="17"/>
      <c r="AU220" s="17"/>
      <c r="AW220" s="17"/>
      <c r="AY220" s="17"/>
      <c r="BA220" s="17"/>
      <c r="BC220" s="17"/>
      <c r="BE220" s="17"/>
      <c r="BG220" s="17"/>
      <c r="BI220" s="17"/>
      <c r="BK220" s="17"/>
      <c r="BM220" s="17"/>
      <c r="BO220" s="17"/>
      <c r="BQ220" s="17"/>
      <c r="BS220" s="17"/>
      <c r="BU220" s="17"/>
      <c r="BW220" s="17"/>
      <c r="BY220" s="17"/>
      <c r="CA220" s="17"/>
      <c r="CC220" s="17"/>
      <c r="CE220" s="17"/>
      <c r="CG220" s="17"/>
      <c r="CI220" s="17"/>
      <c r="CK220" s="17"/>
      <c r="CM220" s="17"/>
      <c r="CO220" s="17"/>
    </row>
    <row r="221" spans="2:93" x14ac:dyDescent="0.25">
      <c r="B221" s="96"/>
      <c r="C221" s="96"/>
      <c r="D221" s="101"/>
      <c r="E221" s="96"/>
      <c r="F221" s="101"/>
      <c r="G221" s="96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U221" s="17"/>
      <c r="W221" s="17"/>
      <c r="Y221" s="17"/>
      <c r="AA221" s="17"/>
      <c r="AC221" s="17"/>
      <c r="AE221" s="17"/>
      <c r="AG221" s="17"/>
      <c r="AI221" s="17"/>
      <c r="AK221" s="17"/>
      <c r="AM221" s="17"/>
      <c r="AO221" s="17"/>
      <c r="AQ221" s="17"/>
      <c r="AS221" s="17"/>
      <c r="AU221" s="17"/>
      <c r="AW221" s="17"/>
      <c r="AY221" s="17"/>
      <c r="BA221" s="17"/>
      <c r="BC221" s="17"/>
      <c r="BE221" s="17"/>
      <c r="BG221" s="17"/>
      <c r="BI221" s="17"/>
      <c r="BK221" s="17"/>
      <c r="BM221" s="17"/>
      <c r="BO221" s="17"/>
      <c r="BQ221" s="17"/>
      <c r="BS221" s="17"/>
      <c r="BU221" s="17"/>
      <c r="BW221" s="17"/>
      <c r="BY221" s="17"/>
      <c r="CA221" s="17"/>
      <c r="CC221" s="17"/>
      <c r="CE221" s="17"/>
      <c r="CG221" s="17"/>
      <c r="CI221" s="17"/>
      <c r="CK221" s="17"/>
      <c r="CM221" s="17"/>
      <c r="CO221" s="17"/>
    </row>
    <row r="222" spans="2:93" x14ac:dyDescent="0.25">
      <c r="B222" s="96"/>
      <c r="C222" s="96"/>
      <c r="D222" s="101"/>
      <c r="E222" s="96"/>
      <c r="F222" s="101"/>
      <c r="G222" s="96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U222" s="17"/>
      <c r="W222" s="17"/>
      <c r="Y222" s="17"/>
      <c r="AA222" s="17"/>
      <c r="AC222" s="17"/>
      <c r="AE222" s="17"/>
      <c r="AG222" s="17"/>
      <c r="AI222" s="17"/>
      <c r="AK222" s="17"/>
      <c r="AM222" s="17"/>
      <c r="AO222" s="17"/>
      <c r="AQ222" s="17"/>
      <c r="AS222" s="17"/>
      <c r="AU222" s="17"/>
      <c r="AW222" s="17"/>
      <c r="AY222" s="17"/>
      <c r="BA222" s="17"/>
      <c r="BC222" s="17"/>
      <c r="BE222" s="17"/>
      <c r="BG222" s="17"/>
      <c r="BI222" s="17"/>
      <c r="BK222" s="17"/>
      <c r="BM222" s="17"/>
      <c r="BO222" s="17"/>
      <c r="BQ222" s="17"/>
      <c r="BS222" s="17"/>
      <c r="BU222" s="17"/>
      <c r="BW222" s="17"/>
      <c r="BY222" s="17"/>
      <c r="CA222" s="17"/>
      <c r="CC222" s="17"/>
      <c r="CE222" s="17"/>
      <c r="CG222" s="17"/>
      <c r="CI222" s="17"/>
      <c r="CK222" s="17"/>
      <c r="CM222" s="17"/>
      <c r="CO222" s="17"/>
    </row>
    <row r="223" spans="2:93" x14ac:dyDescent="0.25">
      <c r="B223" s="96"/>
      <c r="C223" s="96"/>
      <c r="D223" s="101"/>
      <c r="E223" s="96"/>
      <c r="F223" s="101"/>
      <c r="G223" s="96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U223" s="17"/>
      <c r="W223" s="17"/>
      <c r="Y223" s="17"/>
      <c r="AA223" s="17"/>
      <c r="AC223" s="17"/>
      <c r="AE223" s="17"/>
      <c r="AG223" s="17"/>
      <c r="AI223" s="17"/>
      <c r="AK223" s="17"/>
      <c r="AM223" s="17"/>
      <c r="AO223" s="17"/>
      <c r="AQ223" s="17"/>
      <c r="AS223" s="17"/>
      <c r="AU223" s="17"/>
      <c r="AW223" s="17"/>
      <c r="AY223" s="17"/>
      <c r="BA223" s="17"/>
      <c r="BC223" s="17"/>
      <c r="BE223" s="17"/>
      <c r="BG223" s="17"/>
      <c r="BI223" s="17"/>
      <c r="BK223" s="17"/>
      <c r="BM223" s="17"/>
      <c r="BO223" s="17"/>
      <c r="BQ223" s="17"/>
      <c r="BS223" s="17"/>
      <c r="BU223" s="17"/>
      <c r="BW223" s="17"/>
      <c r="BY223" s="17"/>
      <c r="CA223" s="17"/>
      <c r="CC223" s="17"/>
      <c r="CE223" s="17"/>
      <c r="CG223" s="17"/>
      <c r="CI223" s="17"/>
      <c r="CK223" s="17"/>
      <c r="CM223" s="17"/>
      <c r="CO223" s="17"/>
    </row>
    <row r="224" spans="2:93" x14ac:dyDescent="0.25">
      <c r="B224" s="96"/>
      <c r="C224" s="96"/>
      <c r="D224" s="101"/>
      <c r="E224" s="96"/>
      <c r="F224" s="101"/>
      <c r="G224" s="96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U224" s="17"/>
      <c r="W224" s="17"/>
      <c r="Y224" s="17"/>
      <c r="AA224" s="17"/>
      <c r="AC224" s="17"/>
      <c r="AE224" s="17"/>
      <c r="AG224" s="17"/>
      <c r="AI224" s="17"/>
      <c r="AK224" s="17"/>
      <c r="AM224" s="17"/>
      <c r="AO224" s="17"/>
      <c r="AQ224" s="17"/>
      <c r="AS224" s="17"/>
      <c r="AU224" s="17"/>
      <c r="AW224" s="17"/>
      <c r="AY224" s="17"/>
      <c r="BA224" s="17"/>
      <c r="BC224" s="17"/>
      <c r="BE224" s="17"/>
      <c r="BG224" s="17"/>
      <c r="BI224" s="17"/>
      <c r="BK224" s="17"/>
      <c r="BM224" s="17"/>
      <c r="BO224" s="17"/>
      <c r="BQ224" s="17"/>
      <c r="BS224" s="17"/>
      <c r="BU224" s="17"/>
      <c r="BW224" s="17"/>
      <c r="BY224" s="17"/>
      <c r="CA224" s="17"/>
      <c r="CC224" s="17"/>
      <c r="CE224" s="17"/>
      <c r="CG224" s="17"/>
      <c r="CI224" s="17"/>
      <c r="CK224" s="17"/>
      <c r="CM224" s="17"/>
      <c r="CO224" s="17"/>
    </row>
    <row r="225" spans="2:93" x14ac:dyDescent="0.25">
      <c r="B225" s="96"/>
      <c r="C225" s="96"/>
      <c r="D225" s="101"/>
      <c r="E225" s="96"/>
      <c r="F225" s="101"/>
      <c r="G225" s="96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U225" s="17"/>
      <c r="W225" s="17"/>
      <c r="Y225" s="17"/>
      <c r="AA225" s="17"/>
      <c r="AC225" s="17"/>
      <c r="AE225" s="17"/>
      <c r="AG225" s="17"/>
      <c r="AI225" s="17"/>
      <c r="AK225" s="17"/>
      <c r="AM225" s="17"/>
      <c r="AO225" s="17"/>
      <c r="AQ225" s="17"/>
      <c r="AS225" s="17"/>
      <c r="AU225" s="17"/>
      <c r="AW225" s="17"/>
      <c r="AY225" s="17"/>
      <c r="BA225" s="17"/>
      <c r="BC225" s="17"/>
      <c r="BE225" s="17"/>
      <c r="BG225" s="17"/>
      <c r="BI225" s="17"/>
      <c r="BK225" s="17"/>
      <c r="BM225" s="17"/>
      <c r="BO225" s="17"/>
      <c r="BQ225" s="17"/>
      <c r="BS225" s="17"/>
      <c r="BU225" s="17"/>
      <c r="BW225" s="17"/>
      <c r="BY225" s="17"/>
      <c r="CA225" s="17"/>
      <c r="CC225" s="17"/>
      <c r="CE225" s="17"/>
      <c r="CG225" s="17"/>
      <c r="CI225" s="17"/>
      <c r="CK225" s="17"/>
      <c r="CM225" s="17"/>
      <c r="CO225" s="17"/>
    </row>
    <row r="226" spans="2:93" x14ac:dyDescent="0.25">
      <c r="B226" s="96"/>
      <c r="C226" s="96"/>
      <c r="D226" s="101"/>
      <c r="E226" s="96"/>
      <c r="F226" s="101"/>
      <c r="G226" s="96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U226" s="17"/>
      <c r="W226" s="17"/>
      <c r="Y226" s="17"/>
      <c r="AA226" s="17"/>
      <c r="AC226" s="17"/>
      <c r="AE226" s="17"/>
      <c r="AG226" s="17"/>
      <c r="AI226" s="17"/>
      <c r="AK226" s="17"/>
      <c r="AM226" s="17"/>
      <c r="AO226" s="17"/>
      <c r="AQ226" s="17"/>
      <c r="AS226" s="17"/>
      <c r="AU226" s="17"/>
      <c r="AW226" s="17"/>
      <c r="AY226" s="17"/>
      <c r="BA226" s="17"/>
      <c r="BC226" s="17"/>
      <c r="BE226" s="17"/>
      <c r="BG226" s="17"/>
      <c r="BI226" s="17"/>
      <c r="BK226" s="17"/>
      <c r="BM226" s="17"/>
      <c r="BO226" s="17"/>
      <c r="BQ226" s="17"/>
      <c r="BS226" s="17"/>
      <c r="BU226" s="17"/>
      <c r="BW226" s="17"/>
      <c r="BY226" s="17"/>
      <c r="CA226" s="17"/>
      <c r="CC226" s="17"/>
      <c r="CE226" s="17"/>
      <c r="CG226" s="17"/>
      <c r="CI226" s="17"/>
      <c r="CK226" s="17"/>
      <c r="CM226" s="17"/>
      <c r="CO226" s="17"/>
    </row>
    <row r="227" spans="2:93" x14ac:dyDescent="0.25">
      <c r="B227" s="96"/>
      <c r="C227" s="96"/>
      <c r="D227" s="101"/>
      <c r="E227" s="96"/>
      <c r="F227" s="101"/>
      <c r="G227" s="96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U227" s="17"/>
      <c r="W227" s="17"/>
      <c r="Y227" s="17"/>
      <c r="AA227" s="17"/>
      <c r="AC227" s="17"/>
      <c r="AE227" s="17"/>
      <c r="AG227" s="17"/>
      <c r="AI227" s="17"/>
      <c r="AK227" s="17"/>
      <c r="AM227" s="17"/>
      <c r="AO227" s="17"/>
      <c r="AQ227" s="17"/>
      <c r="AS227" s="17"/>
      <c r="AU227" s="17"/>
      <c r="AW227" s="17"/>
      <c r="AY227" s="17"/>
      <c r="BA227" s="17"/>
      <c r="BC227" s="17"/>
      <c r="BE227" s="17"/>
      <c r="BG227" s="17"/>
      <c r="BI227" s="17"/>
      <c r="BK227" s="17"/>
      <c r="BM227" s="17"/>
      <c r="BO227" s="17"/>
      <c r="BQ227" s="17"/>
      <c r="BS227" s="17"/>
      <c r="BU227" s="17"/>
      <c r="BW227" s="17"/>
      <c r="BY227" s="17"/>
      <c r="CA227" s="17"/>
      <c r="CC227" s="17"/>
      <c r="CE227" s="17"/>
      <c r="CG227" s="17"/>
      <c r="CI227" s="17"/>
      <c r="CK227" s="17"/>
      <c r="CM227" s="17"/>
      <c r="CO227" s="17"/>
    </row>
    <row r="228" spans="2:93" x14ac:dyDescent="0.25">
      <c r="B228" s="96"/>
      <c r="C228" s="96"/>
      <c r="D228" s="101"/>
      <c r="E228" s="96"/>
      <c r="F228" s="101"/>
      <c r="G228" s="96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U228" s="17"/>
      <c r="W228" s="17"/>
      <c r="Y228" s="17"/>
      <c r="AA228" s="17"/>
      <c r="AC228" s="17"/>
      <c r="AE228" s="17"/>
      <c r="AG228" s="17"/>
      <c r="AI228" s="17"/>
      <c r="AK228" s="17"/>
      <c r="AM228" s="17"/>
      <c r="AO228" s="17"/>
      <c r="AQ228" s="17"/>
      <c r="AS228" s="17"/>
      <c r="AU228" s="17"/>
      <c r="AW228" s="17"/>
      <c r="AY228" s="17"/>
      <c r="BA228" s="17"/>
      <c r="BC228" s="17"/>
      <c r="BE228" s="17"/>
      <c r="BG228" s="17"/>
      <c r="BI228" s="17"/>
      <c r="BK228" s="17"/>
      <c r="BM228" s="17"/>
      <c r="BO228" s="17"/>
      <c r="BQ228" s="17"/>
      <c r="BS228" s="17"/>
      <c r="BU228" s="17"/>
      <c r="BW228" s="17"/>
      <c r="BY228" s="17"/>
      <c r="CA228" s="17"/>
      <c r="CC228" s="17"/>
      <c r="CE228" s="17"/>
      <c r="CG228" s="17"/>
      <c r="CI228" s="17"/>
      <c r="CK228" s="17"/>
      <c r="CM228" s="17"/>
      <c r="CO228" s="17"/>
    </row>
    <row r="229" spans="2:93" x14ac:dyDescent="0.25">
      <c r="B229" s="96"/>
      <c r="C229" s="96"/>
      <c r="D229" s="101"/>
      <c r="E229" s="96"/>
      <c r="F229" s="101"/>
      <c r="G229" s="96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U229" s="17"/>
      <c r="W229" s="17"/>
      <c r="Y229" s="17"/>
      <c r="AA229" s="17"/>
      <c r="AC229" s="17"/>
      <c r="AE229" s="17"/>
      <c r="AG229" s="17"/>
      <c r="AI229" s="17"/>
      <c r="AK229" s="17"/>
      <c r="AM229" s="17"/>
      <c r="AO229" s="17"/>
      <c r="AQ229" s="17"/>
      <c r="AS229" s="17"/>
      <c r="AU229" s="17"/>
      <c r="AW229" s="17"/>
      <c r="AY229" s="17"/>
      <c r="BA229" s="17"/>
      <c r="BC229" s="17"/>
      <c r="BE229" s="17"/>
      <c r="BG229" s="17"/>
      <c r="BI229" s="17"/>
      <c r="BK229" s="17"/>
      <c r="BM229" s="17"/>
      <c r="BO229" s="17"/>
      <c r="BQ229" s="17"/>
      <c r="BS229" s="17"/>
      <c r="BU229" s="17"/>
      <c r="BW229" s="17"/>
      <c r="BY229" s="17"/>
      <c r="CA229" s="17"/>
      <c r="CC229" s="17"/>
      <c r="CE229" s="17"/>
      <c r="CG229" s="17"/>
      <c r="CI229" s="17"/>
      <c r="CK229" s="17"/>
      <c r="CM229" s="17"/>
      <c r="CO229" s="17"/>
    </row>
    <row r="230" spans="2:93" x14ac:dyDescent="0.25">
      <c r="B230" s="96"/>
      <c r="C230" s="96"/>
      <c r="D230" s="101"/>
      <c r="E230" s="96"/>
      <c r="F230" s="101"/>
      <c r="G230" s="96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U230" s="17"/>
      <c r="W230" s="17"/>
      <c r="Y230" s="17"/>
      <c r="AA230" s="17"/>
      <c r="AC230" s="17"/>
      <c r="AE230" s="17"/>
      <c r="AG230" s="17"/>
      <c r="AI230" s="17"/>
      <c r="AK230" s="17"/>
      <c r="AM230" s="17"/>
      <c r="AO230" s="17"/>
      <c r="AQ230" s="17"/>
      <c r="AS230" s="17"/>
      <c r="AU230" s="17"/>
      <c r="AW230" s="17"/>
      <c r="AY230" s="17"/>
      <c r="BA230" s="17"/>
      <c r="BC230" s="17"/>
      <c r="BE230" s="17"/>
      <c r="BG230" s="17"/>
      <c r="BI230" s="17"/>
      <c r="BK230" s="17"/>
      <c r="BM230" s="17"/>
      <c r="BO230" s="17"/>
      <c r="BQ230" s="17"/>
      <c r="BS230" s="17"/>
      <c r="BU230" s="17"/>
      <c r="BW230" s="17"/>
      <c r="BY230" s="17"/>
      <c r="CA230" s="17"/>
      <c r="CC230" s="17"/>
      <c r="CE230" s="17"/>
      <c r="CG230" s="17"/>
      <c r="CI230" s="17"/>
      <c r="CK230" s="17"/>
      <c r="CM230" s="17"/>
      <c r="CO230" s="17"/>
    </row>
    <row r="231" spans="2:93" x14ac:dyDescent="0.25">
      <c r="B231" s="96"/>
      <c r="C231" s="96"/>
      <c r="D231" s="101"/>
      <c r="E231" s="96"/>
      <c r="F231" s="101"/>
      <c r="G231" s="96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U231" s="17"/>
      <c r="W231" s="17"/>
      <c r="Y231" s="17"/>
      <c r="AA231" s="17"/>
      <c r="AC231" s="17"/>
      <c r="AE231" s="17"/>
      <c r="AG231" s="17"/>
      <c r="AI231" s="17"/>
      <c r="AK231" s="17"/>
      <c r="AM231" s="17"/>
      <c r="AO231" s="17"/>
      <c r="AQ231" s="17"/>
      <c r="AS231" s="17"/>
      <c r="AU231" s="17"/>
      <c r="AW231" s="17"/>
      <c r="AY231" s="17"/>
      <c r="BA231" s="17"/>
      <c r="BC231" s="17"/>
      <c r="BE231" s="17"/>
      <c r="BG231" s="17"/>
      <c r="BI231" s="17"/>
      <c r="BK231" s="17"/>
      <c r="BM231" s="17"/>
      <c r="BO231" s="17"/>
      <c r="BQ231" s="17"/>
      <c r="BS231" s="17"/>
      <c r="BU231" s="17"/>
      <c r="BW231" s="17"/>
      <c r="BY231" s="17"/>
      <c r="CA231" s="17"/>
      <c r="CC231" s="17"/>
      <c r="CE231" s="17"/>
      <c r="CG231" s="17"/>
      <c r="CI231" s="17"/>
      <c r="CK231" s="17"/>
      <c r="CM231" s="17"/>
      <c r="CO231" s="17"/>
    </row>
    <row r="232" spans="2:93" x14ac:dyDescent="0.25">
      <c r="B232" s="96"/>
      <c r="C232" s="96"/>
      <c r="D232" s="101"/>
      <c r="E232" s="96"/>
      <c r="F232" s="101"/>
      <c r="G232" s="96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U232" s="17"/>
      <c r="W232" s="17"/>
      <c r="Y232" s="17"/>
      <c r="AA232" s="17"/>
      <c r="AC232" s="17"/>
      <c r="AE232" s="17"/>
      <c r="AG232" s="17"/>
      <c r="AI232" s="17"/>
      <c r="AK232" s="17"/>
      <c r="AM232" s="17"/>
      <c r="AO232" s="17"/>
      <c r="AQ232" s="17"/>
      <c r="AS232" s="17"/>
      <c r="AU232" s="17"/>
      <c r="AW232" s="17"/>
      <c r="AY232" s="17"/>
      <c r="BA232" s="17"/>
      <c r="BC232" s="17"/>
      <c r="BE232" s="17"/>
      <c r="BG232" s="17"/>
      <c r="BI232" s="17"/>
      <c r="BK232" s="17"/>
      <c r="BM232" s="17"/>
      <c r="BO232" s="17"/>
      <c r="BQ232" s="17"/>
      <c r="BS232" s="17"/>
      <c r="BU232" s="17"/>
      <c r="BW232" s="17"/>
      <c r="BY232" s="17"/>
      <c r="CA232" s="17"/>
      <c r="CC232" s="17"/>
      <c r="CE232" s="17"/>
      <c r="CG232" s="17"/>
      <c r="CI232" s="17"/>
      <c r="CK232" s="17"/>
      <c r="CM232" s="17"/>
      <c r="CO232" s="17"/>
    </row>
    <row r="233" spans="2:93" x14ac:dyDescent="0.25">
      <c r="B233" s="96"/>
      <c r="C233" s="96"/>
      <c r="D233" s="101"/>
      <c r="E233" s="96"/>
      <c r="F233" s="101"/>
      <c r="G233" s="96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U233" s="17"/>
      <c r="W233" s="17"/>
      <c r="Y233" s="17"/>
      <c r="AA233" s="17"/>
      <c r="AC233" s="17"/>
      <c r="AE233" s="17"/>
      <c r="AG233" s="17"/>
      <c r="AI233" s="17"/>
      <c r="AK233" s="17"/>
      <c r="AM233" s="17"/>
      <c r="AO233" s="17"/>
      <c r="AQ233" s="17"/>
      <c r="AS233" s="17"/>
      <c r="AU233" s="17"/>
      <c r="AW233" s="17"/>
      <c r="AY233" s="17"/>
      <c r="BA233" s="17"/>
      <c r="BC233" s="17"/>
      <c r="BE233" s="17"/>
      <c r="BG233" s="17"/>
      <c r="BI233" s="17"/>
      <c r="BK233" s="17"/>
      <c r="BM233" s="17"/>
      <c r="BO233" s="17"/>
      <c r="BQ233" s="17"/>
      <c r="BS233" s="17"/>
      <c r="BU233" s="17"/>
      <c r="BW233" s="17"/>
      <c r="BY233" s="17"/>
      <c r="CA233" s="17"/>
      <c r="CC233" s="17"/>
      <c r="CE233" s="17"/>
      <c r="CG233" s="17"/>
      <c r="CI233" s="17"/>
      <c r="CK233" s="17"/>
      <c r="CM233" s="17"/>
      <c r="CO233" s="17"/>
    </row>
    <row r="234" spans="2:93" x14ac:dyDescent="0.25">
      <c r="B234" s="96"/>
      <c r="C234" s="96"/>
      <c r="D234" s="101"/>
      <c r="E234" s="96"/>
      <c r="F234" s="101"/>
      <c r="G234" s="96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U234" s="17"/>
      <c r="W234" s="17"/>
      <c r="Y234" s="17"/>
      <c r="AA234" s="17"/>
      <c r="AC234" s="17"/>
      <c r="AE234" s="17"/>
      <c r="AG234" s="17"/>
      <c r="AI234" s="17"/>
      <c r="AK234" s="17"/>
      <c r="AM234" s="17"/>
      <c r="AO234" s="17"/>
      <c r="AQ234" s="17"/>
      <c r="AS234" s="17"/>
      <c r="AU234" s="17"/>
      <c r="AW234" s="17"/>
      <c r="AY234" s="17"/>
      <c r="BA234" s="17"/>
      <c r="BC234" s="17"/>
      <c r="BE234" s="17"/>
      <c r="BG234" s="17"/>
      <c r="BI234" s="17"/>
      <c r="BK234" s="17"/>
      <c r="BM234" s="17"/>
      <c r="BO234" s="17"/>
      <c r="BQ234" s="17"/>
      <c r="BS234" s="17"/>
      <c r="BU234" s="17"/>
      <c r="BW234" s="17"/>
      <c r="BY234" s="17"/>
      <c r="CA234" s="17"/>
      <c r="CC234" s="17"/>
      <c r="CE234" s="17"/>
      <c r="CG234" s="17"/>
      <c r="CI234" s="17"/>
      <c r="CK234" s="17"/>
      <c r="CM234" s="17"/>
      <c r="CO234" s="17"/>
    </row>
    <row r="235" spans="2:93" x14ac:dyDescent="0.25">
      <c r="B235" s="96"/>
      <c r="C235" s="96"/>
      <c r="D235" s="101"/>
      <c r="E235" s="96"/>
      <c r="F235" s="101"/>
      <c r="G235" s="96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U235" s="17"/>
      <c r="W235" s="17"/>
      <c r="Y235" s="17"/>
      <c r="AA235" s="17"/>
      <c r="AC235" s="17"/>
      <c r="AE235" s="17"/>
      <c r="AG235" s="17"/>
      <c r="AI235" s="17"/>
      <c r="AK235" s="17"/>
      <c r="AM235" s="17"/>
      <c r="AO235" s="17"/>
      <c r="AQ235" s="17"/>
      <c r="AS235" s="17"/>
      <c r="AU235" s="17"/>
      <c r="AW235" s="17"/>
      <c r="AY235" s="17"/>
      <c r="BA235" s="17"/>
      <c r="BC235" s="17"/>
      <c r="BE235" s="17"/>
      <c r="BG235" s="17"/>
      <c r="BI235" s="17"/>
      <c r="BK235" s="17"/>
      <c r="BM235" s="17"/>
      <c r="BO235" s="17"/>
      <c r="BQ235" s="17"/>
      <c r="BS235" s="17"/>
      <c r="BU235" s="17"/>
      <c r="BW235" s="17"/>
      <c r="BY235" s="17"/>
      <c r="CA235" s="17"/>
      <c r="CC235" s="17"/>
      <c r="CE235" s="17"/>
      <c r="CG235" s="17"/>
      <c r="CI235" s="17"/>
      <c r="CK235" s="17"/>
      <c r="CM235" s="17"/>
      <c r="CO235" s="17"/>
    </row>
    <row r="236" spans="2:93" x14ac:dyDescent="0.25">
      <c r="B236" s="96"/>
      <c r="C236" s="96"/>
      <c r="D236" s="101"/>
      <c r="E236" s="96"/>
      <c r="F236" s="101"/>
      <c r="G236" s="96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U236" s="17"/>
      <c r="W236" s="17"/>
      <c r="Y236" s="17"/>
      <c r="AA236" s="17"/>
      <c r="AC236" s="17"/>
      <c r="AE236" s="17"/>
      <c r="AG236" s="17"/>
      <c r="AI236" s="17"/>
      <c r="AK236" s="17"/>
      <c r="AM236" s="17"/>
      <c r="AO236" s="17"/>
      <c r="AQ236" s="17"/>
      <c r="AS236" s="17"/>
      <c r="AU236" s="17"/>
      <c r="AW236" s="17"/>
      <c r="AY236" s="17"/>
      <c r="BA236" s="17"/>
      <c r="BC236" s="17"/>
      <c r="BE236" s="17"/>
      <c r="BG236" s="17"/>
      <c r="BI236" s="17"/>
      <c r="BK236" s="17"/>
      <c r="BM236" s="17"/>
      <c r="BO236" s="17"/>
      <c r="BQ236" s="17"/>
      <c r="BS236" s="17"/>
      <c r="BU236" s="17"/>
      <c r="BW236" s="17"/>
      <c r="BY236" s="17"/>
      <c r="CA236" s="17"/>
      <c r="CC236" s="17"/>
      <c r="CE236" s="17"/>
      <c r="CG236" s="17"/>
      <c r="CI236" s="17"/>
      <c r="CK236" s="17"/>
      <c r="CM236" s="17"/>
      <c r="CO236" s="17"/>
    </row>
    <row r="237" spans="2:93" x14ac:dyDescent="0.25">
      <c r="B237" s="96"/>
      <c r="C237" s="96"/>
      <c r="D237" s="101"/>
      <c r="E237" s="96"/>
      <c r="F237" s="101"/>
      <c r="G237" s="96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U237" s="17"/>
      <c r="W237" s="17"/>
      <c r="Y237" s="17"/>
      <c r="AA237" s="17"/>
      <c r="AC237" s="17"/>
      <c r="AE237" s="17"/>
      <c r="AG237" s="17"/>
      <c r="AI237" s="17"/>
      <c r="AK237" s="17"/>
      <c r="AM237" s="17"/>
      <c r="AO237" s="17"/>
      <c r="AQ237" s="17"/>
      <c r="AS237" s="17"/>
      <c r="AU237" s="17"/>
      <c r="AW237" s="17"/>
      <c r="AY237" s="17"/>
      <c r="BA237" s="17"/>
      <c r="BC237" s="17"/>
      <c r="BE237" s="17"/>
      <c r="BG237" s="17"/>
      <c r="BI237" s="17"/>
      <c r="BK237" s="17"/>
      <c r="BM237" s="17"/>
      <c r="BO237" s="17"/>
      <c r="BQ237" s="17"/>
      <c r="BS237" s="17"/>
      <c r="BU237" s="17"/>
      <c r="BW237" s="17"/>
      <c r="BY237" s="17"/>
      <c r="CA237" s="17"/>
      <c r="CC237" s="17"/>
      <c r="CE237" s="17"/>
      <c r="CG237" s="17"/>
      <c r="CI237" s="17"/>
      <c r="CK237" s="17"/>
      <c r="CM237" s="17"/>
      <c r="CO237" s="17"/>
    </row>
    <row r="238" spans="2:93" x14ac:dyDescent="0.25">
      <c r="B238" s="96"/>
      <c r="C238" s="96"/>
      <c r="D238" s="101"/>
      <c r="E238" s="96"/>
      <c r="F238" s="101"/>
      <c r="G238" s="96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U238" s="17"/>
      <c r="W238" s="17"/>
      <c r="Y238" s="17"/>
      <c r="AA238" s="17"/>
      <c r="AC238" s="17"/>
      <c r="AE238" s="17"/>
      <c r="AG238" s="17"/>
      <c r="AI238" s="17"/>
      <c r="AK238" s="17"/>
      <c r="AM238" s="17"/>
      <c r="AO238" s="17"/>
      <c r="AQ238" s="17"/>
      <c r="AS238" s="17"/>
      <c r="AU238" s="17"/>
      <c r="AW238" s="17"/>
      <c r="AY238" s="17"/>
      <c r="BA238" s="17"/>
      <c r="BC238" s="17"/>
      <c r="BE238" s="17"/>
      <c r="BG238" s="17"/>
      <c r="BI238" s="17"/>
      <c r="BK238" s="17"/>
      <c r="BM238" s="17"/>
      <c r="BO238" s="17"/>
      <c r="BQ238" s="17"/>
      <c r="BS238" s="17"/>
      <c r="BU238" s="17"/>
      <c r="BW238" s="17"/>
      <c r="BY238" s="17"/>
      <c r="CA238" s="17"/>
      <c r="CC238" s="17"/>
      <c r="CE238" s="17"/>
      <c r="CG238" s="17"/>
      <c r="CI238" s="17"/>
      <c r="CK238" s="17"/>
      <c r="CM238" s="17"/>
      <c r="CO238" s="17"/>
    </row>
    <row r="239" spans="2:93" x14ac:dyDescent="0.25">
      <c r="B239" s="96"/>
      <c r="C239" s="96"/>
      <c r="D239" s="101"/>
      <c r="E239" s="96"/>
      <c r="F239" s="101"/>
      <c r="G239" s="96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U239" s="17"/>
      <c r="W239" s="17"/>
      <c r="Y239" s="17"/>
      <c r="AA239" s="17"/>
      <c r="AC239" s="17"/>
      <c r="AE239" s="17"/>
      <c r="AG239" s="17"/>
      <c r="AI239" s="17"/>
      <c r="AK239" s="17"/>
      <c r="AM239" s="17"/>
      <c r="AO239" s="17"/>
      <c r="AQ239" s="17"/>
      <c r="AS239" s="17"/>
      <c r="AU239" s="17"/>
      <c r="AW239" s="17"/>
      <c r="AY239" s="17"/>
      <c r="BA239" s="17"/>
      <c r="BC239" s="17"/>
      <c r="BE239" s="17"/>
      <c r="BG239" s="17"/>
      <c r="BI239" s="17"/>
      <c r="BK239" s="17"/>
      <c r="BM239" s="17"/>
      <c r="BO239" s="17"/>
      <c r="BQ239" s="17"/>
      <c r="BS239" s="17"/>
      <c r="BU239" s="17"/>
      <c r="BW239" s="17"/>
      <c r="BY239" s="17"/>
      <c r="CA239" s="17"/>
      <c r="CC239" s="17"/>
      <c r="CE239" s="17"/>
      <c r="CG239" s="17"/>
      <c r="CI239" s="17"/>
      <c r="CK239" s="17"/>
      <c r="CM239" s="17"/>
      <c r="CO239" s="17"/>
    </row>
    <row r="240" spans="2:93" x14ac:dyDescent="0.25">
      <c r="B240" s="96"/>
      <c r="C240" s="96"/>
      <c r="D240" s="101"/>
      <c r="E240" s="96"/>
      <c r="F240" s="101"/>
      <c r="G240" s="96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U240" s="17"/>
      <c r="W240" s="17"/>
      <c r="Y240" s="17"/>
      <c r="AA240" s="17"/>
      <c r="AC240" s="17"/>
      <c r="AE240" s="17"/>
      <c r="AG240" s="17"/>
      <c r="AI240" s="17"/>
      <c r="AK240" s="17"/>
      <c r="AM240" s="17"/>
      <c r="AO240" s="17"/>
      <c r="AQ240" s="17"/>
      <c r="AS240" s="17"/>
      <c r="AU240" s="17"/>
      <c r="AW240" s="17"/>
      <c r="AY240" s="17"/>
      <c r="BA240" s="17"/>
      <c r="BC240" s="17"/>
      <c r="BE240" s="17"/>
      <c r="BG240" s="17"/>
      <c r="BI240" s="17"/>
      <c r="BK240" s="17"/>
      <c r="BM240" s="17"/>
      <c r="BO240" s="17"/>
      <c r="BQ240" s="17"/>
      <c r="BS240" s="17"/>
      <c r="BU240" s="17"/>
      <c r="BW240" s="17"/>
      <c r="BY240" s="17"/>
      <c r="CA240" s="17"/>
      <c r="CC240" s="17"/>
      <c r="CE240" s="17"/>
      <c r="CG240" s="17"/>
      <c r="CI240" s="17"/>
      <c r="CK240" s="17"/>
      <c r="CM240" s="17"/>
      <c r="CO240" s="17"/>
    </row>
    <row r="241" spans="2:93" x14ac:dyDescent="0.25">
      <c r="B241" s="96"/>
      <c r="C241" s="96"/>
      <c r="D241" s="101"/>
      <c r="E241" s="96"/>
      <c r="F241" s="101"/>
      <c r="G241" s="96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U241" s="17"/>
      <c r="W241" s="17"/>
      <c r="Y241" s="17"/>
      <c r="AA241" s="17"/>
      <c r="AC241" s="17"/>
      <c r="AE241" s="17"/>
      <c r="AG241" s="17"/>
      <c r="AI241" s="17"/>
      <c r="AK241" s="17"/>
      <c r="AM241" s="17"/>
      <c r="AO241" s="17"/>
      <c r="AQ241" s="17"/>
      <c r="AS241" s="17"/>
      <c r="AU241" s="17"/>
      <c r="AW241" s="17"/>
      <c r="AY241" s="17"/>
      <c r="BA241" s="17"/>
      <c r="BC241" s="17"/>
      <c r="BE241" s="17"/>
      <c r="BG241" s="17"/>
      <c r="BI241" s="17"/>
      <c r="BK241" s="17"/>
      <c r="BM241" s="17"/>
      <c r="BO241" s="17"/>
      <c r="BQ241" s="17"/>
      <c r="BS241" s="17"/>
      <c r="BU241" s="17"/>
      <c r="BW241" s="17"/>
      <c r="BY241" s="17"/>
      <c r="CA241" s="17"/>
      <c r="CC241" s="17"/>
      <c r="CE241" s="17"/>
      <c r="CG241" s="17"/>
      <c r="CI241" s="17"/>
      <c r="CK241" s="17"/>
      <c r="CM241" s="17"/>
      <c r="CO241" s="17"/>
    </row>
    <row r="242" spans="2:93" x14ac:dyDescent="0.25">
      <c r="B242" s="96"/>
      <c r="C242" s="96"/>
      <c r="D242" s="101"/>
      <c r="E242" s="96"/>
      <c r="F242" s="101"/>
      <c r="G242" s="96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U242" s="17"/>
      <c r="W242" s="17"/>
      <c r="Y242" s="17"/>
      <c r="AA242" s="17"/>
      <c r="AC242" s="17"/>
      <c r="AE242" s="17"/>
      <c r="AG242" s="17"/>
      <c r="AI242" s="17"/>
      <c r="AK242" s="17"/>
      <c r="AM242" s="17"/>
      <c r="AO242" s="17"/>
      <c r="AQ242" s="17"/>
      <c r="AS242" s="17"/>
      <c r="AU242" s="17"/>
      <c r="AW242" s="17"/>
      <c r="AY242" s="17"/>
      <c r="BA242" s="17"/>
      <c r="BC242" s="17"/>
      <c r="BE242" s="17"/>
      <c r="BG242" s="17"/>
      <c r="BI242" s="17"/>
      <c r="BK242" s="17"/>
      <c r="BM242" s="17"/>
      <c r="BO242" s="17"/>
      <c r="BQ242" s="17"/>
      <c r="BS242" s="17"/>
      <c r="BU242" s="17"/>
      <c r="BW242" s="17"/>
      <c r="BY242" s="17"/>
      <c r="CA242" s="17"/>
      <c r="CC242" s="17"/>
      <c r="CE242" s="17"/>
      <c r="CG242" s="17"/>
      <c r="CI242" s="17"/>
      <c r="CK242" s="17"/>
      <c r="CM242" s="17"/>
      <c r="CO242" s="17"/>
    </row>
    <row r="243" spans="2:93" x14ac:dyDescent="0.25">
      <c r="B243" s="96"/>
      <c r="C243" s="96"/>
      <c r="D243" s="101"/>
      <c r="E243" s="96"/>
      <c r="F243" s="101"/>
      <c r="G243" s="96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U243" s="17"/>
      <c r="W243" s="17"/>
      <c r="Y243" s="17"/>
      <c r="AA243" s="17"/>
      <c r="AC243" s="17"/>
      <c r="AE243" s="17"/>
      <c r="AG243" s="17"/>
      <c r="AI243" s="17"/>
      <c r="AK243" s="17"/>
      <c r="AM243" s="17"/>
      <c r="AO243" s="17"/>
      <c r="AQ243" s="17"/>
      <c r="AS243" s="17"/>
      <c r="AU243" s="17"/>
      <c r="AW243" s="17"/>
      <c r="AY243" s="17"/>
      <c r="BA243" s="17"/>
      <c r="BC243" s="17"/>
      <c r="BE243" s="17"/>
      <c r="BG243" s="17"/>
      <c r="BI243" s="17"/>
      <c r="BK243" s="17"/>
      <c r="BM243" s="17"/>
      <c r="BO243" s="17"/>
      <c r="BQ243" s="17"/>
      <c r="BS243" s="17"/>
      <c r="BU243" s="17"/>
      <c r="BW243" s="17"/>
      <c r="BY243" s="17"/>
      <c r="CA243" s="17"/>
      <c r="CC243" s="17"/>
      <c r="CE243" s="17"/>
      <c r="CG243" s="17"/>
      <c r="CI243" s="17"/>
      <c r="CK243" s="17"/>
      <c r="CM243" s="17"/>
      <c r="CO243" s="17"/>
    </row>
    <row r="244" spans="2:93" x14ac:dyDescent="0.25">
      <c r="B244" s="96"/>
      <c r="C244" s="96"/>
      <c r="D244" s="101"/>
      <c r="E244" s="96"/>
      <c r="F244" s="101"/>
      <c r="G244" s="96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U244" s="17"/>
      <c r="W244" s="17"/>
      <c r="Y244" s="17"/>
      <c r="AA244" s="17"/>
      <c r="AC244" s="17"/>
      <c r="AE244" s="17"/>
      <c r="AG244" s="17"/>
      <c r="AI244" s="17"/>
      <c r="AK244" s="17"/>
      <c r="AM244" s="17"/>
      <c r="AO244" s="17"/>
      <c r="AQ244" s="17"/>
      <c r="AS244" s="17"/>
      <c r="AU244" s="17"/>
      <c r="AW244" s="17"/>
      <c r="AY244" s="17"/>
      <c r="BA244" s="17"/>
      <c r="BC244" s="17"/>
      <c r="BE244" s="17"/>
      <c r="BG244" s="17"/>
      <c r="BI244" s="17"/>
      <c r="BK244" s="17"/>
      <c r="BM244" s="17"/>
      <c r="BO244" s="17"/>
      <c r="BQ244" s="17"/>
      <c r="BS244" s="17"/>
      <c r="BU244" s="17"/>
      <c r="BW244" s="17"/>
      <c r="BY244" s="17"/>
      <c r="CA244" s="17"/>
      <c r="CC244" s="17"/>
      <c r="CE244" s="17"/>
      <c r="CG244" s="17"/>
      <c r="CI244" s="17"/>
      <c r="CK244" s="17"/>
      <c r="CM244" s="17"/>
      <c r="CO244" s="17"/>
    </row>
    <row r="245" spans="2:93" x14ac:dyDescent="0.25">
      <c r="B245" s="96"/>
      <c r="C245" s="96"/>
      <c r="D245" s="101"/>
      <c r="E245" s="96"/>
      <c r="F245" s="101"/>
      <c r="G245" s="96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U245" s="17"/>
      <c r="W245" s="17"/>
      <c r="Y245" s="17"/>
      <c r="AA245" s="17"/>
      <c r="AC245" s="17"/>
      <c r="AE245" s="17"/>
      <c r="AG245" s="17"/>
      <c r="AI245" s="17"/>
      <c r="AK245" s="17"/>
      <c r="AM245" s="17"/>
      <c r="AO245" s="17"/>
      <c r="AQ245" s="17"/>
      <c r="AS245" s="17"/>
      <c r="AU245" s="17"/>
      <c r="AW245" s="17"/>
      <c r="AY245" s="17"/>
      <c r="BA245" s="17"/>
      <c r="BC245" s="17"/>
      <c r="BE245" s="17"/>
      <c r="BG245" s="17"/>
      <c r="BI245" s="17"/>
      <c r="BK245" s="17"/>
      <c r="BM245" s="17"/>
      <c r="BO245" s="17"/>
      <c r="BQ245" s="17"/>
      <c r="BS245" s="17"/>
      <c r="BU245" s="17"/>
      <c r="BW245" s="17"/>
      <c r="BY245" s="17"/>
      <c r="CA245" s="17"/>
      <c r="CC245" s="17"/>
      <c r="CE245" s="17"/>
      <c r="CG245" s="17"/>
      <c r="CI245" s="17"/>
      <c r="CK245" s="17"/>
      <c r="CM245" s="17"/>
      <c r="CO245" s="17"/>
    </row>
    <row r="246" spans="2:93" x14ac:dyDescent="0.25">
      <c r="B246" s="96"/>
      <c r="C246" s="96"/>
      <c r="D246" s="101"/>
      <c r="E246" s="96"/>
      <c r="F246" s="101"/>
      <c r="G246" s="96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U246" s="17"/>
      <c r="W246" s="17"/>
      <c r="Y246" s="17"/>
      <c r="AA246" s="17"/>
      <c r="AC246" s="17"/>
      <c r="AE246" s="17"/>
      <c r="AG246" s="17"/>
      <c r="AI246" s="17"/>
      <c r="AK246" s="17"/>
      <c r="AM246" s="17"/>
      <c r="AO246" s="17"/>
      <c r="AQ246" s="17"/>
      <c r="AS246" s="17"/>
      <c r="AU246" s="17"/>
      <c r="AW246" s="17"/>
      <c r="AY246" s="17"/>
      <c r="BA246" s="17"/>
      <c r="BC246" s="17"/>
      <c r="BE246" s="17"/>
      <c r="BG246" s="17"/>
      <c r="BI246" s="17"/>
      <c r="BK246" s="17"/>
      <c r="BM246" s="17"/>
      <c r="BO246" s="17"/>
      <c r="BQ246" s="17"/>
      <c r="BS246" s="17"/>
      <c r="BU246" s="17"/>
      <c r="BW246" s="17"/>
      <c r="BY246" s="17"/>
      <c r="CA246" s="17"/>
      <c r="CC246" s="17"/>
      <c r="CE246" s="17"/>
      <c r="CG246" s="17"/>
      <c r="CI246" s="17"/>
      <c r="CK246" s="17"/>
      <c r="CM246" s="17"/>
      <c r="CO246" s="17"/>
    </row>
    <row r="247" spans="2:93" x14ac:dyDescent="0.25">
      <c r="B247" s="96"/>
      <c r="C247" s="96"/>
      <c r="D247" s="101"/>
      <c r="E247" s="96"/>
      <c r="F247" s="101"/>
      <c r="G247" s="96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U247" s="17"/>
      <c r="W247" s="17"/>
      <c r="Y247" s="17"/>
      <c r="AA247" s="17"/>
      <c r="AC247" s="17"/>
      <c r="AE247" s="17"/>
      <c r="AG247" s="17"/>
      <c r="AI247" s="17"/>
      <c r="AK247" s="17"/>
      <c r="AM247" s="17"/>
      <c r="AO247" s="17"/>
      <c r="AQ247" s="17"/>
      <c r="AS247" s="17"/>
      <c r="AU247" s="17"/>
      <c r="AW247" s="17"/>
      <c r="AY247" s="17"/>
      <c r="BA247" s="17"/>
      <c r="BC247" s="17"/>
      <c r="BE247" s="17"/>
      <c r="BG247" s="17"/>
      <c r="BI247" s="17"/>
      <c r="BK247" s="17"/>
      <c r="BM247" s="17"/>
      <c r="BO247" s="17"/>
      <c r="BQ247" s="17"/>
      <c r="BS247" s="17"/>
      <c r="BU247" s="17"/>
      <c r="BW247" s="17"/>
      <c r="BY247" s="17"/>
      <c r="CA247" s="17"/>
      <c r="CC247" s="17"/>
      <c r="CE247" s="17"/>
      <c r="CG247" s="17"/>
      <c r="CI247" s="17"/>
      <c r="CK247" s="17"/>
      <c r="CM247" s="17"/>
      <c r="CO247" s="17"/>
    </row>
    <row r="248" spans="2:93" x14ac:dyDescent="0.25">
      <c r="B248" s="96"/>
      <c r="C248" s="96"/>
      <c r="D248" s="101"/>
      <c r="E248" s="96"/>
      <c r="F248" s="101"/>
      <c r="G248" s="96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U248" s="17"/>
      <c r="W248" s="17"/>
      <c r="Y248" s="17"/>
      <c r="AA248" s="17"/>
      <c r="AC248" s="17"/>
      <c r="AE248" s="17"/>
      <c r="AG248" s="17"/>
      <c r="AI248" s="17"/>
      <c r="AK248" s="17"/>
      <c r="AM248" s="17"/>
      <c r="AO248" s="17"/>
      <c r="AQ248" s="17"/>
      <c r="AS248" s="17"/>
      <c r="AU248" s="17"/>
      <c r="AW248" s="17"/>
      <c r="AY248" s="17"/>
      <c r="BA248" s="17"/>
      <c r="BC248" s="17"/>
      <c r="BE248" s="17"/>
      <c r="BG248" s="17"/>
      <c r="BI248" s="17"/>
      <c r="BK248" s="17"/>
      <c r="BM248" s="17"/>
      <c r="BO248" s="17"/>
      <c r="BQ248" s="17"/>
      <c r="BS248" s="17"/>
      <c r="BU248" s="17"/>
      <c r="BW248" s="17"/>
      <c r="BY248" s="17"/>
      <c r="CA248" s="17"/>
      <c r="CC248" s="17"/>
      <c r="CE248" s="17"/>
      <c r="CG248" s="17"/>
      <c r="CI248" s="17"/>
      <c r="CK248" s="17"/>
      <c r="CM248" s="17"/>
      <c r="CO248" s="17"/>
    </row>
    <row r="249" spans="2:93" x14ac:dyDescent="0.25">
      <c r="B249" s="96"/>
      <c r="C249" s="96"/>
      <c r="D249" s="101"/>
      <c r="E249" s="96"/>
      <c r="F249" s="101"/>
      <c r="G249" s="96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U249" s="17"/>
      <c r="W249" s="17"/>
      <c r="Y249" s="17"/>
      <c r="AA249" s="17"/>
      <c r="AC249" s="17"/>
      <c r="AE249" s="17"/>
      <c r="AG249" s="17"/>
      <c r="AI249" s="17"/>
      <c r="AK249" s="17"/>
      <c r="AM249" s="17"/>
      <c r="AO249" s="17"/>
      <c r="AQ249" s="17"/>
      <c r="AS249" s="17"/>
      <c r="AU249" s="17"/>
      <c r="AW249" s="17"/>
      <c r="AY249" s="17"/>
      <c r="BA249" s="17"/>
      <c r="BC249" s="17"/>
      <c r="BE249" s="17"/>
      <c r="BG249" s="17"/>
      <c r="BI249" s="17"/>
      <c r="BK249" s="17"/>
      <c r="BM249" s="17"/>
      <c r="BO249" s="17"/>
      <c r="BQ249" s="17"/>
      <c r="BS249" s="17"/>
      <c r="BU249" s="17"/>
      <c r="BW249" s="17"/>
      <c r="BY249" s="17"/>
      <c r="CA249" s="17"/>
      <c r="CC249" s="17"/>
      <c r="CE249" s="17"/>
      <c r="CG249" s="17"/>
      <c r="CI249" s="17"/>
      <c r="CK249" s="17"/>
      <c r="CM249" s="17"/>
      <c r="CO249" s="17"/>
    </row>
    <row r="250" spans="2:93" x14ac:dyDescent="0.25">
      <c r="B250" s="96"/>
      <c r="C250" s="96"/>
      <c r="D250" s="101"/>
      <c r="E250" s="96"/>
      <c r="F250" s="101"/>
      <c r="G250" s="96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U250" s="17"/>
      <c r="W250" s="17"/>
      <c r="Y250" s="17"/>
      <c r="AA250" s="17"/>
      <c r="AC250" s="17"/>
      <c r="AE250" s="17"/>
      <c r="AG250" s="17"/>
      <c r="AI250" s="17"/>
      <c r="AK250" s="17"/>
      <c r="AM250" s="17"/>
      <c r="AO250" s="17"/>
      <c r="AQ250" s="17"/>
      <c r="AS250" s="17"/>
      <c r="AU250" s="17"/>
      <c r="AW250" s="17"/>
      <c r="AY250" s="17"/>
      <c r="BA250" s="17"/>
      <c r="BC250" s="17"/>
      <c r="BE250" s="17"/>
      <c r="BG250" s="17"/>
      <c r="BI250" s="17"/>
      <c r="BK250" s="17"/>
      <c r="BM250" s="17"/>
      <c r="BO250" s="17"/>
      <c r="BQ250" s="17"/>
      <c r="BS250" s="17"/>
      <c r="BU250" s="17"/>
      <c r="BW250" s="17"/>
      <c r="BY250" s="17"/>
      <c r="CA250" s="17"/>
      <c r="CC250" s="17"/>
      <c r="CE250" s="17"/>
      <c r="CG250" s="17"/>
      <c r="CI250" s="17"/>
      <c r="CK250" s="17"/>
      <c r="CM250" s="17"/>
      <c r="CO250" s="17"/>
    </row>
    <row r="251" spans="2:93" x14ac:dyDescent="0.25">
      <c r="B251" s="96"/>
      <c r="C251" s="96"/>
      <c r="D251" s="101"/>
      <c r="E251" s="96"/>
      <c r="F251" s="101"/>
      <c r="G251" s="96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U251" s="17"/>
      <c r="W251" s="17"/>
      <c r="Y251" s="17"/>
      <c r="AA251" s="17"/>
      <c r="AC251" s="17"/>
      <c r="AE251" s="17"/>
      <c r="AG251" s="17"/>
      <c r="AI251" s="17"/>
      <c r="AK251" s="17"/>
      <c r="AM251" s="17"/>
      <c r="AO251" s="17"/>
      <c r="AQ251" s="17"/>
      <c r="AS251" s="17"/>
      <c r="AU251" s="17"/>
      <c r="AW251" s="17"/>
      <c r="AY251" s="17"/>
      <c r="BA251" s="17"/>
      <c r="BC251" s="17"/>
      <c r="BE251" s="17"/>
      <c r="BG251" s="17"/>
      <c r="BI251" s="17"/>
      <c r="BK251" s="17"/>
      <c r="BM251" s="17"/>
      <c r="BO251" s="17"/>
      <c r="BQ251" s="17"/>
      <c r="BS251" s="17"/>
      <c r="BU251" s="17"/>
      <c r="BW251" s="17"/>
      <c r="BY251" s="17"/>
      <c r="CA251" s="17"/>
      <c r="CC251" s="17"/>
      <c r="CE251" s="17"/>
      <c r="CG251" s="17"/>
      <c r="CI251" s="17"/>
      <c r="CK251" s="17"/>
      <c r="CM251" s="17"/>
      <c r="CO251" s="17"/>
    </row>
    <row r="252" spans="2:93" x14ac:dyDescent="0.25">
      <c r="B252" s="96"/>
      <c r="C252" s="96"/>
      <c r="D252" s="101"/>
      <c r="E252" s="96"/>
      <c r="F252" s="101"/>
      <c r="G252" s="96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U252" s="17"/>
      <c r="W252" s="17"/>
      <c r="Y252" s="17"/>
      <c r="AA252" s="17"/>
      <c r="AC252" s="17"/>
      <c r="AE252" s="17"/>
      <c r="AG252" s="17"/>
      <c r="AI252" s="17"/>
      <c r="AK252" s="17"/>
      <c r="AM252" s="17"/>
      <c r="AO252" s="17"/>
      <c r="AQ252" s="17"/>
      <c r="AS252" s="17"/>
      <c r="AU252" s="17"/>
      <c r="AW252" s="17"/>
      <c r="AY252" s="17"/>
      <c r="BA252" s="17"/>
      <c r="BC252" s="17"/>
      <c r="BE252" s="17"/>
      <c r="BG252" s="17"/>
      <c r="BI252" s="17"/>
      <c r="BK252" s="17"/>
      <c r="BM252" s="17"/>
      <c r="BO252" s="17"/>
      <c r="BQ252" s="17"/>
      <c r="BS252" s="17"/>
      <c r="BU252" s="17"/>
      <c r="BW252" s="17"/>
      <c r="BY252" s="17"/>
      <c r="CA252" s="17"/>
      <c r="CC252" s="17"/>
      <c r="CE252" s="17"/>
      <c r="CG252" s="17"/>
      <c r="CI252" s="17"/>
      <c r="CK252" s="17"/>
      <c r="CM252" s="17"/>
      <c r="CO252" s="17"/>
    </row>
    <row r="253" spans="2:93" x14ac:dyDescent="0.25">
      <c r="B253" s="96"/>
      <c r="C253" s="96"/>
      <c r="D253" s="101"/>
      <c r="E253" s="96"/>
      <c r="F253" s="101"/>
      <c r="G253" s="96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U253" s="17"/>
      <c r="W253" s="17"/>
      <c r="Y253" s="17"/>
      <c r="AA253" s="17"/>
      <c r="AC253" s="17"/>
      <c r="AE253" s="17"/>
      <c r="AG253" s="17"/>
      <c r="AI253" s="17"/>
      <c r="AK253" s="17"/>
      <c r="AM253" s="17"/>
      <c r="AO253" s="17"/>
      <c r="AQ253" s="17"/>
      <c r="AS253" s="17"/>
      <c r="AU253" s="17"/>
      <c r="AW253" s="17"/>
      <c r="AY253" s="17"/>
      <c r="BA253" s="17"/>
      <c r="BC253" s="17"/>
      <c r="BE253" s="17"/>
      <c r="BG253" s="17"/>
      <c r="BI253" s="17"/>
      <c r="BK253" s="17"/>
      <c r="BM253" s="17"/>
      <c r="BO253" s="17"/>
      <c r="BQ253" s="17"/>
      <c r="BS253" s="17"/>
      <c r="BU253" s="17"/>
      <c r="BW253" s="17"/>
      <c r="BY253" s="17"/>
      <c r="CA253" s="17"/>
      <c r="CC253" s="17"/>
      <c r="CE253" s="17"/>
      <c r="CG253" s="17"/>
      <c r="CI253" s="17"/>
      <c r="CK253" s="17"/>
      <c r="CM253" s="17"/>
      <c r="CO253" s="17"/>
    </row>
    <row r="254" spans="2:93" x14ac:dyDescent="0.25">
      <c r="B254" s="96"/>
      <c r="C254" s="96"/>
      <c r="D254" s="101"/>
      <c r="E254" s="96"/>
      <c r="F254" s="101"/>
      <c r="G254" s="96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U254" s="17"/>
      <c r="W254" s="17"/>
      <c r="Y254" s="17"/>
      <c r="AA254" s="17"/>
      <c r="AC254" s="17"/>
      <c r="AE254" s="17"/>
      <c r="AG254" s="17"/>
      <c r="AI254" s="17"/>
      <c r="AK254" s="17"/>
      <c r="AM254" s="17"/>
      <c r="AO254" s="17"/>
      <c r="AQ254" s="17"/>
      <c r="AS254" s="17"/>
      <c r="AU254" s="17"/>
      <c r="AW254" s="17"/>
      <c r="AY254" s="17"/>
      <c r="BA254" s="17"/>
      <c r="BC254" s="17"/>
      <c r="BE254" s="17"/>
      <c r="BG254" s="17"/>
      <c r="BI254" s="17"/>
      <c r="BK254" s="17"/>
      <c r="BM254" s="17"/>
      <c r="BO254" s="17"/>
      <c r="BQ254" s="17"/>
      <c r="BS254" s="17"/>
      <c r="BU254" s="17"/>
      <c r="BW254" s="17"/>
      <c r="BY254" s="17"/>
      <c r="CA254" s="17"/>
      <c r="CC254" s="17"/>
      <c r="CE254" s="17"/>
      <c r="CG254" s="17"/>
      <c r="CI254" s="17"/>
      <c r="CK254" s="17"/>
      <c r="CM254" s="17"/>
      <c r="CO254" s="17"/>
    </row>
    <row r="255" spans="2:93" x14ac:dyDescent="0.25">
      <c r="B255" s="96"/>
      <c r="C255" s="96"/>
      <c r="D255" s="101"/>
      <c r="E255" s="96"/>
      <c r="F255" s="101"/>
      <c r="G255" s="96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U255" s="17"/>
      <c r="W255" s="17"/>
      <c r="Y255" s="17"/>
      <c r="AA255" s="17"/>
      <c r="AC255" s="17"/>
      <c r="AE255" s="17"/>
      <c r="AG255" s="17"/>
      <c r="AI255" s="17"/>
      <c r="AK255" s="17"/>
      <c r="AM255" s="17"/>
      <c r="AO255" s="17"/>
      <c r="AQ255" s="17"/>
      <c r="AS255" s="17"/>
      <c r="AU255" s="17"/>
      <c r="AW255" s="17"/>
      <c r="AY255" s="17"/>
      <c r="BA255" s="17"/>
      <c r="BC255" s="17"/>
      <c r="BE255" s="17"/>
      <c r="BG255" s="17"/>
      <c r="BI255" s="17"/>
      <c r="BK255" s="17"/>
      <c r="BM255" s="17"/>
      <c r="BO255" s="17"/>
      <c r="BQ255" s="17"/>
      <c r="BS255" s="17"/>
      <c r="BU255" s="17"/>
      <c r="BW255" s="17"/>
      <c r="BY255" s="17"/>
      <c r="CA255" s="17"/>
      <c r="CC255" s="17"/>
      <c r="CE255" s="17"/>
      <c r="CG255" s="17"/>
      <c r="CI255" s="17"/>
      <c r="CK255" s="17"/>
      <c r="CM255" s="17"/>
      <c r="CO255" s="17"/>
    </row>
    <row r="256" spans="2:93" x14ac:dyDescent="0.25">
      <c r="B256" s="96"/>
      <c r="C256" s="96"/>
      <c r="D256" s="101"/>
      <c r="E256" s="96"/>
      <c r="F256" s="101"/>
      <c r="G256" s="96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U256" s="17"/>
      <c r="W256" s="17"/>
      <c r="Y256" s="17"/>
      <c r="AA256" s="17"/>
      <c r="AC256" s="17"/>
      <c r="AE256" s="17"/>
      <c r="AG256" s="17"/>
      <c r="AI256" s="17"/>
      <c r="AK256" s="17"/>
      <c r="AM256" s="17"/>
      <c r="AO256" s="17"/>
      <c r="AQ256" s="17"/>
      <c r="AS256" s="17"/>
      <c r="AU256" s="17"/>
      <c r="AW256" s="17"/>
      <c r="AY256" s="17"/>
      <c r="BA256" s="17"/>
      <c r="BC256" s="17"/>
      <c r="BE256" s="17"/>
      <c r="BG256" s="17"/>
      <c r="BI256" s="17"/>
      <c r="BK256" s="17"/>
      <c r="BM256" s="17"/>
      <c r="BO256" s="17"/>
      <c r="BQ256" s="17"/>
      <c r="BS256" s="17"/>
      <c r="BU256" s="17"/>
      <c r="BW256" s="17"/>
      <c r="BY256" s="17"/>
      <c r="CA256" s="17"/>
      <c r="CC256" s="17"/>
      <c r="CE256" s="17"/>
      <c r="CG256" s="17"/>
      <c r="CI256" s="17"/>
      <c r="CK256" s="17"/>
      <c r="CM256" s="17"/>
      <c r="CO256" s="17"/>
    </row>
    <row r="257" spans="2:93" x14ac:dyDescent="0.25">
      <c r="B257" s="96"/>
      <c r="C257" s="96"/>
      <c r="D257" s="101"/>
      <c r="E257" s="96"/>
      <c r="F257" s="101"/>
      <c r="G257" s="96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U257" s="17"/>
      <c r="W257" s="17"/>
      <c r="Y257" s="17"/>
      <c r="AA257" s="17"/>
      <c r="AC257" s="17"/>
      <c r="AE257" s="17"/>
      <c r="AG257" s="17"/>
      <c r="AI257" s="17"/>
      <c r="AK257" s="17"/>
      <c r="AM257" s="17"/>
      <c r="AO257" s="17"/>
      <c r="AQ257" s="17"/>
      <c r="AS257" s="17"/>
      <c r="AU257" s="17"/>
      <c r="AW257" s="17"/>
      <c r="AY257" s="17"/>
      <c r="BA257" s="17"/>
      <c r="BC257" s="17"/>
      <c r="BE257" s="17"/>
      <c r="BG257" s="17"/>
      <c r="BI257" s="17"/>
      <c r="BK257" s="17"/>
      <c r="BM257" s="17"/>
      <c r="BO257" s="17"/>
      <c r="BQ257" s="17"/>
      <c r="BS257" s="17"/>
      <c r="BU257" s="17"/>
      <c r="BW257" s="17"/>
      <c r="BY257" s="17"/>
      <c r="CA257" s="17"/>
      <c r="CC257" s="17"/>
      <c r="CE257" s="17"/>
      <c r="CG257" s="17"/>
      <c r="CI257" s="17"/>
      <c r="CK257" s="17"/>
      <c r="CM257" s="17"/>
      <c r="CO257" s="17"/>
    </row>
    <row r="258" spans="2:93" x14ac:dyDescent="0.25">
      <c r="B258" s="96"/>
      <c r="C258" s="96"/>
      <c r="D258" s="101"/>
      <c r="E258" s="96"/>
      <c r="F258" s="101"/>
      <c r="G258" s="96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U258" s="17"/>
      <c r="W258" s="17"/>
      <c r="Y258" s="17"/>
      <c r="AA258" s="17"/>
      <c r="AC258" s="17"/>
      <c r="AE258" s="17"/>
      <c r="AG258" s="17"/>
      <c r="AI258" s="17"/>
      <c r="AK258" s="17"/>
      <c r="AM258" s="17"/>
      <c r="AO258" s="17"/>
      <c r="AQ258" s="17"/>
      <c r="AS258" s="17"/>
      <c r="AU258" s="17"/>
      <c r="AW258" s="17"/>
      <c r="AY258" s="17"/>
      <c r="BA258" s="17"/>
      <c r="BC258" s="17"/>
      <c r="BE258" s="17"/>
      <c r="BG258" s="17"/>
      <c r="BI258" s="17"/>
      <c r="BK258" s="17"/>
      <c r="BM258" s="17"/>
      <c r="BO258" s="17"/>
      <c r="BQ258" s="17"/>
      <c r="BS258" s="17"/>
      <c r="BU258" s="17"/>
      <c r="BW258" s="17"/>
      <c r="BY258" s="17"/>
      <c r="CA258" s="17"/>
      <c r="CC258" s="17"/>
      <c r="CE258" s="17"/>
      <c r="CG258" s="17"/>
      <c r="CI258" s="17"/>
      <c r="CK258" s="17"/>
      <c r="CM258" s="17"/>
      <c r="CO258" s="17"/>
    </row>
    <row r="259" spans="2:93" x14ac:dyDescent="0.25">
      <c r="B259" s="96"/>
      <c r="C259" s="96"/>
      <c r="D259" s="101"/>
      <c r="E259" s="96"/>
      <c r="F259" s="101"/>
      <c r="G259" s="96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U259" s="17"/>
      <c r="W259" s="17"/>
      <c r="Y259" s="17"/>
      <c r="AA259" s="17"/>
      <c r="AC259" s="17"/>
      <c r="AE259" s="17"/>
      <c r="AG259" s="17"/>
      <c r="AI259" s="17"/>
      <c r="AK259" s="17"/>
      <c r="AM259" s="17"/>
      <c r="AO259" s="17"/>
      <c r="AQ259" s="17"/>
      <c r="AS259" s="17"/>
      <c r="AU259" s="17"/>
      <c r="AW259" s="17"/>
      <c r="AY259" s="17"/>
      <c r="BA259" s="17"/>
      <c r="BC259" s="17"/>
      <c r="BE259" s="17"/>
      <c r="BG259" s="17"/>
      <c r="BI259" s="17"/>
      <c r="BK259" s="17"/>
      <c r="BM259" s="17"/>
      <c r="BO259" s="17"/>
      <c r="BQ259" s="17"/>
      <c r="BS259" s="17"/>
      <c r="BU259" s="17"/>
      <c r="BW259" s="17"/>
      <c r="BY259" s="17"/>
      <c r="CA259" s="17"/>
      <c r="CC259" s="17"/>
      <c r="CE259" s="17"/>
      <c r="CG259" s="17"/>
      <c r="CI259" s="17"/>
      <c r="CK259" s="17"/>
      <c r="CM259" s="17"/>
      <c r="CO259" s="17"/>
    </row>
    <row r="260" spans="2:93" x14ac:dyDescent="0.25">
      <c r="B260" s="96"/>
      <c r="C260" s="96"/>
      <c r="D260" s="101"/>
      <c r="E260" s="96"/>
      <c r="F260" s="101"/>
      <c r="G260" s="96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U260" s="17"/>
      <c r="W260" s="17"/>
      <c r="Y260" s="17"/>
      <c r="AA260" s="17"/>
      <c r="AC260" s="17"/>
      <c r="AE260" s="17"/>
      <c r="AG260" s="17"/>
      <c r="AI260" s="17"/>
      <c r="AK260" s="17"/>
      <c r="AM260" s="17"/>
      <c r="AO260" s="17"/>
      <c r="AQ260" s="17"/>
      <c r="AS260" s="17"/>
      <c r="AU260" s="17"/>
      <c r="AW260" s="17"/>
      <c r="AY260" s="17"/>
      <c r="BA260" s="17"/>
      <c r="BC260" s="17"/>
      <c r="BE260" s="17"/>
      <c r="BG260" s="17"/>
      <c r="BI260" s="17"/>
      <c r="BK260" s="17"/>
      <c r="BM260" s="17"/>
      <c r="BO260" s="17"/>
      <c r="BQ260" s="17"/>
      <c r="BS260" s="17"/>
      <c r="BU260" s="17"/>
      <c r="BW260" s="17"/>
      <c r="BY260" s="17"/>
      <c r="CA260" s="17"/>
      <c r="CC260" s="17"/>
      <c r="CE260" s="17"/>
      <c r="CG260" s="17"/>
      <c r="CI260" s="17"/>
      <c r="CK260" s="17"/>
      <c r="CM260" s="17"/>
      <c r="CO260" s="17"/>
    </row>
    <row r="261" spans="2:93" x14ac:dyDescent="0.25">
      <c r="B261" s="96"/>
      <c r="C261" s="96"/>
      <c r="D261" s="101"/>
      <c r="E261" s="96"/>
      <c r="F261" s="101"/>
      <c r="G261" s="96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U261" s="17"/>
      <c r="W261" s="17"/>
      <c r="Y261" s="17"/>
      <c r="AA261" s="17"/>
      <c r="AC261" s="17"/>
      <c r="AE261" s="17"/>
      <c r="AG261" s="17"/>
      <c r="AI261" s="17"/>
      <c r="AK261" s="17"/>
      <c r="AM261" s="17"/>
      <c r="AO261" s="17"/>
      <c r="AQ261" s="17"/>
      <c r="AS261" s="17"/>
      <c r="AU261" s="17"/>
      <c r="AW261" s="17"/>
      <c r="AY261" s="17"/>
      <c r="BA261" s="17"/>
      <c r="BC261" s="17"/>
      <c r="BE261" s="17"/>
      <c r="BG261" s="17"/>
      <c r="BI261" s="17"/>
      <c r="BK261" s="17"/>
      <c r="BM261" s="17"/>
      <c r="BO261" s="17"/>
      <c r="BQ261" s="17"/>
      <c r="BS261" s="17"/>
      <c r="BU261" s="17"/>
      <c r="BW261" s="17"/>
      <c r="BY261" s="17"/>
      <c r="CA261" s="17"/>
      <c r="CC261" s="17"/>
      <c r="CE261" s="17"/>
      <c r="CG261" s="17"/>
      <c r="CI261" s="17"/>
      <c r="CK261" s="17"/>
      <c r="CM261" s="17"/>
      <c r="CO261" s="17"/>
    </row>
    <row r="262" spans="2:93" x14ac:dyDescent="0.25">
      <c r="B262" s="96"/>
      <c r="C262" s="96"/>
      <c r="D262" s="101"/>
      <c r="E262" s="96"/>
      <c r="F262" s="101"/>
      <c r="G262" s="96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U262" s="17"/>
      <c r="W262" s="17"/>
      <c r="Y262" s="17"/>
      <c r="AA262" s="17"/>
      <c r="AC262" s="17"/>
      <c r="AE262" s="17"/>
      <c r="AG262" s="17"/>
      <c r="AI262" s="17"/>
      <c r="AK262" s="17"/>
      <c r="AM262" s="17"/>
      <c r="AO262" s="17"/>
      <c r="AQ262" s="17"/>
      <c r="AS262" s="17"/>
      <c r="AU262" s="17"/>
      <c r="AW262" s="17"/>
      <c r="AY262" s="17"/>
      <c r="BA262" s="17"/>
      <c r="BC262" s="17"/>
      <c r="BE262" s="17"/>
      <c r="BG262" s="17"/>
      <c r="BI262" s="17"/>
      <c r="BK262" s="17"/>
      <c r="BM262" s="17"/>
      <c r="BO262" s="17"/>
      <c r="BQ262" s="17"/>
      <c r="BS262" s="17"/>
      <c r="BU262" s="17"/>
      <c r="BW262" s="17"/>
      <c r="BY262" s="17"/>
      <c r="CA262" s="17"/>
      <c r="CC262" s="17"/>
      <c r="CE262" s="17"/>
      <c r="CG262" s="17"/>
      <c r="CI262" s="17"/>
      <c r="CK262" s="17"/>
      <c r="CM262" s="17"/>
      <c r="CO262" s="17"/>
    </row>
    <row r="263" spans="2:93" x14ac:dyDescent="0.25">
      <c r="B263" s="96"/>
      <c r="C263" s="96"/>
      <c r="D263" s="101"/>
      <c r="E263" s="96"/>
      <c r="F263" s="101"/>
      <c r="G263" s="96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U263" s="17"/>
      <c r="W263" s="17"/>
      <c r="Y263" s="17"/>
      <c r="AA263" s="17"/>
      <c r="AC263" s="17"/>
      <c r="AE263" s="17"/>
      <c r="AG263" s="17"/>
      <c r="AI263" s="17"/>
      <c r="AK263" s="17"/>
      <c r="AM263" s="17"/>
      <c r="AO263" s="17"/>
      <c r="AQ263" s="17"/>
      <c r="AS263" s="17"/>
      <c r="AU263" s="17"/>
      <c r="AW263" s="17"/>
      <c r="AY263" s="17"/>
      <c r="BA263" s="17"/>
      <c r="BC263" s="17"/>
      <c r="BE263" s="17"/>
      <c r="BG263" s="17"/>
      <c r="BI263" s="17"/>
      <c r="BK263" s="17"/>
      <c r="BM263" s="17"/>
      <c r="BO263" s="17"/>
      <c r="BQ263" s="17"/>
      <c r="BS263" s="17"/>
      <c r="BU263" s="17"/>
      <c r="BW263" s="17"/>
      <c r="BY263" s="17"/>
      <c r="CA263" s="17"/>
      <c r="CC263" s="17"/>
      <c r="CE263" s="17"/>
      <c r="CG263" s="17"/>
      <c r="CI263" s="17"/>
      <c r="CK263" s="17"/>
      <c r="CM263" s="17"/>
      <c r="CO263" s="17"/>
    </row>
    <row r="264" spans="2:93" x14ac:dyDescent="0.25">
      <c r="B264" s="96"/>
      <c r="C264" s="96"/>
      <c r="D264" s="101"/>
      <c r="E264" s="96"/>
      <c r="F264" s="101"/>
      <c r="G264" s="96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U264" s="17"/>
      <c r="W264" s="17"/>
      <c r="Y264" s="17"/>
      <c r="AA264" s="17"/>
      <c r="AC264" s="17"/>
      <c r="AE264" s="17"/>
      <c r="AG264" s="17"/>
      <c r="AI264" s="17"/>
      <c r="AK264" s="17"/>
      <c r="AM264" s="17"/>
      <c r="AO264" s="17"/>
      <c r="AQ264" s="17"/>
      <c r="AS264" s="17"/>
      <c r="AU264" s="17"/>
      <c r="AW264" s="17"/>
      <c r="AY264" s="17"/>
      <c r="BA264" s="17"/>
      <c r="BC264" s="17"/>
      <c r="BE264" s="17"/>
      <c r="BG264" s="17"/>
      <c r="BI264" s="17"/>
      <c r="BK264" s="17"/>
      <c r="BM264" s="17"/>
      <c r="BO264" s="17"/>
      <c r="BQ264" s="17"/>
      <c r="BS264" s="17"/>
      <c r="BU264" s="17"/>
      <c r="BW264" s="17"/>
      <c r="BY264" s="17"/>
      <c r="CA264" s="17"/>
      <c r="CC264" s="17"/>
      <c r="CE264" s="17"/>
      <c r="CG264" s="17"/>
      <c r="CI264" s="17"/>
      <c r="CK264" s="17"/>
      <c r="CM264" s="17"/>
      <c r="CO264" s="17"/>
    </row>
    <row r="265" spans="2:93" x14ac:dyDescent="0.25">
      <c r="B265" s="96"/>
      <c r="C265" s="96"/>
      <c r="D265" s="101"/>
      <c r="E265" s="96"/>
      <c r="F265" s="101"/>
      <c r="G265" s="96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U265" s="17"/>
      <c r="W265" s="17"/>
      <c r="Y265" s="17"/>
      <c r="AA265" s="17"/>
      <c r="AC265" s="17"/>
      <c r="AE265" s="17"/>
      <c r="AG265" s="17"/>
      <c r="AI265" s="17"/>
      <c r="AK265" s="17"/>
      <c r="AM265" s="17"/>
      <c r="AO265" s="17"/>
      <c r="AQ265" s="17"/>
      <c r="AS265" s="17"/>
      <c r="AU265" s="17"/>
      <c r="AW265" s="17"/>
      <c r="AY265" s="17"/>
      <c r="BA265" s="17"/>
      <c r="BC265" s="17"/>
      <c r="BE265" s="17"/>
      <c r="BG265" s="17"/>
      <c r="BI265" s="17"/>
      <c r="BK265" s="17"/>
      <c r="BM265" s="17"/>
      <c r="BO265" s="17"/>
      <c r="BQ265" s="17"/>
      <c r="BS265" s="17"/>
      <c r="BU265" s="17"/>
      <c r="BW265" s="17"/>
      <c r="BY265" s="17"/>
      <c r="CA265" s="17"/>
      <c r="CC265" s="17"/>
      <c r="CE265" s="17"/>
      <c r="CG265" s="17"/>
      <c r="CI265" s="17"/>
      <c r="CK265" s="17"/>
      <c r="CM265" s="17"/>
      <c r="CO265" s="17"/>
    </row>
    <row r="266" spans="2:93" x14ac:dyDescent="0.25">
      <c r="B266" s="96"/>
      <c r="C266" s="96"/>
      <c r="D266" s="101"/>
      <c r="E266" s="96"/>
      <c r="F266" s="101"/>
      <c r="G266" s="96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U266" s="17"/>
      <c r="W266" s="17"/>
      <c r="Y266" s="17"/>
      <c r="AA266" s="17"/>
      <c r="AC266" s="17"/>
      <c r="AE266" s="17"/>
      <c r="AG266" s="17"/>
      <c r="AI266" s="17"/>
      <c r="AK266" s="17"/>
      <c r="AM266" s="17"/>
      <c r="AO266" s="17"/>
      <c r="AQ266" s="17"/>
      <c r="AS266" s="17"/>
      <c r="AU266" s="17"/>
      <c r="AW266" s="17"/>
      <c r="AY266" s="17"/>
      <c r="BA266" s="17"/>
      <c r="BC266" s="17"/>
      <c r="BE266" s="17"/>
      <c r="BG266" s="17"/>
      <c r="BI266" s="17"/>
      <c r="BK266" s="17"/>
      <c r="BM266" s="17"/>
      <c r="BO266" s="17"/>
      <c r="BQ266" s="17"/>
      <c r="BS266" s="17"/>
      <c r="BU266" s="17"/>
      <c r="BW266" s="17"/>
      <c r="BY266" s="17"/>
      <c r="CA266" s="17"/>
      <c r="CC266" s="17"/>
      <c r="CE266" s="17"/>
      <c r="CG266" s="17"/>
      <c r="CI266" s="17"/>
      <c r="CK266" s="17"/>
      <c r="CM266" s="17"/>
      <c r="CO266" s="17"/>
    </row>
    <row r="267" spans="2:93" x14ac:dyDescent="0.25">
      <c r="B267" s="96"/>
      <c r="C267" s="96"/>
      <c r="D267" s="101"/>
      <c r="E267" s="96"/>
      <c r="F267" s="101"/>
      <c r="G267" s="96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U267" s="17"/>
      <c r="W267" s="17"/>
      <c r="Y267" s="17"/>
      <c r="AA267" s="17"/>
      <c r="AC267" s="17"/>
      <c r="AE267" s="17"/>
      <c r="AG267" s="17"/>
      <c r="AI267" s="17"/>
      <c r="AK267" s="17"/>
      <c r="AM267" s="17"/>
      <c r="AO267" s="17"/>
      <c r="AQ267" s="17"/>
      <c r="AS267" s="17"/>
      <c r="AU267" s="17"/>
      <c r="AW267" s="17"/>
      <c r="AY267" s="17"/>
      <c r="BA267" s="17"/>
      <c r="BC267" s="17"/>
      <c r="BE267" s="17"/>
      <c r="BG267" s="17"/>
      <c r="BI267" s="17"/>
      <c r="BK267" s="17"/>
      <c r="BM267" s="17"/>
      <c r="BO267" s="17"/>
      <c r="BQ267" s="17"/>
      <c r="BS267" s="17"/>
      <c r="BU267" s="17"/>
      <c r="BW267" s="17"/>
      <c r="BY267" s="17"/>
      <c r="CA267" s="17"/>
      <c r="CC267" s="17"/>
      <c r="CE267" s="17"/>
      <c r="CG267" s="17"/>
      <c r="CI267" s="17"/>
      <c r="CK267" s="17"/>
      <c r="CM267" s="17"/>
      <c r="CO267" s="17"/>
    </row>
    <row r="268" spans="2:93" x14ac:dyDescent="0.25">
      <c r="B268" s="96"/>
      <c r="C268" s="96"/>
      <c r="D268" s="101"/>
      <c r="E268" s="96"/>
      <c r="F268" s="101"/>
      <c r="G268" s="96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U268" s="17"/>
      <c r="W268" s="17"/>
      <c r="Y268" s="17"/>
      <c r="AA268" s="17"/>
      <c r="AC268" s="17"/>
      <c r="AE268" s="17"/>
      <c r="AG268" s="17"/>
      <c r="AI268" s="17"/>
      <c r="AK268" s="17"/>
      <c r="AM268" s="17"/>
      <c r="AO268" s="17"/>
      <c r="AQ268" s="17"/>
      <c r="AS268" s="17"/>
      <c r="AU268" s="17"/>
      <c r="AW268" s="17"/>
      <c r="AY268" s="17"/>
      <c r="BA268" s="17"/>
      <c r="BC268" s="17"/>
      <c r="BE268" s="17"/>
      <c r="BG268" s="17"/>
      <c r="BI268" s="17"/>
      <c r="BK268" s="17"/>
      <c r="BM268" s="17"/>
      <c r="BO268" s="17"/>
      <c r="BQ268" s="17"/>
      <c r="BS268" s="17"/>
      <c r="BU268" s="17"/>
      <c r="BW268" s="17"/>
      <c r="BY268" s="17"/>
      <c r="CA268" s="17"/>
      <c r="CC268" s="17"/>
      <c r="CE268" s="17"/>
      <c r="CG268" s="17"/>
      <c r="CI268" s="17"/>
      <c r="CK268" s="17"/>
      <c r="CM268" s="17"/>
      <c r="CO268" s="17"/>
    </row>
    <row r="269" spans="2:93" x14ac:dyDescent="0.25">
      <c r="B269" s="96"/>
      <c r="C269" s="96"/>
      <c r="D269" s="101"/>
      <c r="E269" s="96"/>
      <c r="F269" s="101"/>
      <c r="G269" s="96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U269" s="17"/>
      <c r="W269" s="17"/>
      <c r="Y269" s="17"/>
      <c r="AA269" s="17"/>
      <c r="AC269" s="17"/>
      <c r="AE269" s="17"/>
      <c r="AG269" s="17"/>
      <c r="AI269" s="17"/>
      <c r="AK269" s="17"/>
      <c r="AM269" s="17"/>
      <c r="AO269" s="17"/>
      <c r="AQ269" s="17"/>
      <c r="AS269" s="17"/>
      <c r="AU269" s="17"/>
      <c r="AW269" s="17"/>
      <c r="AY269" s="17"/>
      <c r="BA269" s="17"/>
      <c r="BC269" s="17"/>
      <c r="BE269" s="17"/>
      <c r="BG269" s="17"/>
      <c r="BI269" s="17"/>
      <c r="BK269" s="17"/>
      <c r="BM269" s="17"/>
      <c r="BO269" s="17"/>
      <c r="BQ269" s="17"/>
      <c r="BS269" s="17"/>
      <c r="BU269" s="17"/>
      <c r="BW269" s="17"/>
      <c r="BY269" s="17"/>
      <c r="CA269" s="17"/>
      <c r="CC269" s="17"/>
      <c r="CE269" s="17"/>
      <c r="CG269" s="17"/>
      <c r="CI269" s="17"/>
      <c r="CK269" s="17"/>
      <c r="CM269" s="17"/>
      <c r="CO269" s="17"/>
    </row>
    <row r="270" spans="2:93" x14ac:dyDescent="0.25">
      <c r="B270" s="96"/>
      <c r="C270" s="96"/>
      <c r="D270" s="101"/>
      <c r="E270" s="96"/>
      <c r="F270" s="101"/>
      <c r="G270" s="96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U270" s="17"/>
      <c r="W270" s="17"/>
      <c r="Y270" s="17"/>
      <c r="AA270" s="17"/>
      <c r="AC270" s="17"/>
      <c r="AE270" s="17"/>
      <c r="AG270" s="17"/>
      <c r="AI270" s="17"/>
      <c r="AK270" s="17"/>
      <c r="AM270" s="17"/>
      <c r="AO270" s="17"/>
      <c r="AQ270" s="17"/>
      <c r="AS270" s="17"/>
      <c r="AU270" s="17"/>
      <c r="AW270" s="17"/>
      <c r="AY270" s="17"/>
      <c r="BA270" s="17"/>
      <c r="BC270" s="17"/>
      <c r="BE270" s="17"/>
      <c r="BG270" s="17"/>
      <c r="BI270" s="17"/>
      <c r="BK270" s="17"/>
      <c r="BM270" s="17"/>
      <c r="BO270" s="17"/>
      <c r="BQ270" s="17"/>
      <c r="BS270" s="17"/>
      <c r="BU270" s="17"/>
      <c r="BW270" s="17"/>
      <c r="BY270" s="17"/>
      <c r="CA270" s="17"/>
      <c r="CC270" s="17"/>
      <c r="CE270" s="17"/>
      <c r="CG270" s="17"/>
      <c r="CI270" s="17"/>
      <c r="CK270" s="17"/>
      <c r="CM270" s="17"/>
      <c r="CO270" s="17"/>
    </row>
    <row r="271" spans="2:93" x14ac:dyDescent="0.25">
      <c r="B271" s="96"/>
      <c r="C271" s="96"/>
      <c r="D271" s="101"/>
      <c r="E271" s="96"/>
      <c r="F271" s="101"/>
      <c r="G271" s="96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U271" s="17"/>
      <c r="W271" s="17"/>
      <c r="Y271" s="17"/>
      <c r="AA271" s="17"/>
      <c r="AC271" s="17"/>
      <c r="AE271" s="17"/>
      <c r="AG271" s="17"/>
      <c r="AI271" s="17"/>
      <c r="AK271" s="17"/>
      <c r="AM271" s="17"/>
      <c r="AO271" s="17"/>
      <c r="AQ271" s="17"/>
      <c r="AS271" s="17"/>
      <c r="AU271" s="17"/>
      <c r="AW271" s="17"/>
      <c r="AY271" s="17"/>
      <c r="BA271" s="17"/>
      <c r="BC271" s="17"/>
      <c r="BE271" s="17"/>
      <c r="BG271" s="17"/>
      <c r="BI271" s="17"/>
      <c r="BK271" s="17"/>
      <c r="BM271" s="17"/>
      <c r="BO271" s="17"/>
      <c r="BQ271" s="17"/>
      <c r="BS271" s="17"/>
      <c r="BU271" s="17"/>
      <c r="BW271" s="17"/>
      <c r="BY271" s="17"/>
      <c r="CA271" s="17"/>
      <c r="CC271" s="17"/>
      <c r="CE271" s="17"/>
      <c r="CG271" s="17"/>
      <c r="CI271" s="17"/>
      <c r="CK271" s="17"/>
      <c r="CM271" s="17"/>
      <c r="CO271" s="17"/>
    </row>
    <row r="272" spans="2:93" x14ac:dyDescent="0.25">
      <c r="B272" s="96"/>
      <c r="C272" s="96"/>
      <c r="D272" s="101"/>
      <c r="E272" s="96"/>
      <c r="F272" s="101"/>
      <c r="G272" s="96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U272" s="17"/>
      <c r="W272" s="17"/>
      <c r="Y272" s="17"/>
      <c r="AA272" s="17"/>
      <c r="AC272" s="17"/>
      <c r="AE272" s="17"/>
      <c r="AG272" s="17"/>
      <c r="AI272" s="17"/>
      <c r="AK272" s="17"/>
      <c r="AM272" s="17"/>
      <c r="AO272" s="17"/>
      <c r="AQ272" s="17"/>
      <c r="AS272" s="17"/>
      <c r="AU272" s="17"/>
      <c r="AW272" s="17"/>
      <c r="AY272" s="17"/>
      <c r="BA272" s="17"/>
      <c r="BC272" s="17"/>
      <c r="BE272" s="17"/>
      <c r="BG272" s="17"/>
      <c r="BI272" s="17"/>
      <c r="BK272" s="17"/>
      <c r="BM272" s="17"/>
      <c r="BO272" s="17"/>
      <c r="BQ272" s="17"/>
      <c r="BS272" s="17"/>
      <c r="BU272" s="17"/>
      <c r="BW272" s="17"/>
      <c r="BY272" s="17"/>
      <c r="CA272" s="17"/>
      <c r="CC272" s="17"/>
      <c r="CE272" s="17"/>
      <c r="CG272" s="17"/>
      <c r="CI272" s="17"/>
      <c r="CK272" s="17"/>
      <c r="CM272" s="17"/>
      <c r="CO272" s="17"/>
    </row>
    <row r="273" spans="2:93" x14ac:dyDescent="0.25">
      <c r="B273" s="96"/>
      <c r="C273" s="96"/>
      <c r="D273" s="101"/>
      <c r="E273" s="96"/>
      <c r="F273" s="101"/>
      <c r="G273" s="96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U273" s="17"/>
      <c r="W273" s="17"/>
      <c r="Y273" s="17"/>
      <c r="AA273" s="17"/>
      <c r="AC273" s="17"/>
      <c r="AE273" s="17"/>
      <c r="AG273" s="17"/>
      <c r="AI273" s="17"/>
      <c r="AK273" s="17"/>
      <c r="AM273" s="17"/>
      <c r="AO273" s="17"/>
      <c r="AQ273" s="17"/>
      <c r="AS273" s="17"/>
      <c r="AU273" s="17"/>
      <c r="AW273" s="17"/>
      <c r="AY273" s="17"/>
      <c r="BA273" s="17"/>
      <c r="BC273" s="17"/>
      <c r="BE273" s="17"/>
      <c r="BG273" s="17"/>
      <c r="BI273" s="17"/>
      <c r="BK273" s="17"/>
      <c r="BM273" s="17"/>
      <c r="BO273" s="17"/>
      <c r="BQ273" s="17"/>
      <c r="BS273" s="17"/>
      <c r="BU273" s="17"/>
      <c r="BW273" s="17"/>
      <c r="BY273" s="17"/>
      <c r="CA273" s="17"/>
      <c r="CC273" s="17"/>
      <c r="CE273" s="17"/>
      <c r="CG273" s="17"/>
      <c r="CI273" s="17"/>
      <c r="CK273" s="17"/>
      <c r="CM273" s="17"/>
      <c r="CO273" s="17"/>
    </row>
    <row r="274" spans="2:93" x14ac:dyDescent="0.25">
      <c r="B274" s="96"/>
      <c r="C274" s="96"/>
      <c r="D274" s="101"/>
      <c r="E274" s="96"/>
      <c r="F274" s="101"/>
      <c r="G274" s="96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U274" s="17"/>
      <c r="W274" s="17"/>
      <c r="Y274" s="17"/>
      <c r="AA274" s="17"/>
      <c r="AC274" s="17"/>
      <c r="AE274" s="17"/>
      <c r="AG274" s="17"/>
      <c r="AI274" s="17"/>
      <c r="AK274" s="17"/>
      <c r="AM274" s="17"/>
      <c r="AO274" s="17"/>
      <c r="AQ274" s="17"/>
      <c r="AS274" s="17"/>
      <c r="AU274" s="17"/>
      <c r="AW274" s="17"/>
      <c r="AY274" s="17"/>
      <c r="BA274" s="17"/>
      <c r="BC274" s="17"/>
      <c r="BE274" s="17"/>
      <c r="BG274" s="17"/>
      <c r="BI274" s="17"/>
      <c r="BK274" s="17"/>
      <c r="BM274" s="17"/>
      <c r="BO274" s="17"/>
      <c r="BQ274" s="17"/>
      <c r="BS274" s="17"/>
      <c r="BU274" s="17"/>
      <c r="BW274" s="17"/>
      <c r="BY274" s="17"/>
      <c r="CA274" s="17"/>
      <c r="CC274" s="17"/>
      <c r="CE274" s="17"/>
      <c r="CG274" s="17"/>
      <c r="CI274" s="17"/>
      <c r="CK274" s="17"/>
      <c r="CM274" s="17"/>
      <c r="CO274" s="17"/>
    </row>
    <row r="275" spans="2:93" x14ac:dyDescent="0.25">
      <c r="B275" s="96"/>
      <c r="C275" s="96"/>
      <c r="D275" s="101"/>
      <c r="E275" s="96"/>
      <c r="F275" s="101"/>
      <c r="G275" s="96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U275" s="17"/>
      <c r="W275" s="17"/>
      <c r="Y275" s="17"/>
      <c r="AA275" s="17"/>
      <c r="AC275" s="17"/>
      <c r="AE275" s="17"/>
      <c r="AG275" s="17"/>
      <c r="AI275" s="17"/>
      <c r="AK275" s="17"/>
      <c r="AM275" s="17"/>
      <c r="AO275" s="17"/>
      <c r="AQ275" s="17"/>
      <c r="AS275" s="17"/>
      <c r="AU275" s="17"/>
      <c r="AW275" s="17"/>
      <c r="AY275" s="17"/>
      <c r="BA275" s="17"/>
      <c r="BC275" s="17"/>
      <c r="BE275" s="17"/>
      <c r="BG275" s="17"/>
      <c r="BI275" s="17"/>
      <c r="BK275" s="17"/>
      <c r="BM275" s="17"/>
      <c r="BO275" s="17"/>
      <c r="BQ275" s="17"/>
      <c r="BS275" s="17"/>
      <c r="BU275" s="17"/>
      <c r="BW275" s="17"/>
      <c r="BY275" s="17"/>
      <c r="CA275" s="17"/>
      <c r="CC275" s="17"/>
      <c r="CE275" s="17"/>
      <c r="CG275" s="17"/>
      <c r="CI275" s="17"/>
      <c r="CK275" s="17"/>
      <c r="CM275" s="17"/>
      <c r="CO275" s="17"/>
    </row>
    <row r="276" spans="2:93" x14ac:dyDescent="0.25">
      <c r="B276" s="96"/>
      <c r="C276" s="96"/>
      <c r="D276" s="101"/>
      <c r="E276" s="96"/>
      <c r="F276" s="101"/>
      <c r="G276" s="96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U276" s="17"/>
      <c r="W276" s="17"/>
      <c r="Y276" s="17"/>
      <c r="AA276" s="17"/>
      <c r="AC276" s="17"/>
      <c r="AE276" s="17"/>
      <c r="AG276" s="17"/>
      <c r="AI276" s="17"/>
      <c r="AK276" s="17"/>
      <c r="AM276" s="17"/>
      <c r="AO276" s="17"/>
      <c r="AQ276" s="17"/>
      <c r="AS276" s="17"/>
      <c r="AU276" s="17"/>
      <c r="AW276" s="17"/>
      <c r="AY276" s="17"/>
      <c r="BA276" s="17"/>
      <c r="BC276" s="17"/>
      <c r="BE276" s="17"/>
      <c r="BG276" s="17"/>
      <c r="BI276" s="17"/>
      <c r="BK276" s="17"/>
      <c r="BM276" s="17"/>
      <c r="BO276" s="17"/>
      <c r="BQ276" s="17"/>
      <c r="BS276" s="17"/>
      <c r="BU276" s="17"/>
      <c r="BW276" s="17"/>
      <c r="BY276" s="17"/>
      <c r="CA276" s="17"/>
      <c r="CC276" s="17"/>
      <c r="CE276" s="17"/>
      <c r="CG276" s="17"/>
      <c r="CI276" s="17"/>
      <c r="CK276" s="17"/>
      <c r="CM276" s="17"/>
      <c r="CO276" s="17"/>
    </row>
    <row r="277" spans="2:93" x14ac:dyDescent="0.25">
      <c r="B277" s="96"/>
      <c r="C277" s="96"/>
      <c r="D277" s="101"/>
      <c r="E277" s="96"/>
      <c r="F277" s="101"/>
      <c r="G277" s="96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U277" s="17"/>
      <c r="W277" s="17"/>
      <c r="Y277" s="17"/>
      <c r="AA277" s="17"/>
      <c r="AC277" s="17"/>
      <c r="AE277" s="17"/>
      <c r="AG277" s="17"/>
      <c r="AI277" s="17"/>
      <c r="AK277" s="17"/>
      <c r="AM277" s="17"/>
      <c r="AO277" s="17"/>
      <c r="AQ277" s="17"/>
      <c r="AS277" s="17"/>
      <c r="AU277" s="17"/>
      <c r="AW277" s="17"/>
      <c r="AY277" s="17"/>
      <c r="BA277" s="17"/>
      <c r="BC277" s="17"/>
      <c r="BE277" s="17"/>
      <c r="BG277" s="17"/>
      <c r="BI277" s="17"/>
      <c r="BK277" s="17"/>
      <c r="BM277" s="17"/>
      <c r="BO277" s="17"/>
      <c r="BQ277" s="17"/>
      <c r="BS277" s="17"/>
      <c r="BU277" s="17"/>
      <c r="BW277" s="17"/>
      <c r="BY277" s="17"/>
      <c r="CA277" s="17"/>
      <c r="CC277" s="17"/>
      <c r="CE277" s="17"/>
      <c r="CG277" s="17"/>
      <c r="CI277" s="17"/>
      <c r="CK277" s="17"/>
      <c r="CM277" s="17"/>
      <c r="CO277" s="17"/>
    </row>
    <row r="278" spans="2:93" x14ac:dyDescent="0.25">
      <c r="B278" s="96"/>
      <c r="C278" s="96"/>
      <c r="D278" s="101"/>
      <c r="E278" s="96"/>
      <c r="F278" s="101"/>
      <c r="G278" s="96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U278" s="17"/>
      <c r="W278" s="17"/>
      <c r="Y278" s="17"/>
      <c r="AA278" s="17"/>
      <c r="AC278" s="17"/>
      <c r="AE278" s="17"/>
      <c r="AG278" s="17"/>
      <c r="AI278" s="17"/>
      <c r="AK278" s="17"/>
      <c r="AM278" s="17"/>
      <c r="AO278" s="17"/>
      <c r="AQ278" s="17"/>
      <c r="AS278" s="17"/>
      <c r="AU278" s="17"/>
      <c r="AW278" s="17"/>
      <c r="AY278" s="17"/>
      <c r="BA278" s="17"/>
      <c r="BC278" s="17"/>
      <c r="BE278" s="17"/>
      <c r="BG278" s="17"/>
      <c r="BI278" s="17"/>
      <c r="BK278" s="17"/>
      <c r="BM278" s="17"/>
      <c r="BO278" s="17"/>
      <c r="BQ278" s="17"/>
      <c r="BS278" s="17"/>
      <c r="BU278" s="17"/>
      <c r="BW278" s="17"/>
      <c r="BY278" s="17"/>
      <c r="CA278" s="17"/>
      <c r="CC278" s="17"/>
      <c r="CE278" s="17"/>
      <c r="CG278" s="17"/>
      <c r="CI278" s="17"/>
      <c r="CK278" s="17"/>
      <c r="CM278" s="17"/>
      <c r="CO278" s="17"/>
    </row>
    <row r="279" spans="2:93" x14ac:dyDescent="0.25">
      <c r="B279" s="96"/>
      <c r="C279" s="96"/>
      <c r="D279" s="101"/>
      <c r="E279" s="96"/>
      <c r="F279" s="101"/>
      <c r="G279" s="96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U279" s="17"/>
      <c r="W279" s="17"/>
      <c r="Y279" s="17"/>
      <c r="AA279" s="17"/>
      <c r="AC279" s="17"/>
      <c r="AE279" s="17"/>
      <c r="AG279" s="17"/>
      <c r="AI279" s="17"/>
      <c r="AK279" s="17"/>
      <c r="AM279" s="17"/>
      <c r="AO279" s="17"/>
      <c r="AQ279" s="17"/>
      <c r="AS279" s="17"/>
      <c r="AU279" s="17"/>
      <c r="AW279" s="17"/>
      <c r="AY279" s="17"/>
      <c r="BA279" s="17"/>
      <c r="BC279" s="17"/>
      <c r="BE279" s="17"/>
      <c r="BG279" s="17"/>
      <c r="BI279" s="17"/>
      <c r="BK279" s="17"/>
      <c r="BM279" s="17"/>
      <c r="BO279" s="17"/>
      <c r="BQ279" s="17"/>
      <c r="BS279" s="17"/>
      <c r="BU279" s="17"/>
      <c r="BW279" s="17"/>
      <c r="BY279" s="17"/>
      <c r="CA279" s="17"/>
      <c r="CC279" s="17"/>
      <c r="CE279" s="17"/>
      <c r="CG279" s="17"/>
      <c r="CI279" s="17"/>
      <c r="CK279" s="17"/>
      <c r="CM279" s="17"/>
      <c r="CO279" s="17"/>
    </row>
    <row r="280" spans="2:93" x14ac:dyDescent="0.25">
      <c r="B280" s="96"/>
      <c r="C280" s="96"/>
      <c r="D280" s="101"/>
      <c r="E280" s="96"/>
      <c r="F280" s="101"/>
      <c r="G280" s="96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U280" s="17"/>
      <c r="W280" s="17"/>
      <c r="Y280" s="17"/>
      <c r="AA280" s="17"/>
      <c r="AC280" s="17"/>
      <c r="AE280" s="17"/>
      <c r="AG280" s="17"/>
      <c r="AI280" s="17"/>
      <c r="AK280" s="17"/>
      <c r="AM280" s="17"/>
      <c r="AO280" s="17"/>
      <c r="AQ280" s="17"/>
      <c r="AS280" s="17"/>
      <c r="AU280" s="17"/>
      <c r="AW280" s="17"/>
      <c r="AY280" s="17"/>
      <c r="BA280" s="17"/>
      <c r="BC280" s="17"/>
      <c r="BE280" s="17"/>
      <c r="BG280" s="17"/>
      <c r="BI280" s="17"/>
      <c r="BK280" s="17"/>
      <c r="BM280" s="17"/>
      <c r="BO280" s="17"/>
      <c r="BQ280" s="17"/>
      <c r="BS280" s="17"/>
      <c r="BU280" s="17"/>
      <c r="BW280" s="17"/>
      <c r="BY280" s="17"/>
      <c r="CA280" s="17"/>
      <c r="CC280" s="17"/>
      <c r="CE280" s="17"/>
      <c r="CG280" s="17"/>
      <c r="CI280" s="17"/>
      <c r="CK280" s="17"/>
      <c r="CM280" s="17"/>
      <c r="CO280" s="17"/>
    </row>
  </sheetData>
  <mergeCells count="52">
    <mergeCell ref="CN2:CO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Z2:AA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AX2:AY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BL2:BM2"/>
    <mergeCell ref="BN2:BO2"/>
    <mergeCell ref="BP2:BQ2"/>
    <mergeCell ref="AZ2:BA2"/>
    <mergeCell ref="BB2:BC2"/>
    <mergeCell ref="BD2:BE2"/>
    <mergeCell ref="BF2:BG2"/>
    <mergeCell ref="BH2:BI2"/>
    <mergeCell ref="BJ2:BK2"/>
    <mergeCell ref="CN1:CO1"/>
    <mergeCell ref="H1:I1"/>
    <mergeCell ref="V1:W1"/>
    <mergeCell ref="AJ1:AK1"/>
    <mergeCell ref="AX1:AY1"/>
    <mergeCell ref="BL1:BM1"/>
    <mergeCell ref="BZ1:CA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Intake Sheet</vt:lpstr>
      <vt:lpstr>Starter Intake</vt:lpstr>
      <vt:lpstr>Milk Intake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Hazlewood</dc:creator>
  <cp:lastModifiedBy>Microsoft Office User</cp:lastModifiedBy>
  <cp:lastPrinted>2021-09-02T17:25:47Z</cp:lastPrinted>
  <dcterms:created xsi:type="dcterms:W3CDTF">2021-08-10T23:00:41Z</dcterms:created>
  <dcterms:modified xsi:type="dcterms:W3CDTF">2021-10-28T14:49:14Z</dcterms:modified>
</cp:coreProperties>
</file>