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20" tabRatio="797" firstSheet="4" activeTab="6"/>
  </bookViews>
  <sheets>
    <sheet name="1. Own Shop Cost Per GA cp" sheetId="1" r:id="rId1"/>
    <sheet name="2.PopulationPer Own ShopArea m2" sheetId="2" r:id="rId2"/>
    <sheet name="3.App Users Customer Base (RGB" sheetId="3" r:id="rId3"/>
    <sheet name="4.FCR" sheetId="4" r:id="rId4"/>
    <sheet name="5.e-bill% Auto Payment  Overdue" sheetId="7" r:id="rId5"/>
    <sheet name="6.Self Care Login" sheetId="5" r:id="rId6"/>
    <sheet name="7. Total GACPMIG per shop Area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6" l="1"/>
  <c r="N8" i="6"/>
  <c r="B25" i="5" l="1"/>
  <c r="N9" i="6" l="1"/>
  <c r="M8" i="6"/>
  <c r="L8" i="6"/>
  <c r="K8" i="6"/>
  <c r="J8" i="6"/>
  <c r="I8" i="6"/>
  <c r="H8" i="6"/>
  <c r="G8" i="6"/>
  <c r="F8" i="6"/>
  <c r="E8" i="6"/>
  <c r="D8" i="6"/>
  <c r="C8" i="6"/>
  <c r="B8" i="6"/>
  <c r="N7" i="6"/>
  <c r="N6" i="6"/>
  <c r="W27" i="5"/>
  <c r="V27" i="5"/>
  <c r="U27" i="5"/>
  <c r="T27" i="5"/>
  <c r="S27" i="5"/>
  <c r="R27" i="5"/>
  <c r="Q27" i="5"/>
  <c r="P27" i="5"/>
  <c r="M27" i="5"/>
  <c r="L27" i="5"/>
  <c r="K27" i="5"/>
  <c r="J27" i="5"/>
  <c r="I27" i="5"/>
  <c r="H27" i="5"/>
  <c r="G27" i="5"/>
  <c r="F27" i="5"/>
  <c r="E27" i="5"/>
  <c r="D27" i="5"/>
  <c r="C27" i="5"/>
  <c r="B27" i="5"/>
  <c r="W26" i="5"/>
  <c r="V26" i="5"/>
  <c r="U26" i="5"/>
  <c r="T26" i="5"/>
  <c r="S26" i="5"/>
  <c r="R26" i="5"/>
  <c r="Q26" i="5"/>
  <c r="P26" i="5"/>
  <c r="M26" i="5"/>
  <c r="L26" i="5"/>
  <c r="K26" i="5"/>
  <c r="J26" i="5"/>
  <c r="I26" i="5"/>
  <c r="H26" i="5"/>
  <c r="G26" i="5"/>
  <c r="F26" i="5"/>
  <c r="E26" i="5"/>
  <c r="D26" i="5"/>
  <c r="C26" i="5"/>
  <c r="B26" i="5"/>
  <c r="W25" i="5"/>
  <c r="V25" i="5"/>
  <c r="U25" i="5"/>
  <c r="T25" i="5"/>
  <c r="S25" i="5"/>
  <c r="R25" i="5"/>
  <c r="Q25" i="5"/>
  <c r="P25" i="5"/>
  <c r="M25" i="5"/>
  <c r="L25" i="5"/>
  <c r="K25" i="5"/>
  <c r="J25" i="5"/>
  <c r="I25" i="5"/>
  <c r="H25" i="5"/>
  <c r="G25" i="5"/>
  <c r="F25" i="5"/>
  <c r="E25" i="5"/>
  <c r="D25" i="5"/>
  <c r="C25" i="5"/>
  <c r="O22" i="5"/>
  <c r="O26" i="5" s="1"/>
  <c r="O21" i="5"/>
  <c r="O27" i="5" s="1"/>
  <c r="N21" i="5"/>
  <c r="N7" i="4"/>
  <c r="M7" i="4"/>
  <c r="L7" i="4"/>
  <c r="J7" i="4"/>
  <c r="I7" i="4"/>
  <c r="H7" i="4"/>
  <c r="G7" i="4"/>
  <c r="F7" i="4"/>
  <c r="E7" i="4"/>
  <c r="D7" i="4"/>
  <c r="C7" i="4"/>
  <c r="B7" i="4"/>
  <c r="K6" i="4"/>
  <c r="K7" i="4" s="1"/>
  <c r="O5" i="4"/>
  <c r="J7" i="3"/>
  <c r="I7" i="3"/>
  <c r="H7" i="3"/>
  <c r="G7" i="3"/>
  <c r="F7" i="3"/>
  <c r="E7" i="3"/>
  <c r="D7" i="3"/>
  <c r="C7" i="3"/>
  <c r="B7" i="3"/>
  <c r="U3" i="2"/>
  <c r="M10" i="2" s="1"/>
  <c r="L10" i="2"/>
  <c r="K10" i="2"/>
  <c r="J10" i="2"/>
  <c r="J12" i="2" s="1"/>
  <c r="I10" i="2"/>
  <c r="H10" i="2"/>
  <c r="G10" i="2"/>
  <c r="F10" i="2"/>
  <c r="F12" i="2" s="1"/>
  <c r="E10" i="2"/>
  <c r="D10" i="2"/>
  <c r="C10" i="2"/>
  <c r="B10" i="2"/>
  <c r="B12" i="2" s="1"/>
  <c r="N12" i="2" s="1"/>
  <c r="J7" i="2"/>
  <c r="I7" i="2"/>
  <c r="I12" i="2" s="1"/>
  <c r="H7" i="2"/>
  <c r="H12" i="2" s="1"/>
  <c r="G7" i="2"/>
  <c r="G12" i="2" s="1"/>
  <c r="F7" i="2"/>
  <c r="E7" i="2"/>
  <c r="E12" i="2" s="1"/>
  <c r="D7" i="2"/>
  <c r="D12" i="2" s="1"/>
  <c r="C7" i="2"/>
  <c r="C12" i="2" s="1"/>
  <c r="B7" i="2"/>
  <c r="O8" i="1"/>
  <c r="N8" i="1"/>
  <c r="N11" i="1" s="1"/>
  <c r="M8" i="1"/>
  <c r="L8" i="1"/>
  <c r="L11" i="1" s="1"/>
  <c r="K8" i="1"/>
  <c r="J8" i="1"/>
  <c r="I8" i="1"/>
  <c r="I11" i="1" s="1"/>
  <c r="H8" i="1"/>
  <c r="H11" i="1" s="1"/>
  <c r="G8" i="1"/>
  <c r="F8" i="1"/>
  <c r="E8" i="1"/>
  <c r="E11" i="1" s="1"/>
  <c r="D8" i="1"/>
  <c r="O11" i="1"/>
  <c r="M11" i="1"/>
  <c r="K11" i="1"/>
  <c r="G11" i="1"/>
  <c r="P10" i="1"/>
  <c r="P9" i="1"/>
  <c r="F11" i="1"/>
  <c r="D11" i="1"/>
  <c r="J7" i="1"/>
  <c r="P7" i="1" s="1"/>
  <c r="O6" i="1"/>
  <c r="N6" i="1"/>
  <c r="M6" i="1"/>
  <c r="L6" i="1"/>
  <c r="K6" i="1"/>
  <c r="I6" i="1"/>
  <c r="H6" i="1"/>
  <c r="G6" i="1"/>
  <c r="F6" i="1"/>
  <c r="E6" i="1"/>
  <c r="D6" i="1"/>
  <c r="N25" i="5" l="1"/>
  <c r="O25" i="5"/>
  <c r="N22" i="5"/>
  <c r="N26" i="5" s="1"/>
  <c r="O6" i="4"/>
  <c r="O7" i="4" s="1"/>
  <c r="J11" i="1"/>
  <c r="J6" i="1"/>
  <c r="P6" i="1" s="1"/>
  <c r="N27" i="5" l="1"/>
  <c r="P8" i="1"/>
  <c r="P11" i="1" s="1"/>
</calcChain>
</file>

<file path=xl/comments1.xml><?xml version="1.0" encoding="utf-8"?>
<comments xmlns="http://schemas.openxmlformats.org/spreadsheetml/2006/main">
  <authors>
    <author>asifuz.zaman</author>
  </authors>
  <commentList>
    <comment ref="L9" authorId="0" shapeId="0">
      <text>
        <r>
          <rPr>
            <b/>
            <sz val="9"/>
            <color indexed="81"/>
            <rFont val="Tahoma"/>
            <family val="2"/>
          </rPr>
          <t>asifuz.zaman:</t>
        </r>
        <r>
          <rPr>
            <sz val="9"/>
            <color indexed="81"/>
            <rFont val="Tahoma"/>
            <family val="2"/>
          </rPr>
          <t xml:space="preserve">
In previous month, this data was not available , Now I put the actual figure</t>
        </r>
      </text>
    </comment>
  </commentList>
</comments>
</file>

<file path=xl/sharedStrings.xml><?xml version="1.0" encoding="utf-8"?>
<sst xmlns="http://schemas.openxmlformats.org/spreadsheetml/2006/main" count="178" uniqueCount="91">
  <si>
    <t>Own Shop Cost Per GA cp</t>
  </si>
  <si>
    <t>Name Of 1st Item</t>
  </si>
  <si>
    <t>Own Shop Cost Per GA CP</t>
  </si>
  <si>
    <t>Calculation</t>
  </si>
  <si>
    <t>Total</t>
  </si>
  <si>
    <t>Cost WIC(MN)</t>
  </si>
  <si>
    <t>Cost BDT</t>
  </si>
  <si>
    <t>1BDT=0.0108393 EUR</t>
  </si>
  <si>
    <t>Cost (EUR)</t>
  </si>
  <si>
    <t>Pre To Post (Migration)</t>
  </si>
  <si>
    <t>New Activation SIM( Brand+MNP)</t>
  </si>
  <si>
    <t>Own shop cost per GA/cp/mig [EUR]</t>
  </si>
  <si>
    <t>Data Type &amp; Source</t>
  </si>
  <si>
    <t>Concern Team</t>
  </si>
  <si>
    <t>Data Type</t>
  </si>
  <si>
    <t>Source</t>
  </si>
  <si>
    <t>Available in DWH</t>
  </si>
  <si>
    <t>WIC</t>
  </si>
  <si>
    <t>No</t>
  </si>
  <si>
    <t>Complaint Team</t>
  </si>
  <si>
    <t>CRM</t>
  </si>
  <si>
    <t>Admin+HR+Own</t>
  </si>
  <si>
    <t>Yes (EBI)</t>
  </si>
  <si>
    <t>Area Of WIC</t>
  </si>
  <si>
    <t>Mannual</t>
  </si>
  <si>
    <t>Not Yet</t>
  </si>
  <si>
    <t>Population Per Own Shop Area m2_2020</t>
  </si>
  <si>
    <t>YTD (AVG)</t>
  </si>
  <si>
    <t>Robi Total Base</t>
  </si>
  <si>
    <t>AT Total Base</t>
  </si>
  <si>
    <t>Total Base</t>
  </si>
  <si>
    <t>Total Ownshop</t>
  </si>
  <si>
    <t>Total own shop Area (In Square ft)</t>
  </si>
  <si>
    <t>Total own shop Area (In Square meter)</t>
  </si>
  <si>
    <t>Population per own shop Area</t>
  </si>
  <si>
    <t>1 M^2</t>
  </si>
  <si>
    <t>=</t>
  </si>
  <si>
    <t>ft^2</t>
  </si>
  <si>
    <t>1 ft^2</t>
  </si>
  <si>
    <t>M^2</t>
  </si>
  <si>
    <t>EBI</t>
  </si>
  <si>
    <t>Yes</t>
  </si>
  <si>
    <t>Cumulative App User</t>
  </si>
  <si>
    <t>RGB</t>
  </si>
  <si>
    <t>YES</t>
  </si>
  <si>
    <t>Target</t>
  </si>
  <si>
    <t>YTD</t>
  </si>
  <si>
    <t>Robi</t>
  </si>
  <si>
    <t>Airtel</t>
  </si>
  <si>
    <t>Avg (Merged Co)</t>
  </si>
  <si>
    <t>AT</t>
  </si>
  <si>
    <t>Robi Contact Center</t>
  </si>
  <si>
    <t>AT Contact Center</t>
  </si>
  <si>
    <t>Gplex</t>
  </si>
  <si>
    <t>Genex</t>
  </si>
  <si>
    <t>???</t>
  </si>
  <si>
    <t># of self-care logins per customer</t>
  </si>
  <si>
    <t>Single App Unique Login Robi</t>
  </si>
  <si>
    <t>Single App Unique Login AT</t>
  </si>
  <si>
    <t>Web Self Care login Robi</t>
  </si>
  <si>
    <t>Web Self Care  login AT</t>
  </si>
  <si>
    <t>Active User App Robi</t>
  </si>
  <si>
    <t>Active User App AT</t>
  </si>
  <si>
    <t>Web Self Care Active User Robi</t>
  </si>
  <si>
    <t>Web Self Care Active User AT</t>
  </si>
  <si>
    <t>of self-care logins per customer Robi</t>
  </si>
  <si>
    <t>of self-care logins per customer AT</t>
  </si>
  <si>
    <t>of self-care logins per customer Merged Co</t>
  </si>
  <si>
    <t>IT</t>
  </si>
  <si>
    <t>Self care Login Info/Active User</t>
  </si>
  <si>
    <t>Web Self Care Login Info/ Active User</t>
  </si>
  <si>
    <t>Total GACPMIG per shop Area_2020</t>
  </si>
  <si>
    <t>YTD 20</t>
  </si>
  <si>
    <t>Total GA CP MIG</t>
  </si>
  <si>
    <t xml:space="preserve">Total GA,CP,Mig per shop area  </t>
  </si>
  <si>
    <t>Elements</t>
  </si>
  <si>
    <t>Result in June’2020</t>
  </si>
  <si>
    <t>Result in July’2020</t>
  </si>
  <si>
    <t>Result in Aug’2020</t>
  </si>
  <si>
    <t>% of e-billing</t>
  </si>
  <si>
    <t>% of Automated Payments</t>
  </si>
  <si>
    <t>7.98 [EUR]</t>
  </si>
  <si>
    <t>7.37 [EURO]</t>
  </si>
  <si>
    <t>7.64 [EURO]</t>
  </si>
  <si>
    <t>e-bill</t>
  </si>
  <si>
    <t>Automation Payments</t>
  </si>
  <si>
    <r>
      <t>Value of overdue consumer bills per net consumers [EUR</t>
    </r>
    <r>
      <rPr>
        <sz val="10"/>
        <color theme="1"/>
        <rFont val="Nunito Light"/>
      </rPr>
      <t xml:space="preserve"> ]</t>
    </r>
  </si>
  <si>
    <t>Value of overdue consumer bills per net consumers [EUR ]</t>
  </si>
  <si>
    <t>CBS report module</t>
  </si>
  <si>
    <t>Credit Management</t>
  </si>
  <si>
    <t>Note : Formula will be mentioned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</si>
</sst>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&gt;1000000]#.0,,&quot;M&quot;;[&gt;1000]#,&quot;K&quot;;#,##0"/>
    <numFmt numFmtId="165" formatCode="[&gt;1000000]#.00,,&quot;M&quot;;[&gt;1000]#.0,&quot;K&quot;;#,##0.0"/>
    <numFmt numFmtId="166" formatCode="0.0%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0"/>
      <color theme="1"/>
      <name val="Nunito Light"/>
    </font>
    <font>
      <b/>
      <sz val="10"/>
      <color theme="1"/>
      <name val="Nunito Light"/>
    </font>
    <font>
      <sz val="10"/>
      <color rgb="FF000000"/>
      <name val="Nunito Light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0" fillId="0" borderId="1" xfId="0" applyBorder="1"/>
    <xf numFmtId="0" fontId="0" fillId="0" borderId="2" xfId="0" applyBorder="1"/>
    <xf numFmtId="0" fontId="4" fillId="0" borderId="2" xfId="0" applyFont="1" applyBorder="1"/>
    <xf numFmtId="17" fontId="4" fillId="0" borderId="2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6" fillId="0" borderId="5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4" xfId="0" quotePrefix="1" applyBorder="1"/>
    <xf numFmtId="3" fontId="7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1" fontId="3" fillId="3" borderId="8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7" fillId="3" borderId="0" xfId="0" applyFont="1" applyFill="1"/>
    <xf numFmtId="17" fontId="10" fillId="0" borderId="2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3" fontId="2" fillId="6" borderId="8" xfId="0" applyNumberFormat="1" applyFont="1" applyFill="1" applyBorder="1" applyAlignment="1">
      <alignment horizontal="center"/>
    </xf>
    <xf numFmtId="3" fontId="2" fillId="6" borderId="10" xfId="0" applyNumberFormat="1" applyFont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4" fillId="7" borderId="0" xfId="0" applyFont="1" applyFill="1"/>
    <xf numFmtId="0" fontId="4" fillId="7" borderId="0" xfId="0" quotePrefix="1" applyFont="1" applyFill="1" applyAlignment="1">
      <alignment horizontal="center"/>
    </xf>
    <xf numFmtId="17" fontId="0" fillId="0" borderId="2" xfId="0" applyNumberFormat="1" applyBorder="1" applyAlignment="1">
      <alignment horizontal="center"/>
    </xf>
    <xf numFmtId="17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9" fontId="3" fillId="0" borderId="8" xfId="1" applyFont="1" applyBorder="1" applyAlignment="1">
      <alignment horizontal="center"/>
    </xf>
    <xf numFmtId="0" fontId="5" fillId="8" borderId="1" xfId="0" applyFont="1" applyFill="1" applyBorder="1"/>
    <xf numFmtId="0" fontId="2" fillId="8" borderId="2" xfId="0" applyFont="1" applyFill="1" applyBorder="1" applyAlignment="1">
      <alignment horizontal="center"/>
    </xf>
    <xf numFmtId="17" fontId="2" fillId="8" borderId="2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9" borderId="4" xfId="0" applyFill="1" applyBorder="1" applyAlignment="1">
      <alignment vertical="top"/>
    </xf>
    <xf numFmtId="10" fontId="0" fillId="10" borderId="5" xfId="0" applyNumberFormat="1" applyFill="1" applyBorder="1" applyAlignment="1">
      <alignment horizontal="center" vertical="top"/>
    </xf>
    <xf numFmtId="10" fontId="0" fillId="9" borderId="5" xfId="0" applyNumberFormat="1" applyFill="1" applyBorder="1" applyAlignment="1">
      <alignment horizontal="center" vertical="top"/>
    </xf>
    <xf numFmtId="10" fontId="0" fillId="9" borderId="5" xfId="1" applyNumberFormat="1" applyFont="1" applyFill="1" applyBorder="1" applyAlignment="1">
      <alignment horizontal="center" vertical="top"/>
    </xf>
    <xf numFmtId="10" fontId="0" fillId="10" borderId="6" xfId="0" applyNumberFormat="1" applyFill="1" applyBorder="1" applyAlignment="1">
      <alignment horizontal="center" vertical="top"/>
    </xf>
    <xf numFmtId="0" fontId="0" fillId="9" borderId="11" xfId="0" applyFill="1" applyBorder="1" applyAlignment="1">
      <alignment vertical="top"/>
    </xf>
    <xf numFmtId="10" fontId="0" fillId="10" borderId="12" xfId="0" applyNumberFormat="1" applyFill="1" applyBorder="1" applyAlignment="1">
      <alignment horizontal="center" vertical="top"/>
    </xf>
    <xf numFmtId="10" fontId="0" fillId="9" borderId="12" xfId="0" applyNumberFormat="1" applyFill="1" applyBorder="1" applyAlignment="1">
      <alignment horizontal="center" vertical="top"/>
    </xf>
    <xf numFmtId="10" fontId="0" fillId="9" borderId="12" xfId="1" applyNumberFormat="1" applyFont="1" applyFill="1" applyBorder="1" applyAlignment="1">
      <alignment horizontal="center" vertical="top"/>
    </xf>
    <xf numFmtId="10" fontId="0" fillId="10" borderId="13" xfId="0" applyNumberFormat="1" applyFill="1" applyBorder="1" applyAlignment="1">
      <alignment horizontal="center" vertical="top"/>
    </xf>
    <xf numFmtId="166" fontId="0" fillId="0" borderId="5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7" fontId="10" fillId="7" borderId="1" xfId="0" applyNumberFormat="1" applyFont="1" applyFill="1" applyBorder="1" applyAlignment="1">
      <alignment horizontal="center"/>
    </xf>
    <xf numFmtId="17" fontId="10" fillId="7" borderId="2" xfId="0" applyNumberFormat="1" applyFont="1" applyFill="1" applyBorder="1" applyAlignment="1">
      <alignment horizontal="center"/>
    </xf>
    <xf numFmtId="17" fontId="10" fillId="7" borderId="14" xfId="0" applyNumberFormat="1" applyFont="1" applyFill="1" applyBorder="1" applyAlignment="1">
      <alignment horizontal="center"/>
    </xf>
    <xf numFmtId="17" fontId="10" fillId="11" borderId="1" xfId="0" applyNumberFormat="1" applyFont="1" applyFill="1" applyBorder="1" applyAlignment="1">
      <alignment horizontal="center"/>
    </xf>
    <xf numFmtId="17" fontId="10" fillId="11" borderId="2" xfId="0" applyNumberFormat="1" applyFont="1" applyFill="1" applyBorder="1" applyAlignment="1">
      <alignment horizontal="center"/>
    </xf>
    <xf numFmtId="17" fontId="10" fillId="11" borderId="3" xfId="0" applyNumberFormat="1" applyFont="1" applyFill="1" applyBorder="1" applyAlignment="1">
      <alignment horizontal="center"/>
    </xf>
    <xf numFmtId="3" fontId="0" fillId="7" borderId="4" xfId="0" applyNumberFormat="1" applyFill="1" applyBorder="1" applyAlignment="1">
      <alignment horizontal="center"/>
    </xf>
    <xf numFmtId="3" fontId="0" fillId="7" borderId="5" xfId="0" applyNumberFormat="1" applyFill="1" applyBorder="1" applyAlignment="1">
      <alignment horizontal="center"/>
    </xf>
    <xf numFmtId="3" fontId="0" fillId="7" borderId="15" xfId="0" applyNumberFormat="1" applyFill="1" applyBorder="1" applyAlignment="1">
      <alignment horizontal="center"/>
    </xf>
    <xf numFmtId="3" fontId="0" fillId="11" borderId="4" xfId="0" applyNumberFormat="1" applyFill="1" applyBorder="1" applyAlignment="1">
      <alignment horizontal="center"/>
    </xf>
    <xf numFmtId="3" fontId="0" fillId="11" borderId="5" xfId="0" applyNumberFormat="1" applyFill="1" applyBorder="1" applyAlignment="1">
      <alignment horizontal="center"/>
    </xf>
    <xf numFmtId="3" fontId="0" fillId="11" borderId="5" xfId="0" applyNumberFormat="1" applyFill="1" applyBorder="1"/>
    <xf numFmtId="0" fontId="0" fillId="11" borderId="5" xfId="0" applyFill="1" applyBorder="1"/>
    <xf numFmtId="0" fontId="0" fillId="11" borderId="6" xfId="0" applyFill="1" applyBorder="1"/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3" fontId="0" fillId="11" borderId="4" xfId="0" applyNumberFormat="1" applyFill="1" applyBorder="1"/>
    <xf numFmtId="3" fontId="0" fillId="11" borderId="6" xfId="0" applyNumberFormat="1" applyFill="1" applyBorder="1"/>
    <xf numFmtId="3" fontId="3" fillId="11" borderId="4" xfId="0" applyNumberFormat="1" applyFont="1" applyFill="1" applyBorder="1" applyAlignment="1">
      <alignment horizontal="center"/>
    </xf>
    <xf numFmtId="3" fontId="3" fillId="11" borderId="5" xfId="0" applyNumberFormat="1" applyFont="1" applyFill="1" applyBorder="1" applyAlignment="1">
      <alignment horizontal="center"/>
    </xf>
    <xf numFmtId="0" fontId="0" fillId="11" borderId="4" xfId="0" applyFill="1" applyBorder="1"/>
    <xf numFmtId="17" fontId="10" fillId="7" borderId="4" xfId="0" applyNumberFormat="1" applyFont="1" applyFill="1" applyBorder="1" applyAlignment="1">
      <alignment horizontal="center"/>
    </xf>
    <xf numFmtId="17" fontId="10" fillId="7" borderId="5" xfId="0" applyNumberFormat="1" applyFont="1" applyFill="1" applyBorder="1" applyAlignment="1">
      <alignment horizontal="center"/>
    </xf>
    <xf numFmtId="17" fontId="10" fillId="7" borderId="15" xfId="0" applyNumberFormat="1" applyFont="1" applyFill="1" applyBorder="1" applyAlignment="1">
      <alignment horizontal="center"/>
    </xf>
    <xf numFmtId="17" fontId="10" fillId="11" borderId="4" xfId="0" applyNumberFormat="1" applyFont="1" applyFill="1" applyBorder="1" applyAlignment="1">
      <alignment horizontal="center"/>
    </xf>
    <xf numFmtId="17" fontId="10" fillId="11" borderId="5" xfId="0" applyNumberFormat="1" applyFont="1" applyFill="1" applyBorder="1" applyAlignment="1">
      <alignment horizontal="center"/>
    </xf>
    <xf numFmtId="17" fontId="10" fillId="11" borderId="6" xfId="0" applyNumberFormat="1" applyFont="1" applyFill="1" applyBorder="1" applyAlignment="1">
      <alignment horizontal="center"/>
    </xf>
    <xf numFmtId="0" fontId="3" fillId="3" borderId="15" xfId="0" applyFont="1" applyFill="1" applyBorder="1"/>
    <xf numFmtId="1" fontId="3" fillId="7" borderId="4" xfId="0" applyNumberFormat="1" applyFont="1" applyFill="1" applyBorder="1" applyAlignment="1">
      <alignment horizontal="center"/>
    </xf>
    <xf numFmtId="1" fontId="3" fillId="7" borderId="5" xfId="0" applyNumberFormat="1" applyFont="1" applyFill="1" applyBorder="1" applyAlignment="1">
      <alignment horizontal="center"/>
    </xf>
    <xf numFmtId="1" fontId="3" fillId="7" borderId="15" xfId="0" applyNumberFormat="1" applyFont="1" applyFill="1" applyBorder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1" fontId="3" fillId="11" borderId="5" xfId="0" applyNumberFormat="1" applyFont="1" applyFill="1" applyBorder="1" applyAlignment="1">
      <alignment horizontal="center"/>
    </xf>
    <xf numFmtId="1" fontId="3" fillId="11" borderId="6" xfId="0" applyNumberFormat="1" applyFont="1" applyFill="1" applyBorder="1" applyAlignment="1">
      <alignment horizontal="center"/>
    </xf>
    <xf numFmtId="1" fontId="3" fillId="7" borderId="7" xfId="0" applyNumberFormat="1" applyFont="1" applyFill="1" applyBorder="1" applyAlignment="1">
      <alignment horizontal="center"/>
    </xf>
    <xf numFmtId="1" fontId="3" fillId="7" borderId="8" xfId="0" applyNumberFormat="1" applyFont="1" applyFill="1" applyBorder="1" applyAlignment="1">
      <alignment horizontal="center"/>
    </xf>
    <xf numFmtId="1" fontId="3" fillId="7" borderId="16" xfId="0" applyNumberFormat="1" applyFont="1" applyFill="1" applyBorder="1" applyAlignment="1">
      <alignment horizontal="center"/>
    </xf>
    <xf numFmtId="2" fontId="3" fillId="11" borderId="7" xfId="0" applyNumberFormat="1" applyFont="1" applyFill="1" applyBorder="1" applyAlignment="1">
      <alignment horizontal="center"/>
    </xf>
    <xf numFmtId="2" fontId="3" fillId="11" borderId="8" xfId="0" applyNumberFormat="1" applyFont="1" applyFill="1" applyBorder="1" applyAlignment="1">
      <alignment horizontal="center"/>
    </xf>
    <xf numFmtId="1" fontId="3" fillId="11" borderId="8" xfId="0" applyNumberFormat="1" applyFont="1" applyFill="1" applyBorder="1" applyAlignment="1">
      <alignment horizontal="center"/>
    </xf>
    <xf numFmtId="1" fontId="3" fillId="11" borderId="10" xfId="0" applyNumberFormat="1" applyFont="1" applyFill="1" applyBorder="1" applyAlignment="1">
      <alignment horizontal="center"/>
    </xf>
    <xf numFmtId="0" fontId="4" fillId="5" borderId="4" xfId="0" applyFont="1" applyFill="1" applyBorder="1"/>
    <xf numFmtId="3" fontId="4" fillId="5" borderId="5" xfId="0" applyNumberFormat="1" applyFont="1" applyFill="1" applyBorder="1" applyAlignment="1">
      <alignment horizontal="center"/>
    </xf>
    <xf numFmtId="3" fontId="4" fillId="5" borderId="6" xfId="0" applyNumberFormat="1" applyFont="1" applyFill="1" applyBorder="1" applyAlignment="1">
      <alignment horizontal="center"/>
    </xf>
    <xf numFmtId="3" fontId="0" fillId="0" borderId="5" xfId="0" applyNumberFormat="1" applyBorder="1"/>
    <xf numFmtId="0" fontId="4" fillId="0" borderId="17" xfId="0" applyFont="1" applyBorder="1"/>
    <xf numFmtId="1" fontId="4" fillId="0" borderId="18" xfId="0" applyNumberFormat="1" applyFont="1" applyBorder="1" applyAlignment="1">
      <alignment horizontal="center"/>
    </xf>
    <xf numFmtId="0" fontId="4" fillId="0" borderId="19" xfId="0" applyFont="1" applyBorder="1"/>
    <xf numFmtId="0" fontId="11" fillId="0" borderId="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9" fontId="11" fillId="0" borderId="22" xfId="0" applyNumberFormat="1" applyFont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11" fillId="0" borderId="22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showGridLines="0" workbookViewId="0"/>
  </sheetViews>
  <sheetFormatPr defaultRowHeight="15"/>
  <cols>
    <col min="1" max="1" width="31.28515625" bestFit="1" customWidth="1"/>
    <col min="2" max="2" width="23.85546875" bestFit="1" customWidth="1"/>
    <col min="3" max="3" width="33.28515625" bestFit="1" customWidth="1"/>
    <col min="4" max="4" width="15.5703125" bestFit="1" customWidth="1"/>
    <col min="5" max="5" width="16.42578125" bestFit="1" customWidth="1"/>
    <col min="6" max="12" width="10.140625" bestFit="1" customWidth="1"/>
    <col min="13" max="15" width="7.7109375" bestFit="1" customWidth="1"/>
    <col min="16" max="16" width="11.140625" bestFit="1" customWidth="1"/>
  </cols>
  <sheetData>
    <row r="1" spans="1:16">
      <c r="A1" t="s">
        <v>1</v>
      </c>
      <c r="B1" t="s">
        <v>2</v>
      </c>
    </row>
    <row r="3" spans="1:16">
      <c r="A3" s="31" t="s">
        <v>3</v>
      </c>
    </row>
    <row r="4" spans="1:16" ht="15.75" thickBot="1"/>
    <row r="5" spans="1:16">
      <c r="A5" s="1"/>
      <c r="B5" s="2"/>
      <c r="C5" s="3" t="s">
        <v>0</v>
      </c>
      <c r="D5" s="4">
        <v>43831</v>
      </c>
      <c r="E5" s="4">
        <v>43862</v>
      </c>
      <c r="F5" s="4">
        <v>43891</v>
      </c>
      <c r="G5" s="4">
        <v>43922</v>
      </c>
      <c r="H5" s="4">
        <v>43952</v>
      </c>
      <c r="I5" s="4">
        <v>43983</v>
      </c>
      <c r="J5" s="4">
        <v>44013</v>
      </c>
      <c r="K5" s="4">
        <v>44044</v>
      </c>
      <c r="L5" s="4">
        <v>44075</v>
      </c>
      <c r="M5" s="4">
        <v>44105</v>
      </c>
      <c r="N5" s="4">
        <v>44136</v>
      </c>
      <c r="O5" s="4">
        <v>44166</v>
      </c>
      <c r="P5" s="5" t="s">
        <v>4</v>
      </c>
    </row>
    <row r="6" spans="1:16">
      <c r="A6" s="6"/>
      <c r="B6" s="7"/>
      <c r="C6" s="7" t="s">
        <v>5</v>
      </c>
      <c r="D6" s="8">
        <f>D7/10^6</f>
        <v>31.189174000000001</v>
      </c>
      <c r="E6" s="8">
        <f t="shared" ref="E6:O6" si="0">E7/10^6</f>
        <v>31.113137999999999</v>
      </c>
      <c r="F6" s="8">
        <f t="shared" si="0"/>
        <v>31.253478000000001</v>
      </c>
      <c r="G6" s="8">
        <f t="shared" si="0"/>
        <v>30.878616999999998</v>
      </c>
      <c r="H6" s="8">
        <f t="shared" si="0"/>
        <v>31.303712999999998</v>
      </c>
      <c r="I6" s="8">
        <f t="shared" si="0"/>
        <v>31.803712999999998</v>
      </c>
      <c r="J6" s="8">
        <f t="shared" si="0"/>
        <v>32.803713000000002</v>
      </c>
      <c r="K6" s="8">
        <f t="shared" si="0"/>
        <v>31.102716000000001</v>
      </c>
      <c r="L6" s="8">
        <f t="shared" si="0"/>
        <v>31.102716000000001</v>
      </c>
      <c r="M6" s="8">
        <f t="shared" si="0"/>
        <v>0</v>
      </c>
      <c r="N6" s="8">
        <f t="shared" si="0"/>
        <v>0</v>
      </c>
      <c r="O6" s="8">
        <f t="shared" si="0"/>
        <v>0</v>
      </c>
      <c r="P6" s="9">
        <f>SUM(D6:O6)</f>
        <v>282.55097799999993</v>
      </c>
    </row>
    <row r="7" spans="1:16">
      <c r="A7" s="6"/>
      <c r="B7" s="7"/>
      <c r="C7" s="7" t="s">
        <v>6</v>
      </c>
      <c r="D7" s="10">
        <v>31189174</v>
      </c>
      <c r="E7" s="10">
        <v>31113138</v>
      </c>
      <c r="F7" s="10">
        <v>31253478</v>
      </c>
      <c r="G7" s="10">
        <v>30878617</v>
      </c>
      <c r="H7" s="10">
        <v>31303713</v>
      </c>
      <c r="I7" s="10">
        <v>31803713</v>
      </c>
      <c r="J7" s="10">
        <f>I7+1000000</f>
        <v>32803713</v>
      </c>
      <c r="K7" s="10">
        <v>31102716</v>
      </c>
      <c r="L7" s="10">
        <v>31102716</v>
      </c>
      <c r="M7" s="11"/>
      <c r="N7" s="11"/>
      <c r="O7" s="11"/>
      <c r="P7" s="12">
        <f>SUM(D7:O7)</f>
        <v>282550978</v>
      </c>
    </row>
    <row r="8" spans="1:16">
      <c r="A8" s="13" t="s">
        <v>7</v>
      </c>
      <c r="B8" s="21">
        <v>1.08393E-2</v>
      </c>
      <c r="C8" s="7" t="s">
        <v>8</v>
      </c>
      <c r="D8" s="14">
        <f>D7*$B$8</f>
        <v>338068.8137382</v>
      </c>
      <c r="E8" s="14">
        <f t="shared" ref="E8:O8" si="1">E7*$B$8</f>
        <v>337244.63672339998</v>
      </c>
      <c r="F8" s="14">
        <f t="shared" si="1"/>
        <v>338765.82408539997</v>
      </c>
      <c r="G8" s="14">
        <f t="shared" si="1"/>
        <v>334702.59324809996</v>
      </c>
      <c r="H8" s="14">
        <f t="shared" si="1"/>
        <v>339310.33632090001</v>
      </c>
      <c r="I8" s="14">
        <f t="shared" si="1"/>
        <v>344729.98632089997</v>
      </c>
      <c r="J8" s="14">
        <f t="shared" si="1"/>
        <v>355569.28632089996</v>
      </c>
      <c r="K8" s="14">
        <f t="shared" si="1"/>
        <v>337131.66953879996</v>
      </c>
      <c r="L8" s="14">
        <f t="shared" si="1"/>
        <v>337131.66953879996</v>
      </c>
      <c r="M8" s="14">
        <f t="shared" si="1"/>
        <v>0</v>
      </c>
      <c r="N8" s="14">
        <f t="shared" si="1"/>
        <v>0</v>
      </c>
      <c r="O8" s="14">
        <f t="shared" si="1"/>
        <v>0</v>
      </c>
      <c r="P8" s="15">
        <f>SUM(D8:O8)</f>
        <v>3062654.8158354</v>
      </c>
    </row>
    <row r="9" spans="1:16">
      <c r="A9" s="6"/>
      <c r="B9" s="7"/>
      <c r="C9" s="7" t="s">
        <v>9</v>
      </c>
      <c r="D9" s="16">
        <v>448</v>
      </c>
      <c r="E9" s="16">
        <v>415</v>
      </c>
      <c r="F9" s="16">
        <v>390</v>
      </c>
      <c r="G9" s="16">
        <v>26</v>
      </c>
      <c r="H9" s="16">
        <v>55</v>
      </c>
      <c r="I9" s="16">
        <v>183</v>
      </c>
      <c r="J9" s="16">
        <v>147</v>
      </c>
      <c r="K9" s="16">
        <v>190</v>
      </c>
      <c r="L9" s="16">
        <v>1672</v>
      </c>
      <c r="M9" s="16"/>
      <c r="N9" s="16"/>
      <c r="O9" s="16"/>
      <c r="P9" s="12">
        <f t="shared" ref="P9" si="2">SUM(D9:O9)</f>
        <v>3526</v>
      </c>
    </row>
    <row r="10" spans="1:16">
      <c r="A10" s="6"/>
      <c r="B10" s="7"/>
      <c r="C10" s="7" t="s">
        <v>10</v>
      </c>
      <c r="D10" s="10">
        <v>19872</v>
      </c>
      <c r="E10" s="10">
        <v>20047</v>
      </c>
      <c r="F10" s="10">
        <v>17650</v>
      </c>
      <c r="G10" s="10">
        <v>2286</v>
      </c>
      <c r="H10" s="10">
        <v>5990</v>
      </c>
      <c r="I10" s="10">
        <v>14599</v>
      </c>
      <c r="J10" s="10">
        <v>19264</v>
      </c>
      <c r="K10" s="10">
        <v>22615</v>
      </c>
      <c r="L10" s="10">
        <v>33027</v>
      </c>
      <c r="M10" s="10"/>
      <c r="N10" s="10"/>
      <c r="O10" s="10"/>
      <c r="P10" s="12">
        <f>SUM(D10:O10)</f>
        <v>155350</v>
      </c>
    </row>
    <row r="11" spans="1:16" ht="15.75" thickBot="1">
      <c r="A11" s="17"/>
      <c r="B11" s="18"/>
      <c r="C11" s="19" t="s">
        <v>11</v>
      </c>
      <c r="D11" s="20">
        <f t="shared" ref="D11:P11" si="3">(D8)/(D9+D10)</f>
        <v>16.637244770580708</v>
      </c>
      <c r="E11" s="20">
        <f t="shared" si="3"/>
        <v>16.48150897876063</v>
      </c>
      <c r="F11" s="20">
        <f t="shared" si="3"/>
        <v>18.778593352849221</v>
      </c>
      <c r="G11" s="20">
        <f t="shared" si="3"/>
        <v>144.76755763326122</v>
      </c>
      <c r="H11" s="20">
        <f t="shared" si="3"/>
        <v>56.130742153995037</v>
      </c>
      <c r="I11" s="20">
        <f t="shared" si="3"/>
        <v>23.32092993647003</v>
      </c>
      <c r="J11" s="20">
        <f t="shared" si="3"/>
        <v>18.317927274272318</v>
      </c>
      <c r="K11" s="20">
        <f t="shared" si="3"/>
        <v>14.783234796702477</v>
      </c>
      <c r="L11" s="20">
        <f t="shared" si="3"/>
        <v>9.7158900699962523</v>
      </c>
      <c r="M11" s="20" t="e">
        <f t="shared" si="3"/>
        <v>#DIV/0!</v>
      </c>
      <c r="N11" s="20" t="e">
        <f t="shared" si="3"/>
        <v>#DIV/0!</v>
      </c>
      <c r="O11" s="20" t="e">
        <f t="shared" si="3"/>
        <v>#DIV/0!</v>
      </c>
      <c r="P11" s="20">
        <f t="shared" si="3"/>
        <v>19.277013619649285</v>
      </c>
    </row>
    <row r="15" spans="1:16">
      <c r="A15" s="31" t="s">
        <v>12</v>
      </c>
    </row>
    <row r="16" spans="1:16" ht="15.75" thickBot="1"/>
    <row r="17" spans="1:5">
      <c r="A17" s="23"/>
      <c r="B17" s="24" t="s">
        <v>13</v>
      </c>
      <c r="C17" s="24" t="s">
        <v>14</v>
      </c>
      <c r="D17" s="24" t="s">
        <v>15</v>
      </c>
      <c r="E17" s="25" t="s">
        <v>16</v>
      </c>
    </row>
    <row r="18" spans="1:5">
      <c r="A18" s="26" t="s">
        <v>5</v>
      </c>
      <c r="B18" s="16" t="s">
        <v>17</v>
      </c>
      <c r="C18" s="16"/>
      <c r="D18" s="16" t="s">
        <v>21</v>
      </c>
      <c r="E18" s="27" t="s">
        <v>18</v>
      </c>
    </row>
    <row r="19" spans="1:5">
      <c r="A19" s="26" t="s">
        <v>9</v>
      </c>
      <c r="B19" s="16" t="s">
        <v>19</v>
      </c>
      <c r="C19" s="16"/>
      <c r="D19" s="16" t="s">
        <v>20</v>
      </c>
      <c r="E19" s="27" t="s">
        <v>25</v>
      </c>
    </row>
    <row r="20" spans="1:5">
      <c r="A20" s="26" t="s">
        <v>10</v>
      </c>
      <c r="B20" s="16" t="s">
        <v>17</v>
      </c>
      <c r="C20" s="16"/>
      <c r="D20" s="16"/>
      <c r="E20" s="27" t="s">
        <v>22</v>
      </c>
    </row>
    <row r="21" spans="1:5" ht="15.75" thickBot="1">
      <c r="A21" s="28" t="s">
        <v>23</v>
      </c>
      <c r="B21" s="29" t="s">
        <v>17</v>
      </c>
      <c r="C21" s="18"/>
      <c r="D21" s="29" t="s">
        <v>24</v>
      </c>
      <c r="E21" s="30" t="s">
        <v>18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3"/>
  <sheetViews>
    <sheetView showGridLines="0" topLeftCell="A3" workbookViewId="0">
      <selection activeCell="C20" sqref="C20:C21"/>
    </sheetView>
  </sheetViews>
  <sheetFormatPr defaultRowHeight="15"/>
  <cols>
    <col min="1" max="1" width="37.140625" bestFit="1" customWidth="1"/>
    <col min="2" max="2" width="15.5703125" bestFit="1" customWidth="1"/>
    <col min="3" max="3" width="13.85546875" bestFit="1" customWidth="1"/>
    <col min="4" max="4" width="15.5703125" bestFit="1" customWidth="1"/>
    <col min="5" max="5" width="16.5703125" bestFit="1" customWidth="1"/>
    <col min="6" max="6" width="7.5703125" bestFit="1" customWidth="1"/>
    <col min="7" max="7" width="6.7109375" bestFit="1" customWidth="1"/>
    <col min="8" max="8" width="6.42578125" bestFit="1" customWidth="1"/>
    <col min="9" max="9" width="7.140625" bestFit="1" customWidth="1"/>
    <col min="10" max="10" width="7" bestFit="1" customWidth="1"/>
    <col min="11" max="11" width="6.7109375" bestFit="1" customWidth="1"/>
    <col min="12" max="12" width="7.28515625" bestFit="1" customWidth="1"/>
    <col min="13" max="13" width="7" bestFit="1" customWidth="1"/>
    <col min="14" max="14" width="10" bestFit="1" customWidth="1"/>
    <col min="19" max="19" width="6.140625" bestFit="1" customWidth="1"/>
    <col min="20" max="20" width="2" bestFit="1" customWidth="1"/>
    <col min="21" max="21" width="11" bestFit="1" customWidth="1"/>
    <col min="22" max="22" width="4.85546875" bestFit="1" customWidth="1"/>
  </cols>
  <sheetData>
    <row r="2" spans="1:22">
      <c r="A2" s="31" t="s">
        <v>3</v>
      </c>
      <c r="S2" t="s">
        <v>35</v>
      </c>
      <c r="T2" s="41" t="s">
        <v>36</v>
      </c>
      <c r="U2">
        <v>10.7639</v>
      </c>
      <c r="V2" t="s">
        <v>37</v>
      </c>
    </row>
    <row r="3" spans="1:22" ht="15.75" thickBot="1">
      <c r="S3" s="42" t="s">
        <v>38</v>
      </c>
      <c r="T3" s="43" t="s">
        <v>36</v>
      </c>
      <c r="U3" s="42">
        <f>1/U2</f>
        <v>9.2903129906446558E-2</v>
      </c>
      <c r="V3" s="42" t="s">
        <v>39</v>
      </c>
    </row>
    <row r="4" spans="1:22">
      <c r="A4" s="23" t="s">
        <v>26</v>
      </c>
      <c r="B4" s="32">
        <v>43831</v>
      </c>
      <c r="C4" s="32">
        <v>43862</v>
      </c>
      <c r="D4" s="32">
        <v>43891</v>
      </c>
      <c r="E4" s="32">
        <v>43922</v>
      </c>
      <c r="F4" s="32">
        <v>43952</v>
      </c>
      <c r="G4" s="32">
        <v>43983</v>
      </c>
      <c r="H4" s="32">
        <v>44013</v>
      </c>
      <c r="I4" s="32">
        <v>44044</v>
      </c>
      <c r="J4" s="32">
        <v>44075</v>
      </c>
      <c r="K4" s="32">
        <v>44105</v>
      </c>
      <c r="L4" s="32">
        <v>44136</v>
      </c>
      <c r="M4" s="32">
        <v>44166</v>
      </c>
      <c r="N4" s="33" t="s">
        <v>27</v>
      </c>
    </row>
    <row r="5" spans="1:22">
      <c r="A5" s="26" t="s">
        <v>28</v>
      </c>
      <c r="B5" s="34">
        <v>35206602</v>
      </c>
      <c r="C5" s="34">
        <v>35585776</v>
      </c>
      <c r="D5" s="34">
        <v>35790624</v>
      </c>
      <c r="E5" s="34">
        <v>35134878</v>
      </c>
      <c r="F5" s="34">
        <v>34509907</v>
      </c>
      <c r="G5" s="34">
        <v>34365060</v>
      </c>
      <c r="H5" s="34">
        <v>35069645</v>
      </c>
      <c r="I5" s="34">
        <v>35487254</v>
      </c>
      <c r="J5" s="34">
        <v>35660684</v>
      </c>
      <c r="K5" s="34"/>
      <c r="L5" s="34"/>
      <c r="M5" s="34"/>
      <c r="N5" s="12"/>
    </row>
    <row r="6" spans="1:22">
      <c r="A6" s="26" t="s">
        <v>29</v>
      </c>
      <c r="B6" s="34">
        <v>14114198</v>
      </c>
      <c r="C6" s="34">
        <v>14025191</v>
      </c>
      <c r="D6" s="34">
        <v>13926907</v>
      </c>
      <c r="E6" s="34">
        <v>13708340</v>
      </c>
      <c r="F6" s="34">
        <v>13522492</v>
      </c>
      <c r="G6" s="34">
        <v>13611821</v>
      </c>
      <c r="H6" s="34">
        <v>14029911</v>
      </c>
      <c r="I6" s="34">
        <v>14297091</v>
      </c>
      <c r="J6" s="34">
        <v>14465261</v>
      </c>
      <c r="K6" s="34"/>
      <c r="L6" s="34"/>
      <c r="M6" s="34"/>
      <c r="N6" s="12"/>
    </row>
    <row r="7" spans="1:22">
      <c r="A7" s="35" t="s">
        <v>30</v>
      </c>
      <c r="B7" s="36">
        <f>B5+B6</f>
        <v>49320800</v>
      </c>
      <c r="C7" s="36">
        <f t="shared" ref="C7:J7" si="0">C5+C6</f>
        <v>49610967</v>
      </c>
      <c r="D7" s="36">
        <f t="shared" si="0"/>
        <v>49717531</v>
      </c>
      <c r="E7" s="36">
        <f t="shared" si="0"/>
        <v>48843218</v>
      </c>
      <c r="F7" s="36">
        <f t="shared" si="0"/>
        <v>48032399</v>
      </c>
      <c r="G7" s="36">
        <f t="shared" si="0"/>
        <v>47976881</v>
      </c>
      <c r="H7" s="36">
        <f t="shared" si="0"/>
        <v>49099556</v>
      </c>
      <c r="I7" s="36">
        <f t="shared" si="0"/>
        <v>49784345</v>
      </c>
      <c r="J7" s="36">
        <f t="shared" si="0"/>
        <v>50125945</v>
      </c>
      <c r="K7" s="36"/>
      <c r="L7" s="36"/>
      <c r="M7" s="36"/>
      <c r="N7" s="12"/>
    </row>
    <row r="8" spans="1:22">
      <c r="A8" s="37" t="s">
        <v>31</v>
      </c>
      <c r="B8" s="16">
        <v>75</v>
      </c>
      <c r="C8" s="16">
        <v>75</v>
      </c>
      <c r="D8" s="16">
        <v>75</v>
      </c>
      <c r="E8" s="16">
        <v>75</v>
      </c>
      <c r="F8" s="16">
        <v>75</v>
      </c>
      <c r="G8" s="16">
        <v>75</v>
      </c>
      <c r="H8" s="16">
        <v>75</v>
      </c>
      <c r="I8" s="16">
        <v>75</v>
      </c>
      <c r="J8" s="16">
        <v>75</v>
      </c>
      <c r="K8" s="16">
        <v>75</v>
      </c>
      <c r="L8" s="16">
        <v>75</v>
      </c>
      <c r="M8" s="16">
        <v>75</v>
      </c>
      <c r="N8" s="12"/>
    </row>
    <row r="9" spans="1:22">
      <c r="A9" s="26" t="s">
        <v>32</v>
      </c>
      <c r="B9" s="11">
        <v>96026.549999999988</v>
      </c>
      <c r="C9" s="11">
        <v>96026.549999999988</v>
      </c>
      <c r="D9" s="11">
        <v>96026.549999999988</v>
      </c>
      <c r="E9" s="11">
        <v>96026.549999999988</v>
      </c>
      <c r="F9" s="11">
        <v>96026.549999999988</v>
      </c>
      <c r="G9" s="11">
        <v>96026.549999999988</v>
      </c>
      <c r="H9" s="11">
        <v>96026.549999999988</v>
      </c>
      <c r="I9" s="11">
        <v>96026.549999999988</v>
      </c>
      <c r="J9" s="11">
        <v>96026.549999999988</v>
      </c>
      <c r="K9" s="11">
        <v>96026.549999999988</v>
      </c>
      <c r="L9" s="11">
        <v>96026.549999999988</v>
      </c>
      <c r="M9" s="11">
        <v>96026.549999999988</v>
      </c>
      <c r="N9" s="12"/>
    </row>
    <row r="10" spans="1:22">
      <c r="A10" s="26" t="s">
        <v>33</v>
      </c>
      <c r="B10" s="11">
        <f t="shared" ref="B10:M10" si="1">B9*$U$3</f>
        <v>8921.1670491178847</v>
      </c>
      <c r="C10" s="11">
        <f t="shared" si="1"/>
        <v>8921.1670491178847</v>
      </c>
      <c r="D10" s="11">
        <f t="shared" si="1"/>
        <v>8921.1670491178847</v>
      </c>
      <c r="E10" s="11">
        <f t="shared" si="1"/>
        <v>8921.1670491178847</v>
      </c>
      <c r="F10" s="11">
        <f t="shared" si="1"/>
        <v>8921.1670491178847</v>
      </c>
      <c r="G10" s="11">
        <f t="shared" si="1"/>
        <v>8921.1670491178847</v>
      </c>
      <c r="H10" s="11">
        <f t="shared" si="1"/>
        <v>8921.1670491178847</v>
      </c>
      <c r="I10" s="11">
        <f t="shared" si="1"/>
        <v>8921.1670491178847</v>
      </c>
      <c r="J10" s="11">
        <f t="shared" si="1"/>
        <v>8921.1670491178847</v>
      </c>
      <c r="K10" s="11">
        <f t="shared" si="1"/>
        <v>8921.1670491178847</v>
      </c>
      <c r="L10" s="11">
        <f t="shared" si="1"/>
        <v>8921.1670491178847</v>
      </c>
      <c r="M10" s="11">
        <f t="shared" si="1"/>
        <v>8921.1670491178847</v>
      </c>
      <c r="N10" s="12"/>
    </row>
    <row r="11" spans="1:22">
      <c r="A11" s="2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27"/>
    </row>
    <row r="12" spans="1:22" ht="15.75" thickBot="1">
      <c r="A12" s="38" t="s">
        <v>34</v>
      </c>
      <c r="B12" s="39">
        <f>B7/B10</f>
        <v>5528.5143444182886</v>
      </c>
      <c r="C12" s="39">
        <f t="shared" ref="C12:J12" si="2">C7/C10</f>
        <v>5561.0400216533862</v>
      </c>
      <c r="D12" s="39">
        <f t="shared" si="2"/>
        <v>5572.9850955897091</v>
      </c>
      <c r="E12" s="39">
        <f t="shared" si="2"/>
        <v>5474.9807655299501</v>
      </c>
      <c r="F12" s="39">
        <f t="shared" si="2"/>
        <v>5384.0936657216153</v>
      </c>
      <c r="G12" s="39">
        <f t="shared" si="2"/>
        <v>5377.8704889002056</v>
      </c>
      <c r="H12" s="39">
        <f t="shared" si="2"/>
        <v>5503.71445010156</v>
      </c>
      <c r="I12" s="39">
        <f t="shared" si="2"/>
        <v>5580.4744744604486</v>
      </c>
      <c r="J12" s="39">
        <f t="shared" si="2"/>
        <v>5618.7654287850601</v>
      </c>
      <c r="K12" s="39"/>
      <c r="L12" s="39"/>
      <c r="M12" s="39"/>
      <c r="N12" s="40">
        <f>AVERAGE(B12:M12)</f>
        <v>5511.3820816844691</v>
      </c>
    </row>
    <row r="17" spans="1:5">
      <c r="A17" s="31" t="s">
        <v>12</v>
      </c>
    </row>
    <row r="18" spans="1:5" ht="15.75" thickBot="1"/>
    <row r="19" spans="1:5">
      <c r="A19" s="23"/>
      <c r="B19" s="24" t="s">
        <v>13</v>
      </c>
      <c r="C19" s="24" t="s">
        <v>14</v>
      </c>
      <c r="D19" s="24" t="s">
        <v>15</v>
      </c>
      <c r="E19" s="25" t="s">
        <v>16</v>
      </c>
    </row>
    <row r="20" spans="1:5">
      <c r="A20" s="26" t="s">
        <v>30</v>
      </c>
      <c r="B20" s="16" t="s">
        <v>40</v>
      </c>
      <c r="C20" s="16"/>
      <c r="D20" s="16"/>
      <c r="E20" s="27" t="s">
        <v>41</v>
      </c>
    </row>
    <row r="21" spans="1:5">
      <c r="A21" s="26" t="s">
        <v>31</v>
      </c>
      <c r="B21" s="16" t="s">
        <v>17</v>
      </c>
      <c r="C21" s="16"/>
      <c r="D21" s="16" t="s">
        <v>24</v>
      </c>
      <c r="E21" s="27" t="s">
        <v>18</v>
      </c>
    </row>
    <row r="22" spans="1:5" ht="15.75" thickBot="1">
      <c r="A22" s="28" t="s">
        <v>23</v>
      </c>
      <c r="B22" s="29" t="s">
        <v>17</v>
      </c>
      <c r="C22" s="18"/>
      <c r="D22" s="29" t="s">
        <v>24</v>
      </c>
      <c r="E22" s="30" t="s">
        <v>18</v>
      </c>
    </row>
    <row r="23" spans="1:5" ht="15.75" thickBot="1">
      <c r="A23" s="28"/>
      <c r="B23" s="29"/>
      <c r="C23" s="18"/>
      <c r="D23" s="29"/>
      <c r="E23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showGridLines="0" workbookViewId="0">
      <selection activeCell="C15" sqref="C15:C16"/>
    </sheetView>
  </sheetViews>
  <sheetFormatPr defaultRowHeight="15"/>
  <cols>
    <col min="1" max="1" width="19.85546875" bestFit="1" customWidth="1"/>
    <col min="2" max="2" width="13.7109375" bestFit="1" customWidth="1"/>
    <col min="3" max="3" width="9.7109375" bestFit="1" customWidth="1"/>
    <col min="4" max="4" width="8.7109375" bestFit="1" customWidth="1"/>
    <col min="5" max="5" width="16.5703125" bestFit="1" customWidth="1"/>
    <col min="6" max="6" width="7.42578125" bestFit="1" customWidth="1"/>
    <col min="7" max="7" width="6.7109375" bestFit="1" customWidth="1"/>
    <col min="8" max="10" width="7.28515625" bestFit="1" customWidth="1"/>
    <col min="11" max="11" width="6.7109375" bestFit="1" customWidth="1"/>
    <col min="12" max="12" width="7.28515625" bestFit="1" customWidth="1"/>
    <col min="13" max="13" width="7" bestFit="1" customWidth="1"/>
  </cols>
  <sheetData>
    <row r="2" spans="1:13">
      <c r="A2" s="31" t="s">
        <v>3</v>
      </c>
    </row>
    <row r="3" spans="1:13" ht="15.75" thickBot="1"/>
    <row r="4" spans="1:13">
      <c r="A4" s="23"/>
      <c r="B4" s="44">
        <v>43831</v>
      </c>
      <c r="C4" s="44">
        <v>43862</v>
      </c>
      <c r="D4" s="44">
        <v>43891</v>
      </c>
      <c r="E4" s="44">
        <v>43922</v>
      </c>
      <c r="F4" s="44">
        <v>43952</v>
      </c>
      <c r="G4" s="44">
        <v>43983</v>
      </c>
      <c r="H4" s="44">
        <v>44013</v>
      </c>
      <c r="I4" s="44">
        <v>44044</v>
      </c>
      <c r="J4" s="44">
        <v>44075</v>
      </c>
      <c r="K4" s="44">
        <v>44105</v>
      </c>
      <c r="L4" s="44">
        <v>44136</v>
      </c>
      <c r="M4" s="45">
        <v>44166</v>
      </c>
    </row>
    <row r="5" spans="1:13">
      <c r="A5" s="26" t="s">
        <v>42</v>
      </c>
      <c r="B5" s="34">
        <v>8823608</v>
      </c>
      <c r="C5" s="34">
        <v>9603301</v>
      </c>
      <c r="D5" s="34">
        <v>10510124</v>
      </c>
      <c r="E5" s="34">
        <v>11475562</v>
      </c>
      <c r="F5" s="34">
        <v>12306581</v>
      </c>
      <c r="G5" s="34">
        <v>13229622</v>
      </c>
      <c r="H5" s="46">
        <v>14250843</v>
      </c>
      <c r="I5" s="46">
        <v>15227261</v>
      </c>
      <c r="J5" s="46">
        <v>16189066</v>
      </c>
      <c r="K5" s="16"/>
      <c r="L5" s="16"/>
      <c r="M5" s="27"/>
    </row>
    <row r="6" spans="1:13">
      <c r="A6" s="26" t="s">
        <v>43</v>
      </c>
      <c r="B6" s="34">
        <v>36136913</v>
      </c>
      <c r="C6" s="34">
        <v>35983252</v>
      </c>
      <c r="D6" s="34">
        <v>36270789</v>
      </c>
      <c r="E6" s="34">
        <v>33557603</v>
      </c>
      <c r="F6" s="34">
        <v>33916870</v>
      </c>
      <c r="G6" s="34">
        <v>34851384</v>
      </c>
      <c r="H6" s="46">
        <v>36044952</v>
      </c>
      <c r="I6" s="46">
        <v>36347270</v>
      </c>
      <c r="J6" s="46">
        <v>36154804</v>
      </c>
      <c r="K6" s="16"/>
      <c r="L6" s="16"/>
      <c r="M6" s="27"/>
    </row>
    <row r="7" spans="1:13" ht="15.75" thickBot="1">
      <c r="A7" s="47"/>
      <c r="B7" s="50">
        <f>B5/B6</f>
        <v>0.24417160370062602</v>
      </c>
      <c r="C7" s="50">
        <f t="shared" ref="C7:J7" si="0">C5/C6</f>
        <v>0.26688252079050556</v>
      </c>
      <c r="D7" s="50">
        <f t="shared" si="0"/>
        <v>0.2897682760636941</v>
      </c>
      <c r="E7" s="50">
        <f t="shared" si="0"/>
        <v>0.34196608142721041</v>
      </c>
      <c r="F7" s="50">
        <f t="shared" si="0"/>
        <v>0.36284542176209067</v>
      </c>
      <c r="G7" s="50">
        <f t="shared" si="0"/>
        <v>0.37960105113759612</v>
      </c>
      <c r="H7" s="50">
        <f t="shared" si="0"/>
        <v>0.39536307330912801</v>
      </c>
      <c r="I7" s="50">
        <f t="shared" si="0"/>
        <v>0.41893823112437328</v>
      </c>
      <c r="J7" s="50">
        <f t="shared" si="0"/>
        <v>0.44777081352729781</v>
      </c>
      <c r="K7" s="48"/>
      <c r="L7" s="48"/>
      <c r="M7" s="49"/>
    </row>
    <row r="12" spans="1:13">
      <c r="A12" s="31" t="s">
        <v>12</v>
      </c>
    </row>
    <row r="13" spans="1:13" ht="15.75" thickBot="1"/>
    <row r="14" spans="1:13">
      <c r="A14" s="23"/>
      <c r="B14" s="24" t="s">
        <v>13</v>
      </c>
      <c r="C14" s="24" t="s">
        <v>14</v>
      </c>
      <c r="D14" s="24" t="s">
        <v>15</v>
      </c>
      <c r="E14" s="25" t="s">
        <v>16</v>
      </c>
    </row>
    <row r="15" spans="1:13">
      <c r="A15" s="26" t="s">
        <v>42</v>
      </c>
      <c r="B15" s="16" t="s">
        <v>40</v>
      </c>
      <c r="C15" s="16"/>
      <c r="D15" s="16"/>
      <c r="E15" s="27" t="s">
        <v>44</v>
      </c>
    </row>
    <row r="16" spans="1:13">
      <c r="A16" s="26" t="s">
        <v>43</v>
      </c>
      <c r="B16" s="16" t="s">
        <v>40</v>
      </c>
      <c r="C16" s="16"/>
      <c r="D16" s="16"/>
      <c r="E16" s="27" t="s">
        <v>44</v>
      </c>
    </row>
    <row r="17" spans="1:5" ht="15.75" thickBot="1">
      <c r="A17" s="28"/>
      <c r="B17" s="29"/>
      <c r="C17" s="18"/>
      <c r="D17" s="29"/>
      <c r="E17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7"/>
  <sheetViews>
    <sheetView showGridLines="0" workbookViewId="0">
      <selection activeCell="A12" sqref="A12:E17"/>
    </sheetView>
  </sheetViews>
  <sheetFormatPr defaultRowHeight="15"/>
  <cols>
    <col min="1" max="1" width="19.85546875" bestFit="1" customWidth="1"/>
    <col min="2" max="2" width="18.85546875" bestFit="1" customWidth="1"/>
    <col min="3" max="3" width="9.7109375" bestFit="1" customWidth="1"/>
    <col min="4" max="4" width="7.140625" bestFit="1" customWidth="1"/>
    <col min="5" max="5" width="16.5703125" bestFit="1" customWidth="1"/>
    <col min="6" max="6" width="7.140625" bestFit="1" customWidth="1"/>
    <col min="7" max="7" width="7.5703125" bestFit="1" customWidth="1"/>
    <col min="8" max="12" width="7.140625" bestFit="1" customWidth="1"/>
    <col min="13" max="14" width="7.7109375" bestFit="1" customWidth="1"/>
    <col min="15" max="15" width="7.140625" bestFit="1" customWidth="1"/>
  </cols>
  <sheetData>
    <row r="2" spans="1:15">
      <c r="A2" s="31" t="s">
        <v>3</v>
      </c>
    </row>
    <row r="3" spans="1:15" ht="15.75" thickBot="1"/>
    <row r="4" spans="1:15">
      <c r="A4" s="51"/>
      <c r="B4" s="52" t="s">
        <v>45</v>
      </c>
      <c r="C4" s="53">
        <v>43831</v>
      </c>
      <c r="D4" s="53">
        <v>43862</v>
      </c>
      <c r="E4" s="53">
        <v>43891</v>
      </c>
      <c r="F4" s="53">
        <v>43922</v>
      </c>
      <c r="G4" s="53">
        <v>43952</v>
      </c>
      <c r="H4" s="53">
        <v>43983</v>
      </c>
      <c r="I4" s="53">
        <v>44013</v>
      </c>
      <c r="J4" s="53">
        <v>44044</v>
      </c>
      <c r="K4" s="53">
        <v>44075</v>
      </c>
      <c r="L4" s="53">
        <v>44105</v>
      </c>
      <c r="M4" s="53">
        <v>44136</v>
      </c>
      <c r="N4" s="53">
        <v>44166</v>
      </c>
      <c r="O4" s="54" t="s">
        <v>46</v>
      </c>
    </row>
    <row r="5" spans="1:15">
      <c r="A5" s="55" t="s">
        <v>47</v>
      </c>
      <c r="B5" s="56">
        <v>0.95</v>
      </c>
      <c r="C5" s="57">
        <v>0.95084338190550921</v>
      </c>
      <c r="D5" s="57">
        <v>0.94791820430782581</v>
      </c>
      <c r="E5" s="57">
        <v>0.95799604837164654</v>
      </c>
      <c r="F5" s="57">
        <v>0.98808354203360405</v>
      </c>
      <c r="G5" s="58">
        <v>0.97504684340502001</v>
      </c>
      <c r="H5" s="58">
        <v>0.96732099224214763</v>
      </c>
      <c r="I5" s="58">
        <v>0.96506492599290583</v>
      </c>
      <c r="J5" s="58">
        <v>0.95674938773540519</v>
      </c>
      <c r="K5" s="58">
        <v>0.95599999999999996</v>
      </c>
      <c r="L5" s="58">
        <v>0.95230000000000004</v>
      </c>
      <c r="M5" s="58"/>
      <c r="N5" s="58"/>
      <c r="O5" s="59">
        <f>AVERAGE(C5:N5)</f>
        <v>0.96173233259940649</v>
      </c>
    </row>
    <row r="6" spans="1:15">
      <c r="A6" s="60" t="s">
        <v>48</v>
      </c>
      <c r="B6" s="61">
        <v>0.96</v>
      </c>
      <c r="C6" s="62">
        <v>0.97070000000000001</v>
      </c>
      <c r="D6" s="62">
        <v>0.9708</v>
      </c>
      <c r="E6" s="62">
        <v>0.97470000000000001</v>
      </c>
      <c r="F6" s="62">
        <v>0.99737161348704295</v>
      </c>
      <c r="G6" s="63">
        <v>0.98317494005837491</v>
      </c>
      <c r="H6" s="63">
        <v>0.97813750340659422</v>
      </c>
      <c r="I6" s="63">
        <v>0.97798620230790778</v>
      </c>
      <c r="J6" s="63">
        <v>0.98897698507079079</v>
      </c>
      <c r="K6" s="63">
        <f>1-0.47%</f>
        <v>0.99529999999999996</v>
      </c>
      <c r="L6" s="63">
        <v>0.98</v>
      </c>
      <c r="M6" s="63"/>
      <c r="N6" s="63"/>
      <c r="O6" s="64">
        <f>AVERAGE(C6:N6)</f>
        <v>0.98171472443307106</v>
      </c>
    </row>
    <row r="7" spans="1:15">
      <c r="A7" s="7" t="s">
        <v>49</v>
      </c>
      <c r="B7" s="65">
        <f>AVERAGE(B5:B6)</f>
        <v>0.95499999999999996</v>
      </c>
      <c r="C7" s="65">
        <f t="shared" ref="C7:N7" si="0">AVERAGE(C5:C6)</f>
        <v>0.96077169095275461</v>
      </c>
      <c r="D7" s="65">
        <f t="shared" si="0"/>
        <v>0.95935910215391296</v>
      </c>
      <c r="E7" s="65">
        <f t="shared" si="0"/>
        <v>0.96634802418582333</v>
      </c>
      <c r="F7" s="65">
        <f t="shared" si="0"/>
        <v>0.9927275777603235</v>
      </c>
      <c r="G7" s="65">
        <f t="shared" si="0"/>
        <v>0.97911089173169752</v>
      </c>
      <c r="H7" s="65">
        <f t="shared" si="0"/>
        <v>0.97272924782437098</v>
      </c>
      <c r="I7" s="65">
        <f t="shared" si="0"/>
        <v>0.97152556415040681</v>
      </c>
      <c r="J7" s="66">
        <f t="shared" si="0"/>
        <v>0.97286318640309799</v>
      </c>
      <c r="K7" s="66">
        <f t="shared" si="0"/>
        <v>0.97564999999999991</v>
      </c>
      <c r="L7" s="66">
        <f t="shared" si="0"/>
        <v>0.96615000000000006</v>
      </c>
      <c r="M7" s="66" t="e">
        <f t="shared" si="0"/>
        <v>#DIV/0!</v>
      </c>
      <c r="N7" s="66" t="e">
        <f t="shared" si="0"/>
        <v>#DIV/0!</v>
      </c>
      <c r="O7" s="67">
        <f>AVERAGE(O5:O6)</f>
        <v>0.97172352851623878</v>
      </c>
    </row>
    <row r="12" spans="1:15">
      <c r="A12" s="31" t="s">
        <v>12</v>
      </c>
    </row>
    <row r="13" spans="1:15" ht="15.75" thickBot="1"/>
    <row r="14" spans="1:15">
      <c r="A14" s="23"/>
      <c r="B14" s="24" t="s">
        <v>13</v>
      </c>
      <c r="C14" s="24" t="s">
        <v>14</v>
      </c>
      <c r="D14" s="24" t="s">
        <v>15</v>
      </c>
      <c r="E14" s="25" t="s">
        <v>16</v>
      </c>
    </row>
    <row r="15" spans="1:15">
      <c r="A15" s="26" t="s">
        <v>47</v>
      </c>
      <c r="B15" s="16" t="s">
        <v>51</v>
      </c>
      <c r="C15" s="16"/>
      <c r="D15" s="16" t="s">
        <v>53</v>
      </c>
      <c r="E15" s="27" t="s">
        <v>55</v>
      </c>
    </row>
    <row r="16" spans="1:15">
      <c r="A16" s="26" t="s">
        <v>50</v>
      </c>
      <c r="B16" s="16" t="s">
        <v>52</v>
      </c>
      <c r="C16" s="16"/>
      <c r="D16" s="16" t="s">
        <v>54</v>
      </c>
      <c r="E16" s="27" t="s">
        <v>55</v>
      </c>
    </row>
    <row r="17" spans="1:5" ht="15.75" thickBot="1">
      <c r="A17" s="28"/>
      <c r="B17" s="29"/>
      <c r="C17" s="18"/>
      <c r="D17" s="29"/>
      <c r="E17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showGridLines="0" workbookViewId="0">
      <selection activeCell="D9" sqref="D9"/>
    </sheetView>
  </sheetViews>
  <sheetFormatPr defaultRowHeight="15"/>
  <cols>
    <col min="1" max="1" width="53.5703125" bestFit="1" customWidth="1"/>
    <col min="2" max="2" width="20.28515625" bestFit="1" customWidth="1"/>
    <col min="3" max="3" width="19.7109375" bestFit="1" customWidth="1"/>
    <col min="4" max="5" width="20" bestFit="1" customWidth="1"/>
  </cols>
  <sheetData>
    <row r="3" spans="1:5" ht="15.75" thickBot="1"/>
    <row r="4" spans="1:5" ht="15.75" thickBot="1">
      <c r="A4" s="117" t="s">
        <v>75</v>
      </c>
      <c r="B4" s="118" t="s">
        <v>76</v>
      </c>
      <c r="C4" s="118" t="s">
        <v>77</v>
      </c>
      <c r="D4" s="118" t="s">
        <v>78</v>
      </c>
      <c r="E4" s="118" t="s">
        <v>78</v>
      </c>
    </row>
    <row r="5" spans="1:5" ht="15.75" thickBot="1">
      <c r="A5" s="119" t="s">
        <v>79</v>
      </c>
      <c r="B5" s="120">
        <v>0.86</v>
      </c>
      <c r="C5" s="120">
        <v>0.87</v>
      </c>
      <c r="D5" s="120">
        <v>0.88</v>
      </c>
      <c r="E5" s="120">
        <v>0.88</v>
      </c>
    </row>
    <row r="6" spans="1:5" ht="15.75" thickBot="1">
      <c r="A6" s="119" t="s">
        <v>80</v>
      </c>
      <c r="B6" s="120">
        <v>0.71</v>
      </c>
      <c r="C6" s="120">
        <v>0.71</v>
      </c>
      <c r="D6" s="120">
        <v>0.72</v>
      </c>
      <c r="E6" s="120">
        <v>0.72</v>
      </c>
    </row>
    <row r="7" spans="1:5" ht="15.75" thickBot="1">
      <c r="A7" s="121" t="s">
        <v>86</v>
      </c>
      <c r="B7" s="122" t="s">
        <v>81</v>
      </c>
      <c r="C7" s="122" t="s">
        <v>82</v>
      </c>
      <c r="D7" s="122">
        <v>7.82</v>
      </c>
      <c r="E7" s="122" t="s">
        <v>83</v>
      </c>
    </row>
    <row r="11" spans="1:5">
      <c r="A11" s="31" t="s">
        <v>3</v>
      </c>
    </row>
    <row r="12" spans="1:5" ht="15.75" thickBot="1"/>
    <row r="13" spans="1:5">
      <c r="A13" s="23"/>
      <c r="B13" s="24" t="s">
        <v>13</v>
      </c>
      <c r="C13" s="24" t="s">
        <v>14</v>
      </c>
      <c r="D13" s="24" t="s">
        <v>15</v>
      </c>
      <c r="E13" s="25" t="s">
        <v>16</v>
      </c>
    </row>
    <row r="14" spans="1:5">
      <c r="A14" s="26" t="s">
        <v>84</v>
      </c>
      <c r="B14" s="16" t="s">
        <v>89</v>
      </c>
      <c r="C14" s="16"/>
      <c r="D14" s="16" t="s">
        <v>88</v>
      </c>
      <c r="E14" s="27" t="s">
        <v>18</v>
      </c>
    </row>
    <row r="15" spans="1:5">
      <c r="A15" s="26" t="s">
        <v>85</v>
      </c>
      <c r="B15" s="16" t="s">
        <v>89</v>
      </c>
      <c r="C15" s="16"/>
      <c r="D15" s="16" t="s">
        <v>88</v>
      </c>
      <c r="E15" s="27" t="s">
        <v>18</v>
      </c>
    </row>
    <row r="16" spans="1:5" ht="15.75" thickBot="1">
      <c r="A16" s="28" t="s">
        <v>87</v>
      </c>
      <c r="B16" s="16" t="s">
        <v>89</v>
      </c>
      <c r="C16" s="18"/>
      <c r="D16" s="16" t="s">
        <v>88</v>
      </c>
      <c r="E16" s="27" t="s">
        <v>18</v>
      </c>
    </row>
    <row r="19" spans="1:1">
      <c r="A19" s="123" t="s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6"/>
  <sheetViews>
    <sheetView showGridLines="0" topLeftCell="A7" workbookViewId="0">
      <selection activeCell="A27" sqref="A27:XFD27"/>
    </sheetView>
  </sheetViews>
  <sheetFormatPr defaultRowHeight="15"/>
  <cols>
    <col min="1" max="1" width="39.85546875" bestFit="1" customWidth="1"/>
    <col min="2" max="2" width="13.7109375" bestFit="1" customWidth="1"/>
    <col min="3" max="4" width="10.140625" bestFit="1" customWidth="1"/>
    <col min="5" max="5" width="16.5703125" bestFit="1" customWidth="1"/>
    <col min="6" max="23" width="10.140625" bestFit="1" customWidth="1"/>
    <col min="24" max="24" width="7.28515625" bestFit="1" customWidth="1"/>
    <col min="25" max="25" width="7" bestFit="1" customWidth="1"/>
  </cols>
  <sheetData>
    <row r="2" spans="1:25">
      <c r="A2" s="31" t="s">
        <v>3</v>
      </c>
    </row>
    <row r="4" spans="1:25" ht="15.75" thickBot="1">
      <c r="A4" t="s">
        <v>56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25">
      <c r="B5" s="68">
        <v>43466</v>
      </c>
      <c r="C5" s="69">
        <v>43497</v>
      </c>
      <c r="D5" s="69">
        <v>43525</v>
      </c>
      <c r="E5" s="69">
        <v>43556</v>
      </c>
      <c r="F5" s="69">
        <v>43586</v>
      </c>
      <c r="G5" s="69">
        <v>43617</v>
      </c>
      <c r="H5" s="69">
        <v>43647</v>
      </c>
      <c r="I5" s="69">
        <v>43678</v>
      </c>
      <c r="J5" s="69">
        <v>43709</v>
      </c>
      <c r="K5" s="69">
        <v>43739</v>
      </c>
      <c r="L5" s="69">
        <v>43770</v>
      </c>
      <c r="M5" s="70">
        <v>43800</v>
      </c>
      <c r="N5" s="71">
        <v>43831</v>
      </c>
      <c r="O5" s="72">
        <v>43862</v>
      </c>
      <c r="P5" s="72">
        <v>43891</v>
      </c>
      <c r="Q5" s="72">
        <v>43922</v>
      </c>
      <c r="R5" s="72">
        <v>43952</v>
      </c>
      <c r="S5" s="72">
        <v>43983</v>
      </c>
      <c r="T5" s="72">
        <v>44013</v>
      </c>
      <c r="U5" s="72">
        <v>44044</v>
      </c>
      <c r="V5" s="72">
        <v>44075</v>
      </c>
      <c r="W5" s="72">
        <v>44105</v>
      </c>
      <c r="X5" s="72">
        <v>44136</v>
      </c>
      <c r="Y5" s="73">
        <v>44166</v>
      </c>
    </row>
    <row r="6" spans="1:25">
      <c r="A6" t="s">
        <v>57</v>
      </c>
      <c r="B6" s="74">
        <v>10158030</v>
      </c>
      <c r="C6" s="75">
        <v>10484286</v>
      </c>
      <c r="D6" s="75">
        <v>8092375</v>
      </c>
      <c r="E6" s="75">
        <v>7214463</v>
      </c>
      <c r="F6" s="75">
        <v>8033327</v>
      </c>
      <c r="G6" s="75">
        <v>9488121</v>
      </c>
      <c r="H6" s="75">
        <v>11245262</v>
      </c>
      <c r="I6" s="75">
        <v>14169847</v>
      </c>
      <c r="J6" s="75">
        <v>17323383</v>
      </c>
      <c r="K6" s="75">
        <v>19145302</v>
      </c>
      <c r="L6" s="75">
        <v>20852428</v>
      </c>
      <c r="M6" s="76">
        <v>25496377</v>
      </c>
      <c r="N6" s="77">
        <v>29791564</v>
      </c>
      <c r="O6" s="78">
        <v>31690738</v>
      </c>
      <c r="P6" s="78">
        <v>44944315</v>
      </c>
      <c r="Q6" s="78">
        <v>55455911</v>
      </c>
      <c r="R6" s="78">
        <v>59965169</v>
      </c>
      <c r="S6" s="79">
        <v>62470798</v>
      </c>
      <c r="T6" s="79">
        <v>70149638</v>
      </c>
      <c r="U6" s="79">
        <v>74772269</v>
      </c>
      <c r="V6" s="79">
        <v>74184871</v>
      </c>
      <c r="W6" s="78">
        <v>85995475</v>
      </c>
      <c r="X6" s="80"/>
      <c r="Y6" s="81"/>
    </row>
    <row r="7" spans="1:25">
      <c r="A7" t="s">
        <v>58</v>
      </c>
      <c r="B7" s="74">
        <v>12109225</v>
      </c>
      <c r="C7" s="75">
        <v>9293689</v>
      </c>
      <c r="D7" s="75">
        <v>12594526</v>
      </c>
      <c r="E7" s="75">
        <v>13477385</v>
      </c>
      <c r="F7" s="75">
        <v>10702232</v>
      </c>
      <c r="G7" s="75">
        <v>14177791</v>
      </c>
      <c r="H7" s="75">
        <v>15746570</v>
      </c>
      <c r="I7" s="75">
        <v>18331083</v>
      </c>
      <c r="J7" s="75">
        <v>21725515</v>
      </c>
      <c r="K7" s="75">
        <v>20869251</v>
      </c>
      <c r="L7" s="75">
        <v>21942699</v>
      </c>
      <c r="M7" s="76">
        <v>27519221</v>
      </c>
      <c r="N7" s="77">
        <v>31498873</v>
      </c>
      <c r="O7" s="78">
        <v>28830821</v>
      </c>
      <c r="P7" s="78">
        <v>38608980</v>
      </c>
      <c r="Q7" s="78">
        <v>52728265</v>
      </c>
      <c r="R7" s="78">
        <v>51819545</v>
      </c>
      <c r="S7" s="79">
        <v>54780045</v>
      </c>
      <c r="T7" s="79">
        <v>62163586</v>
      </c>
      <c r="U7" s="79">
        <v>65002251</v>
      </c>
      <c r="V7" s="79">
        <v>63386208</v>
      </c>
      <c r="W7" s="78">
        <v>64768399</v>
      </c>
      <c r="X7" s="80"/>
      <c r="Y7" s="81"/>
    </row>
    <row r="8" spans="1:25">
      <c r="B8" s="82"/>
      <c r="C8" s="83"/>
      <c r="D8" s="83"/>
      <c r="E8" s="83"/>
      <c r="F8" s="83"/>
      <c r="G8" s="83"/>
      <c r="H8" s="83"/>
      <c r="I8" s="83"/>
      <c r="J8" s="83"/>
      <c r="K8" s="83"/>
      <c r="L8" s="83"/>
      <c r="M8" s="84"/>
      <c r="N8" s="85"/>
      <c r="O8" s="79"/>
      <c r="P8" s="79"/>
      <c r="Q8" s="79"/>
      <c r="R8" s="79"/>
      <c r="S8" s="79"/>
      <c r="T8" s="79"/>
      <c r="U8" s="79"/>
      <c r="V8" s="78"/>
      <c r="W8" s="78"/>
      <c r="X8" s="80"/>
      <c r="Y8" s="81"/>
    </row>
    <row r="9" spans="1:25">
      <c r="B9" s="82"/>
      <c r="C9" s="83"/>
      <c r="D9" s="83"/>
      <c r="E9" s="83"/>
      <c r="F9" s="83"/>
      <c r="G9" s="83"/>
      <c r="H9" s="83"/>
      <c r="I9" s="83"/>
      <c r="J9" s="83"/>
      <c r="K9" s="83"/>
      <c r="L9" s="83"/>
      <c r="M9" s="84"/>
      <c r="N9" s="85"/>
      <c r="O9" s="79"/>
      <c r="P9" s="79"/>
      <c r="Q9" s="79"/>
      <c r="R9" s="79"/>
      <c r="S9" s="79"/>
      <c r="T9" s="79"/>
      <c r="U9" s="79"/>
      <c r="V9" s="78"/>
      <c r="W9" s="78"/>
      <c r="X9" s="80"/>
      <c r="Y9" s="81"/>
    </row>
    <row r="10" spans="1:25">
      <c r="B10" s="82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4"/>
      <c r="N10" s="85"/>
      <c r="O10" s="79"/>
      <c r="P10" s="79"/>
      <c r="Q10" s="79"/>
      <c r="R10" s="79"/>
      <c r="S10" s="79"/>
      <c r="T10" s="79"/>
      <c r="U10" s="79"/>
      <c r="V10" s="78"/>
      <c r="W10" s="78"/>
      <c r="X10" s="80"/>
      <c r="Y10" s="81"/>
    </row>
    <row r="11" spans="1:25">
      <c r="A11" t="s">
        <v>59</v>
      </c>
      <c r="B11" s="74">
        <v>34488</v>
      </c>
      <c r="C11" s="75">
        <v>30358</v>
      </c>
      <c r="D11" s="75">
        <v>31592</v>
      </c>
      <c r="E11" s="75">
        <v>29983</v>
      </c>
      <c r="F11" s="75">
        <v>29321</v>
      </c>
      <c r="G11" s="75">
        <v>28574</v>
      </c>
      <c r="H11" s="75">
        <v>31464</v>
      </c>
      <c r="I11" s="75">
        <v>27753</v>
      </c>
      <c r="J11" s="75">
        <v>27605</v>
      </c>
      <c r="K11" s="75">
        <v>27604</v>
      </c>
      <c r="L11" s="75">
        <v>27812</v>
      </c>
      <c r="M11" s="76">
        <v>23316</v>
      </c>
      <c r="N11" s="77">
        <v>11170</v>
      </c>
      <c r="O11" s="78">
        <v>10589</v>
      </c>
      <c r="P11" s="78">
        <v>12697</v>
      </c>
      <c r="Q11" s="78">
        <v>12336</v>
      </c>
      <c r="R11" s="78">
        <v>10780</v>
      </c>
      <c r="S11" s="78">
        <v>12656</v>
      </c>
      <c r="T11" s="78">
        <v>11457</v>
      </c>
      <c r="U11" s="78">
        <v>9991</v>
      </c>
      <c r="V11" s="78">
        <v>10765</v>
      </c>
      <c r="W11" s="78">
        <v>12819</v>
      </c>
      <c r="X11" s="80"/>
      <c r="Y11" s="81"/>
    </row>
    <row r="12" spans="1:25">
      <c r="A12" t="s">
        <v>60</v>
      </c>
      <c r="B12" s="74">
        <v>21817</v>
      </c>
      <c r="C12" s="75">
        <v>18297</v>
      </c>
      <c r="D12" s="75">
        <v>19408</v>
      </c>
      <c r="E12" s="75">
        <v>17586</v>
      </c>
      <c r="F12" s="75">
        <v>17373</v>
      </c>
      <c r="G12" s="75">
        <v>16786</v>
      </c>
      <c r="H12" s="75">
        <v>19209</v>
      </c>
      <c r="I12" s="75">
        <v>17147</v>
      </c>
      <c r="J12" s="75">
        <v>16942</v>
      </c>
      <c r="K12" s="75">
        <v>16014</v>
      </c>
      <c r="L12" s="75">
        <v>15828</v>
      </c>
      <c r="M12" s="76">
        <v>13711</v>
      </c>
      <c r="N12" s="77">
        <v>5150</v>
      </c>
      <c r="O12" s="78">
        <v>4769</v>
      </c>
      <c r="P12" s="78">
        <v>6169</v>
      </c>
      <c r="Q12" s="78">
        <v>7021</v>
      </c>
      <c r="R12" s="78">
        <v>7248</v>
      </c>
      <c r="S12" s="78">
        <v>9956</v>
      </c>
      <c r="T12" s="78">
        <v>12317</v>
      </c>
      <c r="U12" s="78">
        <v>10765</v>
      </c>
      <c r="V12" s="78">
        <v>11367</v>
      </c>
      <c r="W12" s="78">
        <v>11482</v>
      </c>
      <c r="X12" s="80"/>
      <c r="Y12" s="81"/>
    </row>
    <row r="13" spans="1:25">
      <c r="B13" s="82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4"/>
      <c r="N13" s="85"/>
      <c r="O13" s="79"/>
      <c r="P13" s="79"/>
      <c r="Q13" s="79"/>
      <c r="R13" s="79"/>
      <c r="S13" s="79"/>
      <c r="T13" s="79"/>
      <c r="U13" s="79"/>
      <c r="V13" s="78"/>
      <c r="W13" s="78"/>
      <c r="X13" s="80"/>
      <c r="Y13" s="81"/>
    </row>
    <row r="14" spans="1:25">
      <c r="B14" s="82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4"/>
      <c r="N14" s="85"/>
      <c r="O14" s="79"/>
      <c r="P14" s="79"/>
      <c r="Q14" s="79"/>
      <c r="R14" s="79"/>
      <c r="S14" s="79"/>
      <c r="T14" s="79"/>
      <c r="U14" s="79"/>
      <c r="V14" s="78"/>
      <c r="W14" s="78"/>
      <c r="X14" s="80"/>
      <c r="Y14" s="81"/>
    </row>
    <row r="15" spans="1:25">
      <c r="B15" s="82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4"/>
      <c r="N15" s="85"/>
      <c r="O15" s="79"/>
      <c r="P15" s="79"/>
      <c r="Q15" s="79"/>
      <c r="R15" s="79"/>
      <c r="S15" s="79"/>
      <c r="T15" s="79"/>
      <c r="U15" s="79"/>
      <c r="V15" s="78"/>
      <c r="W15" s="78"/>
      <c r="X15" s="80"/>
      <c r="Y15" s="86"/>
    </row>
    <row r="16" spans="1:25">
      <c r="B16" s="82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4"/>
      <c r="N16" s="85"/>
      <c r="O16" s="79"/>
      <c r="P16" s="79"/>
      <c r="Q16" s="79"/>
      <c r="R16" s="79"/>
      <c r="S16" s="79"/>
      <c r="T16" s="79"/>
      <c r="U16" s="79"/>
      <c r="V16" s="78"/>
      <c r="W16" s="78"/>
      <c r="X16" s="80"/>
      <c r="Y16" s="81"/>
    </row>
    <row r="17" spans="1:25">
      <c r="A17" t="s">
        <v>61</v>
      </c>
      <c r="B17" s="74">
        <v>335623</v>
      </c>
      <c r="C17" s="75">
        <v>381826</v>
      </c>
      <c r="D17" s="75">
        <v>465154</v>
      </c>
      <c r="E17" s="75">
        <v>444981</v>
      </c>
      <c r="F17" s="75">
        <v>517188</v>
      </c>
      <c r="G17" s="75">
        <v>608288</v>
      </c>
      <c r="H17" s="75">
        <v>668332</v>
      </c>
      <c r="I17" s="75">
        <v>826377</v>
      </c>
      <c r="J17" s="75">
        <v>1128859</v>
      </c>
      <c r="K17" s="75">
        <v>1052272</v>
      </c>
      <c r="L17" s="75">
        <v>1252618</v>
      </c>
      <c r="M17" s="76">
        <v>1432489</v>
      </c>
      <c r="N17" s="77">
        <v>1665101</v>
      </c>
      <c r="O17" s="78">
        <v>1888854</v>
      </c>
      <c r="P17" s="78">
        <v>2355892</v>
      </c>
      <c r="Q17" s="78">
        <v>2750160</v>
      </c>
      <c r="R17" s="78">
        <v>3025064</v>
      </c>
      <c r="S17" s="78">
        <v>3182616</v>
      </c>
      <c r="T17" s="78">
        <v>3441277</v>
      </c>
      <c r="U17" s="78">
        <v>3686024</v>
      </c>
      <c r="V17" s="78">
        <v>3729871</v>
      </c>
      <c r="W17" s="78">
        <v>3815985</v>
      </c>
      <c r="X17" s="80"/>
      <c r="Y17" s="81"/>
    </row>
    <row r="18" spans="1:25">
      <c r="A18" t="s">
        <v>62</v>
      </c>
      <c r="B18" s="74">
        <v>320789</v>
      </c>
      <c r="C18" s="75">
        <v>331804</v>
      </c>
      <c r="D18" s="75">
        <v>416191</v>
      </c>
      <c r="E18" s="75">
        <v>422127</v>
      </c>
      <c r="F18" s="75">
        <v>498557</v>
      </c>
      <c r="G18" s="75">
        <v>620077</v>
      </c>
      <c r="H18" s="75">
        <v>646246</v>
      </c>
      <c r="I18" s="75">
        <v>769721</v>
      </c>
      <c r="J18" s="75">
        <v>958082</v>
      </c>
      <c r="K18" s="75">
        <v>935129</v>
      </c>
      <c r="L18" s="75">
        <v>1064227</v>
      </c>
      <c r="M18" s="76">
        <v>1223411</v>
      </c>
      <c r="N18" s="77">
        <v>1359319</v>
      </c>
      <c r="O18" s="78">
        <v>1417256</v>
      </c>
      <c r="P18" s="78">
        <v>1638588</v>
      </c>
      <c r="Q18" s="78">
        <v>1828756</v>
      </c>
      <c r="R18" s="78">
        <v>1880915</v>
      </c>
      <c r="S18" s="78">
        <v>1994816</v>
      </c>
      <c r="T18" s="78">
        <v>2193640</v>
      </c>
      <c r="U18" s="78">
        <v>2336348</v>
      </c>
      <c r="V18" s="78">
        <v>2388768</v>
      </c>
      <c r="W18" s="78">
        <v>2458531</v>
      </c>
      <c r="X18" s="80"/>
      <c r="Y18" s="81"/>
    </row>
    <row r="19" spans="1:25">
      <c r="B19" s="82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4"/>
      <c r="N19" s="85"/>
      <c r="O19" s="79"/>
      <c r="P19" s="79"/>
      <c r="Q19" s="79"/>
      <c r="R19" s="79"/>
      <c r="S19" s="79"/>
      <c r="T19" s="79"/>
      <c r="U19" s="79"/>
      <c r="V19" s="78"/>
      <c r="W19" s="78"/>
      <c r="X19" s="80"/>
      <c r="Y19" s="81"/>
    </row>
    <row r="20" spans="1:25">
      <c r="B20" s="82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4"/>
      <c r="N20" s="85"/>
      <c r="O20" s="79"/>
      <c r="P20" s="79"/>
      <c r="Q20" s="79"/>
      <c r="R20" s="79"/>
      <c r="S20" s="79"/>
      <c r="T20" s="79"/>
      <c r="U20" s="79"/>
      <c r="V20" s="78"/>
      <c r="W20" s="78"/>
      <c r="X20" s="80"/>
      <c r="Y20" s="81"/>
    </row>
    <row r="21" spans="1:25">
      <c r="A21" t="s">
        <v>63</v>
      </c>
      <c r="B21" s="74">
        <v>37794</v>
      </c>
      <c r="C21" s="75">
        <v>33488</v>
      </c>
      <c r="D21" s="75">
        <v>34391</v>
      </c>
      <c r="E21" s="75">
        <v>32491</v>
      </c>
      <c r="F21" s="75">
        <v>31859</v>
      </c>
      <c r="G21" s="75">
        <v>30836</v>
      </c>
      <c r="H21" s="75">
        <v>34007</v>
      </c>
      <c r="I21" s="75">
        <v>29837</v>
      </c>
      <c r="J21" s="75">
        <v>29726</v>
      </c>
      <c r="K21" s="75">
        <v>29175</v>
      </c>
      <c r="L21" s="75">
        <v>29832</v>
      </c>
      <c r="M21" s="76">
        <v>25025</v>
      </c>
      <c r="N21" s="87">
        <f>AVERAGE(O21:Q21)</f>
        <v>6604.1111111111104</v>
      </c>
      <c r="O21" s="88">
        <f>AVERAGE(P21:R21)</f>
        <v>7297.333333333333</v>
      </c>
      <c r="P21" s="79">
        <v>6892</v>
      </c>
      <c r="Q21" s="79">
        <v>5623</v>
      </c>
      <c r="R21" s="79">
        <v>9377</v>
      </c>
      <c r="S21" s="78">
        <v>5102</v>
      </c>
      <c r="T21" s="78">
        <v>10083</v>
      </c>
      <c r="U21" s="78">
        <v>8180</v>
      </c>
      <c r="V21" s="78">
        <v>6799</v>
      </c>
      <c r="W21" s="78">
        <v>7787</v>
      </c>
      <c r="X21" s="80"/>
      <c r="Y21" s="81"/>
    </row>
    <row r="22" spans="1:25">
      <c r="A22" t="s">
        <v>64</v>
      </c>
      <c r="B22" s="74">
        <v>24273</v>
      </c>
      <c r="C22" s="75">
        <v>20452</v>
      </c>
      <c r="D22" s="75">
        <v>21294</v>
      </c>
      <c r="E22" s="75">
        <v>19080</v>
      </c>
      <c r="F22" s="75">
        <v>18688</v>
      </c>
      <c r="G22" s="75">
        <v>18073</v>
      </c>
      <c r="H22" s="75">
        <v>20698</v>
      </c>
      <c r="I22" s="75">
        <v>18581</v>
      </c>
      <c r="J22" s="75">
        <v>18542</v>
      </c>
      <c r="K22" s="75">
        <v>17199</v>
      </c>
      <c r="L22" s="75">
        <v>17063</v>
      </c>
      <c r="M22" s="76">
        <v>14812</v>
      </c>
      <c r="N22" s="87">
        <f>AVERAGE(O22:Q22)</f>
        <v>2522.3333333333335</v>
      </c>
      <c r="O22" s="88">
        <f>AVERAGE(P22:R22)</f>
        <v>3406</v>
      </c>
      <c r="P22" s="79">
        <v>1994</v>
      </c>
      <c r="Q22" s="79">
        <v>2167</v>
      </c>
      <c r="R22" s="79">
        <v>6057</v>
      </c>
      <c r="S22" s="78">
        <v>2479</v>
      </c>
      <c r="T22" s="78">
        <v>9527</v>
      </c>
      <c r="U22" s="78">
        <v>8835</v>
      </c>
      <c r="V22" s="78">
        <v>9490</v>
      </c>
      <c r="W22" s="78">
        <v>9409</v>
      </c>
      <c r="X22" s="80"/>
      <c r="Y22" s="81"/>
    </row>
    <row r="23" spans="1:25">
      <c r="B23" s="82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4"/>
      <c r="N23" s="89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1"/>
    </row>
    <row r="24" spans="1:25">
      <c r="B24" s="90">
        <v>43466</v>
      </c>
      <c r="C24" s="91">
        <v>43497</v>
      </c>
      <c r="D24" s="91">
        <v>43525</v>
      </c>
      <c r="E24" s="91">
        <v>43556</v>
      </c>
      <c r="F24" s="91">
        <v>43586</v>
      </c>
      <c r="G24" s="91">
        <v>43617</v>
      </c>
      <c r="H24" s="91">
        <v>43647</v>
      </c>
      <c r="I24" s="91">
        <v>43678</v>
      </c>
      <c r="J24" s="91">
        <v>43709</v>
      </c>
      <c r="K24" s="91">
        <v>43739</v>
      </c>
      <c r="L24" s="91">
        <v>43770</v>
      </c>
      <c r="M24" s="92">
        <v>43800</v>
      </c>
      <c r="N24" s="93">
        <v>43831</v>
      </c>
      <c r="O24" s="94">
        <v>43862</v>
      </c>
      <c r="P24" s="94">
        <v>43891</v>
      </c>
      <c r="Q24" s="94">
        <v>43922</v>
      </c>
      <c r="R24" s="94">
        <v>43952</v>
      </c>
      <c r="S24" s="94">
        <v>43983</v>
      </c>
      <c r="T24" s="94">
        <v>44013</v>
      </c>
      <c r="U24" s="94">
        <v>44044</v>
      </c>
      <c r="V24" s="94">
        <v>44075</v>
      </c>
      <c r="W24" s="94">
        <v>44105</v>
      </c>
      <c r="X24" s="94">
        <v>44136</v>
      </c>
      <c r="Y24" s="95">
        <v>44166</v>
      </c>
    </row>
    <row r="25" spans="1:25">
      <c r="A25" s="96" t="s">
        <v>65</v>
      </c>
      <c r="B25" s="97">
        <f>(B6+B11)/(B17+B21)</f>
        <v>27.295270434929314</v>
      </c>
      <c r="C25" s="98">
        <f t="shared" ref="C25:W26" si="0">(C6+C11)/(C17+C21)</f>
        <v>25.31733579893767</v>
      </c>
      <c r="D25" s="98">
        <f t="shared" si="0"/>
        <v>16.262733087109268</v>
      </c>
      <c r="E25" s="98">
        <f t="shared" si="0"/>
        <v>15.17250435627639</v>
      </c>
      <c r="F25" s="98">
        <f t="shared" si="0"/>
        <v>14.684804761705282</v>
      </c>
      <c r="G25" s="98">
        <f t="shared" si="0"/>
        <v>14.890216921911867</v>
      </c>
      <c r="H25" s="98">
        <f t="shared" si="0"/>
        <v>16.055958732179189</v>
      </c>
      <c r="I25" s="98">
        <f t="shared" si="0"/>
        <v>16.581835849448854</v>
      </c>
      <c r="J25" s="98">
        <f t="shared" si="0"/>
        <v>14.976016433839554</v>
      </c>
      <c r="K25" s="98">
        <f t="shared" si="0"/>
        <v>17.728937247964996</v>
      </c>
      <c r="L25" s="98">
        <f t="shared" si="0"/>
        <v>16.281523646146049</v>
      </c>
      <c r="M25" s="99">
        <f t="shared" si="0"/>
        <v>17.509055144581801</v>
      </c>
      <c r="N25" s="100">
        <f t="shared" si="0"/>
        <v>17.827745935520525</v>
      </c>
      <c r="O25" s="101">
        <f t="shared" si="0"/>
        <v>16.718774732115264</v>
      </c>
      <c r="P25" s="101">
        <f t="shared" si="0"/>
        <v>19.027135785581756</v>
      </c>
      <c r="Q25" s="101">
        <f t="shared" si="0"/>
        <v>20.127944399105445</v>
      </c>
      <c r="R25" s="101">
        <f t="shared" si="0"/>
        <v>19.765073369361936</v>
      </c>
      <c r="S25" s="101">
        <f t="shared" si="0"/>
        <v>19.601311659312397</v>
      </c>
      <c r="T25" s="101">
        <f t="shared" si="0"/>
        <v>20.328535707663065</v>
      </c>
      <c r="U25" s="101">
        <f t="shared" si="0"/>
        <v>20.243132214680077</v>
      </c>
      <c r="V25" s="101">
        <f t="shared" si="0"/>
        <v>19.856084695731763</v>
      </c>
      <c r="W25" s="101">
        <f t="shared" si="0"/>
        <v>22.493049794809941</v>
      </c>
      <c r="X25" s="101"/>
      <c r="Y25" s="102"/>
    </row>
    <row r="26" spans="1:25">
      <c r="A26" s="96" t="s">
        <v>66</v>
      </c>
      <c r="B26" s="97">
        <f>(B7+B12)/(B18+B22)</f>
        <v>35.156122667810422</v>
      </c>
      <c r="C26" s="98">
        <f t="shared" si="0"/>
        <v>26.435280023619185</v>
      </c>
      <c r="D26" s="98">
        <f t="shared" si="0"/>
        <v>28.832837697292479</v>
      </c>
      <c r="E26" s="98">
        <f t="shared" si="0"/>
        <v>30.586484348616409</v>
      </c>
      <c r="F26" s="98">
        <f t="shared" si="0"/>
        <v>20.724424595694497</v>
      </c>
      <c r="G26" s="98">
        <f t="shared" si="0"/>
        <v>22.243323669983546</v>
      </c>
      <c r="H26" s="98">
        <f t="shared" si="0"/>
        <v>23.638834744746184</v>
      </c>
      <c r="I26" s="98">
        <f t="shared" si="0"/>
        <v>23.275635479803427</v>
      </c>
      <c r="J26" s="98">
        <f t="shared" si="0"/>
        <v>22.262873941250675</v>
      </c>
      <c r="K26" s="98">
        <f t="shared" si="0"/>
        <v>21.930747599566537</v>
      </c>
      <c r="L26" s="98">
        <f t="shared" si="0"/>
        <v>20.307713009460922</v>
      </c>
      <c r="M26" s="99">
        <f t="shared" si="0"/>
        <v>22.235842816681647</v>
      </c>
      <c r="N26" s="100">
        <f t="shared" si="0"/>
        <v>23.133401982218196</v>
      </c>
      <c r="O26" s="101">
        <f t="shared" si="0"/>
        <v>20.297290981246771</v>
      </c>
      <c r="P26" s="101">
        <f t="shared" si="0"/>
        <v>23.537469629680199</v>
      </c>
      <c r="Q26" s="101">
        <f t="shared" si="0"/>
        <v>28.802568977504787</v>
      </c>
      <c r="R26" s="101">
        <f t="shared" si="0"/>
        <v>27.465586664772982</v>
      </c>
      <c r="S26" s="101">
        <f t="shared" si="0"/>
        <v>27.432102418521051</v>
      </c>
      <c r="T26" s="101">
        <f t="shared" si="0"/>
        <v>28.221148464914371</v>
      </c>
      <c r="U26" s="101">
        <f t="shared" si="0"/>
        <v>27.721937264597262</v>
      </c>
      <c r="V26" s="101">
        <f t="shared" si="0"/>
        <v>26.434843540603222</v>
      </c>
      <c r="W26" s="101">
        <f t="shared" si="0"/>
        <v>26.248563984537711</v>
      </c>
      <c r="X26" s="101"/>
      <c r="Y26" s="102"/>
    </row>
    <row r="27" spans="1:25" ht="15.75" thickBot="1">
      <c r="A27" s="96" t="s">
        <v>67</v>
      </c>
      <c r="B27" s="103">
        <f>(B6+B7+B11+B12)/(B17+B18+B21+B22)</f>
        <v>31.070581046906032</v>
      </c>
      <c r="C27" s="104">
        <f t="shared" ref="C27:W27" si="1">(C6+C7+C11+C12)/(C17+C18+C21+C22)</f>
        <v>25.830386805112237</v>
      </c>
      <c r="D27" s="104">
        <f t="shared" si="1"/>
        <v>22.131523003532436</v>
      </c>
      <c r="E27" s="104">
        <f t="shared" si="1"/>
        <v>22.575259693538221</v>
      </c>
      <c r="F27" s="104">
        <f t="shared" si="1"/>
        <v>17.614549297940901</v>
      </c>
      <c r="G27" s="104">
        <f t="shared" si="1"/>
        <v>18.563966697826778</v>
      </c>
      <c r="H27" s="104">
        <f t="shared" si="1"/>
        <v>19.749390739533027</v>
      </c>
      <c r="I27" s="104">
        <f t="shared" si="1"/>
        <v>19.790521952963669</v>
      </c>
      <c r="J27" s="104">
        <f t="shared" si="1"/>
        <v>18.308954767425579</v>
      </c>
      <c r="K27" s="104">
        <f t="shared" si="1"/>
        <v>19.696461506312154</v>
      </c>
      <c r="L27" s="104">
        <f t="shared" si="1"/>
        <v>18.123299093808964</v>
      </c>
      <c r="M27" s="105">
        <f t="shared" si="1"/>
        <v>19.680193208758865</v>
      </c>
      <c r="N27" s="106">
        <f t="shared" si="1"/>
        <v>20.209598937334732</v>
      </c>
      <c r="O27" s="107">
        <f t="shared" si="1"/>
        <v>18.251529681099527</v>
      </c>
      <c r="P27" s="107">
        <f t="shared" si="1"/>
        <v>20.875473539016916</v>
      </c>
      <c r="Q27" s="107">
        <f t="shared" si="1"/>
        <v>23.590684251399587</v>
      </c>
      <c r="R27" s="107">
        <f t="shared" si="1"/>
        <v>22.717610166023459</v>
      </c>
      <c r="S27" s="107">
        <f t="shared" si="1"/>
        <v>22.617774535955839</v>
      </c>
      <c r="T27" s="107">
        <f t="shared" si="1"/>
        <v>23.403725545920995</v>
      </c>
      <c r="U27" s="107">
        <f t="shared" si="1"/>
        <v>23.147262462233336</v>
      </c>
      <c r="V27" s="107">
        <f t="shared" si="1"/>
        <v>22.42784446696033</v>
      </c>
      <c r="W27" s="107">
        <f t="shared" si="1"/>
        <v>23.96615976700777</v>
      </c>
      <c r="X27" s="108"/>
      <c r="Y27" s="109"/>
    </row>
    <row r="31" spans="1:25">
      <c r="A31" s="31" t="s">
        <v>12</v>
      </c>
    </row>
    <row r="32" spans="1:25" ht="15.75" thickBot="1"/>
    <row r="33" spans="1:5">
      <c r="A33" s="23"/>
      <c r="B33" s="24" t="s">
        <v>13</v>
      </c>
      <c r="C33" s="24" t="s">
        <v>14</v>
      </c>
      <c r="D33" s="24" t="s">
        <v>15</v>
      </c>
      <c r="E33" s="25" t="s">
        <v>16</v>
      </c>
    </row>
    <row r="34" spans="1:5">
      <c r="A34" s="26" t="s">
        <v>69</v>
      </c>
      <c r="B34" s="16" t="s">
        <v>40</v>
      </c>
      <c r="C34" s="16"/>
      <c r="D34" s="16"/>
      <c r="E34" s="27" t="s">
        <v>41</v>
      </c>
    </row>
    <row r="35" spans="1:5">
      <c r="A35" s="26" t="s">
        <v>70</v>
      </c>
      <c r="B35" s="16" t="s">
        <v>68</v>
      </c>
      <c r="C35" s="16"/>
      <c r="D35" s="16"/>
      <c r="E35" s="27" t="s">
        <v>18</v>
      </c>
    </row>
    <row r="36" spans="1:5" ht="15.75" thickBot="1">
      <c r="A36" s="28"/>
      <c r="B36" s="29"/>
      <c r="C36" s="18"/>
      <c r="D36" s="29"/>
      <c r="E36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"/>
  <sheetViews>
    <sheetView showGridLines="0" tabSelected="1" workbookViewId="0">
      <selection activeCell="N10" sqref="N10"/>
    </sheetView>
  </sheetViews>
  <sheetFormatPr defaultRowHeight="15"/>
  <cols>
    <col min="1" max="1" width="35.85546875" bestFit="1" customWidth="1"/>
    <col min="2" max="2" width="15.5703125" bestFit="1" customWidth="1"/>
    <col min="3" max="3" width="13.85546875" bestFit="1" customWidth="1"/>
    <col min="4" max="4" width="15.5703125" bestFit="1" customWidth="1"/>
    <col min="5" max="5" width="16.5703125" bestFit="1" customWidth="1"/>
    <col min="6" max="6" width="7.5703125" bestFit="1" customWidth="1"/>
    <col min="7" max="7" width="6.7109375" bestFit="1" customWidth="1"/>
    <col min="8" max="8" width="6.5703125" bestFit="1" customWidth="1"/>
    <col min="9" max="9" width="7.140625" bestFit="1" customWidth="1"/>
    <col min="10" max="10" width="7" bestFit="1" customWidth="1"/>
    <col min="11" max="11" width="6.7109375" bestFit="1" customWidth="1"/>
    <col min="12" max="12" width="7.28515625" bestFit="1" customWidth="1"/>
    <col min="13" max="13" width="7" bestFit="1" customWidth="1"/>
    <col min="14" max="14" width="7.5703125" bestFit="1" customWidth="1"/>
  </cols>
  <sheetData>
    <row r="2" spans="1:14">
      <c r="A2" s="31" t="s">
        <v>3</v>
      </c>
    </row>
    <row r="4" spans="1:14" ht="15.75" thickBot="1"/>
    <row r="5" spans="1:14">
      <c r="A5" s="1" t="s">
        <v>71</v>
      </c>
      <c r="B5" s="4">
        <v>43831</v>
      </c>
      <c r="C5" s="4">
        <v>43862</v>
      </c>
      <c r="D5" s="4">
        <v>43891</v>
      </c>
      <c r="E5" s="4">
        <v>43922</v>
      </c>
      <c r="F5" s="4">
        <v>43952</v>
      </c>
      <c r="G5" s="4">
        <v>43983</v>
      </c>
      <c r="H5" s="4">
        <v>44013</v>
      </c>
      <c r="I5" s="4">
        <v>44044</v>
      </c>
      <c r="J5" s="4">
        <v>44075</v>
      </c>
      <c r="K5" s="4">
        <v>44105</v>
      </c>
      <c r="L5" s="4">
        <v>44136</v>
      </c>
      <c r="M5" s="4">
        <v>44166</v>
      </c>
      <c r="N5" s="5" t="s">
        <v>72</v>
      </c>
    </row>
    <row r="6" spans="1:14">
      <c r="A6" s="6" t="s">
        <v>9</v>
      </c>
      <c r="B6" s="16">
        <v>448</v>
      </c>
      <c r="C6" s="16">
        <v>415</v>
      </c>
      <c r="D6" s="16">
        <v>390</v>
      </c>
      <c r="E6" s="16">
        <v>26</v>
      </c>
      <c r="F6" s="16">
        <v>55</v>
      </c>
      <c r="G6" s="16">
        <v>183</v>
      </c>
      <c r="H6" s="16">
        <v>147</v>
      </c>
      <c r="I6" s="16">
        <v>190</v>
      </c>
      <c r="J6" s="16">
        <v>1672</v>
      </c>
      <c r="K6" s="16"/>
      <c r="L6" s="16"/>
      <c r="M6" s="16"/>
      <c r="N6" s="12">
        <f>SUM(B6:M6)</f>
        <v>3526</v>
      </c>
    </row>
    <row r="7" spans="1:14">
      <c r="A7" s="6" t="s">
        <v>10</v>
      </c>
      <c r="B7" s="10">
        <v>19872</v>
      </c>
      <c r="C7" s="10">
        <v>20047</v>
      </c>
      <c r="D7" s="10">
        <v>17650</v>
      </c>
      <c r="E7" s="10">
        <v>2286</v>
      </c>
      <c r="F7" s="10">
        <v>5990</v>
      </c>
      <c r="G7" s="10">
        <v>14599</v>
      </c>
      <c r="H7" s="16">
        <v>19264</v>
      </c>
      <c r="I7" s="16">
        <v>22615</v>
      </c>
      <c r="J7" s="16">
        <v>33027</v>
      </c>
      <c r="K7" s="16"/>
      <c r="L7" s="16"/>
      <c r="M7" s="16"/>
      <c r="N7" s="12">
        <f>SUM(B7:M7)</f>
        <v>155350</v>
      </c>
    </row>
    <row r="8" spans="1:14">
      <c r="A8" s="110" t="s">
        <v>73</v>
      </c>
      <c r="B8" s="111">
        <f>SUM(B6:B7)</f>
        <v>20320</v>
      </c>
      <c r="C8" s="111">
        <f t="shared" ref="C8:N8" si="0">SUM(C6:C7)</f>
        <v>20462</v>
      </c>
      <c r="D8" s="111">
        <f t="shared" si="0"/>
        <v>18040</v>
      </c>
      <c r="E8" s="111">
        <f t="shared" si="0"/>
        <v>2312</v>
      </c>
      <c r="F8" s="111">
        <f t="shared" si="0"/>
        <v>6045</v>
      </c>
      <c r="G8" s="111">
        <f t="shared" si="0"/>
        <v>14782</v>
      </c>
      <c r="H8" s="111">
        <f t="shared" si="0"/>
        <v>19411</v>
      </c>
      <c r="I8" s="111">
        <f t="shared" si="0"/>
        <v>22805</v>
      </c>
      <c r="J8" s="111">
        <f t="shared" si="0"/>
        <v>34699</v>
      </c>
      <c r="K8" s="111">
        <f t="shared" si="0"/>
        <v>0</v>
      </c>
      <c r="L8" s="111">
        <f t="shared" si="0"/>
        <v>0</v>
      </c>
      <c r="M8" s="111">
        <f t="shared" si="0"/>
        <v>0</v>
      </c>
      <c r="N8" s="112">
        <f>SUM(N6:N7)</f>
        <v>158876</v>
      </c>
    </row>
    <row r="9" spans="1:14">
      <c r="A9" s="7" t="s">
        <v>33</v>
      </c>
      <c r="B9" s="113">
        <v>8921.1670491178847</v>
      </c>
      <c r="C9" s="113">
        <v>8921.1670491178847</v>
      </c>
      <c r="D9" s="113">
        <v>8921.1670491178847</v>
      </c>
      <c r="E9" s="113">
        <v>8921.1670491178847</v>
      </c>
      <c r="F9" s="113">
        <v>8921.1670491178847</v>
      </c>
      <c r="G9" s="113">
        <v>8921.1670491178847</v>
      </c>
      <c r="H9" s="113">
        <v>8921.1670491178847</v>
      </c>
      <c r="I9" s="113">
        <v>8921.1670491178793</v>
      </c>
      <c r="J9" s="113">
        <v>8921.1670491178847</v>
      </c>
      <c r="K9" s="7"/>
      <c r="L9" s="7"/>
      <c r="M9" s="7"/>
      <c r="N9" s="11">
        <f>AVERAGE(B9:M9)</f>
        <v>8921.1670491178829</v>
      </c>
    </row>
    <row r="10" spans="1:14" ht="15.75" thickBot="1">
      <c r="A10" s="114" t="s">
        <v>74</v>
      </c>
      <c r="B10" s="115"/>
      <c r="C10" s="115"/>
      <c r="D10" s="115"/>
      <c r="E10" s="115"/>
      <c r="F10" s="115"/>
      <c r="G10" s="115"/>
      <c r="H10" s="115"/>
      <c r="I10" s="115"/>
      <c r="J10" s="116"/>
      <c r="K10" s="116"/>
      <c r="L10" s="116"/>
      <c r="M10" s="116"/>
      <c r="N10" s="115">
        <f>N8/N9</f>
        <v>17.808880735588236</v>
      </c>
    </row>
    <row r="14" spans="1:14">
      <c r="A14" s="31" t="s">
        <v>12</v>
      </c>
    </row>
    <row r="15" spans="1:14" ht="15.75" thickBot="1"/>
    <row r="16" spans="1:14">
      <c r="A16" s="23"/>
      <c r="B16" s="24" t="s">
        <v>13</v>
      </c>
      <c r="C16" s="24" t="s">
        <v>14</v>
      </c>
      <c r="D16" s="24" t="s">
        <v>15</v>
      </c>
      <c r="E16" s="25" t="s">
        <v>16</v>
      </c>
    </row>
    <row r="17" spans="1:5">
      <c r="A17" s="26" t="s">
        <v>5</v>
      </c>
      <c r="B17" s="16" t="s">
        <v>17</v>
      </c>
      <c r="C17" s="16"/>
      <c r="D17" s="16" t="s">
        <v>21</v>
      </c>
      <c r="E17" s="27" t="s">
        <v>18</v>
      </c>
    </row>
    <row r="18" spans="1:5">
      <c r="A18" s="26" t="s">
        <v>9</v>
      </c>
      <c r="B18" s="16" t="s">
        <v>19</v>
      </c>
      <c r="C18" s="16"/>
      <c r="D18" s="16" t="s">
        <v>20</v>
      </c>
      <c r="E18" s="27" t="s">
        <v>25</v>
      </c>
    </row>
    <row r="19" spans="1:5">
      <c r="A19" s="26" t="s">
        <v>10</v>
      </c>
      <c r="B19" s="16" t="s">
        <v>17</v>
      </c>
      <c r="C19" s="16"/>
      <c r="D19" s="16"/>
      <c r="E19" s="27" t="s">
        <v>22</v>
      </c>
    </row>
    <row r="20" spans="1:5" ht="15.75" thickBot="1">
      <c r="A20" s="28" t="s">
        <v>23</v>
      </c>
      <c r="B20" s="29" t="s">
        <v>17</v>
      </c>
      <c r="C20" s="18"/>
      <c r="D20" s="29" t="s">
        <v>24</v>
      </c>
      <c r="E20" s="3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1. Own Shop Cost Per GA cp</vt:lpstr>
      <vt:lpstr>2.PopulationPer Own ShopArea m2</vt:lpstr>
      <vt:lpstr>3.App Users Customer Base (RGB</vt:lpstr>
      <vt:lpstr>4.FCR</vt:lpstr>
      <vt:lpstr>5.e-bill% Auto Payment  Overdue</vt:lpstr>
      <vt:lpstr>6.Self Care Login</vt:lpstr>
      <vt:lpstr>7. Total GACPMIG per shop 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asifuz.zaman</dc:creator>
  <cp:lastModifiedBy>User</cp:lastModifiedBy>
  <dcterms:created xsi:type="dcterms:W3CDTF">2020-11-15T06:06:11Z</dcterms:created>
  <dcterms:modified xsi:type="dcterms:W3CDTF">2020-11-22T10:45:26Z</dcterms:modified>
</cp:coreProperties>
</file>