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unta\Dropbox\Fundación PEV\ZAEC_FPEV\a BootCamp\Challenges\1 excel-challenge\"/>
    </mc:Choice>
  </mc:AlternateContent>
  <xr:revisionPtr revIDLastSave="0" documentId="13_ncr:1_{0BD3B32D-8F17-486F-BA27-0E2533BB2B9A}" xr6:coauthVersionLast="47" xr6:coauthVersionMax="47" xr10:uidLastSave="{00000000-0000-0000-0000-000000000000}"/>
  <bookViews>
    <workbookView xWindow="-28920" yWindow="-1125" windowWidth="29040" windowHeight="15720" activeTab="5" xr2:uid="{76DABCF9-B2A9-4416-AD71-697E89BB749C}"/>
  </bookViews>
  <sheets>
    <sheet name="Crowdfunding" sheetId="1" r:id="rId1"/>
    <sheet name="PT x Category" sheetId="2" r:id="rId2"/>
    <sheet name="PT x SubCategory" sheetId="3" r:id="rId3"/>
    <sheet name="PT x Years" sheetId="4" r:id="rId4"/>
    <sheet name="PT x Income" sheetId="5" r:id="rId5"/>
    <sheet name="Stadistics" sheetId="6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6" l="1"/>
  <c r="H7" i="6" s="1"/>
  <c r="H5" i="6"/>
  <c r="H4" i="6"/>
  <c r="H3" i="6"/>
  <c r="H2" i="6"/>
  <c r="G7" i="6"/>
  <c r="G6" i="6"/>
  <c r="G5" i="6"/>
  <c r="G4" i="6"/>
  <c r="G3" i="6"/>
  <c r="G2" i="6"/>
  <c r="G13" i="5"/>
  <c r="G12" i="5"/>
  <c r="G11" i="5"/>
  <c r="G10" i="5"/>
  <c r="G9" i="5"/>
  <c r="G8" i="5"/>
  <c r="G7" i="5"/>
  <c r="G6" i="5"/>
  <c r="G5" i="5"/>
  <c r="G4" i="5"/>
  <c r="G14" i="5"/>
  <c r="G3" i="5"/>
  <c r="D14" i="5"/>
  <c r="D5" i="5"/>
  <c r="D6" i="5"/>
  <c r="D7" i="5"/>
  <c r="D8" i="5"/>
  <c r="D9" i="5"/>
  <c r="D10" i="5"/>
  <c r="D11" i="5"/>
  <c r="D12" i="5"/>
  <c r="D13" i="5"/>
  <c r="D4" i="5"/>
  <c r="D3" i="5"/>
  <c r="F14" i="5"/>
  <c r="F13" i="5"/>
  <c r="F12" i="5"/>
  <c r="F11" i="5"/>
  <c r="F10" i="5"/>
  <c r="F9" i="5"/>
  <c r="F8" i="5"/>
  <c r="F7" i="5"/>
  <c r="F6" i="5"/>
  <c r="F5" i="5"/>
  <c r="E13" i="5"/>
  <c r="E12" i="5"/>
  <c r="E11" i="5"/>
  <c r="E10" i="5"/>
  <c r="E9" i="5"/>
  <c r="E8" i="5"/>
  <c r="E7" i="5"/>
  <c r="E6" i="5"/>
  <c r="E5" i="5"/>
  <c r="E4" i="5"/>
  <c r="E14" i="5"/>
  <c r="F4" i="5"/>
  <c r="E3" i="5"/>
  <c r="F3" i="5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M2" i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M9" i="1"/>
  <c r="N9" i="1" s="1"/>
  <c r="M10" i="1"/>
  <c r="N10" i="1" s="1"/>
  <c r="M11" i="1"/>
  <c r="M12" i="1"/>
  <c r="N12" i="1" s="1"/>
  <c r="M13" i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M25" i="1"/>
  <c r="N25" i="1" s="1"/>
  <c r="M26" i="1"/>
  <c r="N26" i="1" s="1"/>
  <c r="M27" i="1"/>
  <c r="M28" i="1"/>
  <c r="N28" i="1" s="1"/>
  <c r="M29" i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M41" i="1"/>
  <c r="N41" i="1" s="1"/>
  <c r="M42" i="1"/>
  <c r="N42" i="1" s="1"/>
  <c r="M43" i="1"/>
  <c r="M44" i="1"/>
  <c r="N44" i="1" s="1"/>
  <c r="M45" i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M57" i="1"/>
  <c r="N57" i="1" s="1"/>
  <c r="M58" i="1"/>
  <c r="N58" i="1" s="1"/>
  <c r="M59" i="1"/>
  <c r="M60" i="1"/>
  <c r="N60" i="1" s="1"/>
  <c r="M61" i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M73" i="1"/>
  <c r="N73" i="1" s="1"/>
  <c r="M74" i="1"/>
  <c r="N74" i="1" s="1"/>
  <c r="M75" i="1"/>
  <c r="M76" i="1"/>
  <c r="N76" i="1" s="1"/>
  <c r="M77" i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M89" i="1"/>
  <c r="N89" i="1" s="1"/>
  <c r="M90" i="1"/>
  <c r="N90" i="1" s="1"/>
  <c r="M91" i="1"/>
  <c r="M92" i="1"/>
  <c r="N92" i="1" s="1"/>
  <c r="M93" i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M105" i="1"/>
  <c r="N105" i="1" s="1"/>
  <c r="M106" i="1"/>
  <c r="N106" i="1" s="1"/>
  <c r="M107" i="1"/>
  <c r="M108" i="1"/>
  <c r="N108" i="1" s="1"/>
  <c r="M109" i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M121" i="1"/>
  <c r="N121" i="1" s="1"/>
  <c r="M122" i="1"/>
  <c r="N122" i="1" s="1"/>
  <c r="M123" i="1"/>
  <c r="M124" i="1"/>
  <c r="N124" i="1" s="1"/>
  <c r="M125" i="1"/>
  <c r="M126" i="1"/>
  <c r="O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M137" i="1"/>
  <c r="N137" i="1" s="1"/>
  <c r="M138" i="1"/>
  <c r="N138" i="1" s="1"/>
  <c r="M139" i="1"/>
  <c r="M140" i="1"/>
  <c r="N140" i="1" s="1"/>
  <c r="M141" i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M153" i="1"/>
  <c r="N153" i="1" s="1"/>
  <c r="M154" i="1"/>
  <c r="N154" i="1" s="1"/>
  <c r="M155" i="1"/>
  <c r="M156" i="1"/>
  <c r="N156" i="1" s="1"/>
  <c r="M157" i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M169" i="1"/>
  <c r="N169" i="1" s="1"/>
  <c r="M170" i="1"/>
  <c r="N170" i="1" s="1"/>
  <c r="M171" i="1"/>
  <c r="M172" i="1"/>
  <c r="N172" i="1" s="1"/>
  <c r="M173" i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M185" i="1"/>
  <c r="N185" i="1" s="1"/>
  <c r="M186" i="1"/>
  <c r="N186" i="1" s="1"/>
  <c r="M187" i="1"/>
  <c r="M188" i="1"/>
  <c r="N188" i="1" s="1"/>
  <c r="M189" i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M201" i="1"/>
  <c r="N201" i="1" s="1"/>
  <c r="M202" i="1"/>
  <c r="N202" i="1" s="1"/>
  <c r="M203" i="1"/>
  <c r="M204" i="1"/>
  <c r="N204" i="1" s="1"/>
  <c r="M205" i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M217" i="1"/>
  <c r="N217" i="1" s="1"/>
  <c r="M218" i="1"/>
  <c r="N218" i="1" s="1"/>
  <c r="M219" i="1"/>
  <c r="M220" i="1"/>
  <c r="N220" i="1" s="1"/>
  <c r="M221" i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M233" i="1"/>
  <c r="N233" i="1" s="1"/>
  <c r="M234" i="1"/>
  <c r="N234" i="1" s="1"/>
  <c r="M235" i="1"/>
  <c r="M236" i="1"/>
  <c r="N236" i="1" s="1"/>
  <c r="M237" i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M249" i="1"/>
  <c r="N249" i="1" s="1"/>
  <c r="M250" i="1"/>
  <c r="N250" i="1" s="1"/>
  <c r="M251" i="1"/>
  <c r="M252" i="1"/>
  <c r="N252" i="1" s="1"/>
  <c r="M253" i="1"/>
  <c r="M254" i="1"/>
  <c r="O254" i="1" s="1"/>
  <c r="M255" i="1"/>
  <c r="O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M265" i="1"/>
  <c r="N265" i="1" s="1"/>
  <c r="M266" i="1"/>
  <c r="N266" i="1" s="1"/>
  <c r="M267" i="1"/>
  <c r="M268" i="1"/>
  <c r="N268" i="1" s="1"/>
  <c r="M269" i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M281" i="1"/>
  <c r="N281" i="1" s="1"/>
  <c r="M282" i="1"/>
  <c r="N282" i="1" s="1"/>
  <c r="M283" i="1"/>
  <c r="M284" i="1"/>
  <c r="N284" i="1" s="1"/>
  <c r="M285" i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M297" i="1"/>
  <c r="N297" i="1" s="1"/>
  <c r="M298" i="1"/>
  <c r="N298" i="1" s="1"/>
  <c r="M299" i="1"/>
  <c r="M300" i="1"/>
  <c r="N300" i="1" s="1"/>
  <c r="M301" i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M313" i="1"/>
  <c r="N313" i="1" s="1"/>
  <c r="M314" i="1"/>
  <c r="N314" i="1" s="1"/>
  <c r="M315" i="1"/>
  <c r="M316" i="1"/>
  <c r="N316" i="1" s="1"/>
  <c r="M317" i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M329" i="1"/>
  <c r="N329" i="1" s="1"/>
  <c r="M330" i="1"/>
  <c r="N330" i="1" s="1"/>
  <c r="M331" i="1"/>
  <c r="N331" i="1" s="1"/>
  <c r="M332" i="1"/>
  <c r="N332" i="1" s="1"/>
  <c r="M333" i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M345" i="1"/>
  <c r="N345" i="1" s="1"/>
  <c r="M346" i="1"/>
  <c r="N346" i="1" s="1"/>
  <c r="M347" i="1"/>
  <c r="N347" i="1" s="1"/>
  <c r="M348" i="1"/>
  <c r="N348" i="1" s="1"/>
  <c r="M349" i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M361" i="1"/>
  <c r="N361" i="1" s="1"/>
  <c r="M362" i="1"/>
  <c r="N362" i="1" s="1"/>
  <c r="M363" i="1"/>
  <c r="N363" i="1" s="1"/>
  <c r="M364" i="1"/>
  <c r="N364" i="1" s="1"/>
  <c r="M365" i="1"/>
  <c r="M366" i="1"/>
  <c r="N366" i="1" s="1"/>
  <c r="M367" i="1"/>
  <c r="O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M377" i="1"/>
  <c r="N377" i="1" s="1"/>
  <c r="M378" i="1"/>
  <c r="N378" i="1" s="1"/>
  <c r="M379" i="1"/>
  <c r="N379" i="1" s="1"/>
  <c r="M380" i="1"/>
  <c r="N380" i="1" s="1"/>
  <c r="M381" i="1"/>
  <c r="M382" i="1"/>
  <c r="O382" i="1" s="1"/>
  <c r="M383" i="1"/>
  <c r="O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M393" i="1"/>
  <c r="N393" i="1" s="1"/>
  <c r="M394" i="1"/>
  <c r="N394" i="1" s="1"/>
  <c r="M395" i="1"/>
  <c r="N395" i="1" s="1"/>
  <c r="M396" i="1"/>
  <c r="N396" i="1" s="1"/>
  <c r="M397" i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M409" i="1"/>
  <c r="N409" i="1" s="1"/>
  <c r="M410" i="1"/>
  <c r="N410" i="1" s="1"/>
  <c r="M411" i="1"/>
  <c r="N411" i="1" s="1"/>
  <c r="M412" i="1"/>
  <c r="N412" i="1" s="1"/>
  <c r="M413" i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M425" i="1"/>
  <c r="N425" i="1" s="1"/>
  <c r="M426" i="1"/>
  <c r="N426" i="1" s="1"/>
  <c r="M427" i="1"/>
  <c r="N427" i="1" s="1"/>
  <c r="M428" i="1"/>
  <c r="N428" i="1" s="1"/>
  <c r="M429" i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M441" i="1"/>
  <c r="N441" i="1" s="1"/>
  <c r="M442" i="1"/>
  <c r="N442" i="1" s="1"/>
  <c r="M443" i="1"/>
  <c r="N443" i="1" s="1"/>
  <c r="M444" i="1"/>
  <c r="N444" i="1" s="1"/>
  <c r="M445" i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M457" i="1"/>
  <c r="N457" i="1" s="1"/>
  <c r="M458" i="1"/>
  <c r="N458" i="1" s="1"/>
  <c r="M459" i="1"/>
  <c r="N459" i="1" s="1"/>
  <c r="M460" i="1"/>
  <c r="N460" i="1" s="1"/>
  <c r="M461" i="1"/>
  <c r="M462" i="1"/>
  <c r="O462" i="1" s="1"/>
  <c r="M463" i="1"/>
  <c r="O463" i="1" s="1"/>
  <c r="M464" i="1"/>
  <c r="N464" i="1" s="1"/>
  <c r="M465" i="1"/>
  <c r="O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M473" i="1"/>
  <c r="N473" i="1" s="1"/>
  <c r="M474" i="1"/>
  <c r="N474" i="1" s="1"/>
  <c r="M475" i="1"/>
  <c r="N475" i="1" s="1"/>
  <c r="M476" i="1"/>
  <c r="N476" i="1" s="1"/>
  <c r="M477" i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M489" i="1"/>
  <c r="N489" i="1" s="1"/>
  <c r="M490" i="1"/>
  <c r="N490" i="1" s="1"/>
  <c r="M491" i="1"/>
  <c r="N491" i="1" s="1"/>
  <c r="M492" i="1"/>
  <c r="N492" i="1" s="1"/>
  <c r="M493" i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M505" i="1"/>
  <c r="N505" i="1" s="1"/>
  <c r="M506" i="1"/>
  <c r="N506" i="1" s="1"/>
  <c r="M507" i="1"/>
  <c r="N507" i="1" s="1"/>
  <c r="M508" i="1"/>
  <c r="N508" i="1" s="1"/>
  <c r="M509" i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M521" i="1"/>
  <c r="N521" i="1" s="1"/>
  <c r="M522" i="1"/>
  <c r="N522" i="1" s="1"/>
  <c r="M523" i="1"/>
  <c r="N523" i="1" s="1"/>
  <c r="M524" i="1"/>
  <c r="N524" i="1" s="1"/>
  <c r="M525" i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M537" i="1"/>
  <c r="N537" i="1" s="1"/>
  <c r="M538" i="1"/>
  <c r="N538" i="1" s="1"/>
  <c r="M539" i="1"/>
  <c r="N539" i="1" s="1"/>
  <c r="M540" i="1"/>
  <c r="N540" i="1" s="1"/>
  <c r="M541" i="1"/>
  <c r="M542" i="1"/>
  <c r="N542" i="1" s="1"/>
  <c r="M543" i="1"/>
  <c r="O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M553" i="1"/>
  <c r="N553" i="1" s="1"/>
  <c r="M554" i="1"/>
  <c r="N554" i="1" s="1"/>
  <c r="M555" i="1"/>
  <c r="N555" i="1" s="1"/>
  <c r="M556" i="1"/>
  <c r="N556" i="1" s="1"/>
  <c r="M557" i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M569" i="1"/>
  <c r="N569" i="1" s="1"/>
  <c r="M570" i="1"/>
  <c r="N570" i="1" s="1"/>
  <c r="M571" i="1"/>
  <c r="N571" i="1" s="1"/>
  <c r="M572" i="1"/>
  <c r="N572" i="1" s="1"/>
  <c r="M573" i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M585" i="1"/>
  <c r="N585" i="1" s="1"/>
  <c r="M586" i="1"/>
  <c r="N586" i="1" s="1"/>
  <c r="M587" i="1"/>
  <c r="N587" i="1" s="1"/>
  <c r="M588" i="1"/>
  <c r="N588" i="1" s="1"/>
  <c r="M589" i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M601" i="1"/>
  <c r="N601" i="1" s="1"/>
  <c r="M602" i="1"/>
  <c r="N602" i="1" s="1"/>
  <c r="M603" i="1"/>
  <c r="N603" i="1" s="1"/>
  <c r="M604" i="1"/>
  <c r="N604" i="1" s="1"/>
  <c r="M605" i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M617" i="1"/>
  <c r="N617" i="1" s="1"/>
  <c r="M618" i="1"/>
  <c r="N618" i="1" s="1"/>
  <c r="M619" i="1"/>
  <c r="N619" i="1" s="1"/>
  <c r="M620" i="1"/>
  <c r="N620" i="1" s="1"/>
  <c r="M621" i="1"/>
  <c r="M622" i="1"/>
  <c r="N622" i="1" s="1"/>
  <c r="M623" i="1"/>
  <c r="N623" i="1" s="1"/>
  <c r="M624" i="1"/>
  <c r="N624" i="1" s="1"/>
  <c r="M625" i="1"/>
  <c r="O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M633" i="1"/>
  <c r="N633" i="1" s="1"/>
  <c r="M634" i="1"/>
  <c r="N634" i="1" s="1"/>
  <c r="M635" i="1"/>
  <c r="N635" i="1" s="1"/>
  <c r="M636" i="1"/>
  <c r="N636" i="1" s="1"/>
  <c r="M637" i="1"/>
  <c r="M638" i="1"/>
  <c r="N638" i="1" s="1"/>
  <c r="M639" i="1"/>
  <c r="O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M649" i="1"/>
  <c r="N649" i="1" s="1"/>
  <c r="M650" i="1"/>
  <c r="N650" i="1" s="1"/>
  <c r="M651" i="1"/>
  <c r="N651" i="1" s="1"/>
  <c r="M652" i="1"/>
  <c r="N652" i="1" s="1"/>
  <c r="M653" i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M665" i="1"/>
  <c r="N665" i="1" s="1"/>
  <c r="M666" i="1"/>
  <c r="N666" i="1" s="1"/>
  <c r="M667" i="1"/>
  <c r="N667" i="1" s="1"/>
  <c r="M668" i="1"/>
  <c r="N668" i="1" s="1"/>
  <c r="M669" i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M681" i="1"/>
  <c r="N681" i="1" s="1"/>
  <c r="M682" i="1"/>
  <c r="N682" i="1" s="1"/>
  <c r="M683" i="1"/>
  <c r="N683" i="1" s="1"/>
  <c r="M684" i="1"/>
  <c r="N684" i="1" s="1"/>
  <c r="M685" i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M697" i="1"/>
  <c r="N697" i="1" s="1"/>
  <c r="M698" i="1"/>
  <c r="N698" i="1" s="1"/>
  <c r="M699" i="1"/>
  <c r="N699" i="1" s="1"/>
  <c r="M700" i="1"/>
  <c r="N700" i="1" s="1"/>
  <c r="M701" i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M713" i="1"/>
  <c r="N713" i="1" s="1"/>
  <c r="M714" i="1"/>
  <c r="N714" i="1" s="1"/>
  <c r="M715" i="1"/>
  <c r="N715" i="1" s="1"/>
  <c r="M716" i="1"/>
  <c r="N716" i="1" s="1"/>
  <c r="M717" i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M729" i="1"/>
  <c r="N729" i="1" s="1"/>
  <c r="M730" i="1"/>
  <c r="N730" i="1" s="1"/>
  <c r="M731" i="1"/>
  <c r="N731" i="1" s="1"/>
  <c r="M732" i="1"/>
  <c r="N732" i="1" s="1"/>
  <c r="M733" i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M745" i="1"/>
  <c r="N745" i="1" s="1"/>
  <c r="M746" i="1"/>
  <c r="N746" i="1" s="1"/>
  <c r="M747" i="1"/>
  <c r="N747" i="1" s="1"/>
  <c r="M748" i="1"/>
  <c r="N748" i="1" s="1"/>
  <c r="M749" i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M761" i="1"/>
  <c r="N761" i="1" s="1"/>
  <c r="M762" i="1"/>
  <c r="N762" i="1" s="1"/>
  <c r="M763" i="1"/>
  <c r="N763" i="1" s="1"/>
  <c r="M764" i="1"/>
  <c r="N764" i="1" s="1"/>
  <c r="M765" i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M777" i="1"/>
  <c r="N777" i="1" s="1"/>
  <c r="M778" i="1"/>
  <c r="N778" i="1" s="1"/>
  <c r="M779" i="1"/>
  <c r="N779" i="1" s="1"/>
  <c r="M780" i="1"/>
  <c r="N780" i="1" s="1"/>
  <c r="M781" i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M793" i="1"/>
  <c r="N793" i="1" s="1"/>
  <c r="M794" i="1"/>
  <c r="N794" i="1" s="1"/>
  <c r="M795" i="1"/>
  <c r="N795" i="1" s="1"/>
  <c r="M796" i="1"/>
  <c r="N796" i="1" s="1"/>
  <c r="M797" i="1"/>
  <c r="M798" i="1"/>
  <c r="N798" i="1" s="1"/>
  <c r="M799" i="1"/>
  <c r="O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M809" i="1"/>
  <c r="N809" i="1" s="1"/>
  <c r="M810" i="1"/>
  <c r="N810" i="1" s="1"/>
  <c r="M811" i="1"/>
  <c r="N811" i="1" s="1"/>
  <c r="M812" i="1"/>
  <c r="N812" i="1" s="1"/>
  <c r="M813" i="1"/>
  <c r="M814" i="1"/>
  <c r="O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M825" i="1"/>
  <c r="N825" i="1" s="1"/>
  <c r="M826" i="1"/>
  <c r="N826" i="1" s="1"/>
  <c r="M827" i="1"/>
  <c r="N827" i="1" s="1"/>
  <c r="M828" i="1"/>
  <c r="N828" i="1" s="1"/>
  <c r="M829" i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M841" i="1"/>
  <c r="N841" i="1" s="1"/>
  <c r="M842" i="1"/>
  <c r="N842" i="1" s="1"/>
  <c r="M843" i="1"/>
  <c r="N843" i="1" s="1"/>
  <c r="M844" i="1"/>
  <c r="N844" i="1" s="1"/>
  <c r="M845" i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M857" i="1"/>
  <c r="N857" i="1" s="1"/>
  <c r="M858" i="1"/>
  <c r="N858" i="1" s="1"/>
  <c r="M859" i="1"/>
  <c r="N859" i="1" s="1"/>
  <c r="M860" i="1"/>
  <c r="N860" i="1" s="1"/>
  <c r="M861" i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M873" i="1"/>
  <c r="N873" i="1" s="1"/>
  <c r="M874" i="1"/>
  <c r="N874" i="1" s="1"/>
  <c r="M875" i="1"/>
  <c r="N875" i="1" s="1"/>
  <c r="M876" i="1"/>
  <c r="N876" i="1" s="1"/>
  <c r="M877" i="1"/>
  <c r="M878" i="1"/>
  <c r="N878" i="1" s="1"/>
  <c r="M879" i="1"/>
  <c r="N879" i="1" s="1"/>
  <c r="M880" i="1"/>
  <c r="N880" i="1" s="1"/>
  <c r="M881" i="1"/>
  <c r="O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M889" i="1"/>
  <c r="N889" i="1" s="1"/>
  <c r="M890" i="1"/>
  <c r="N890" i="1" s="1"/>
  <c r="M891" i="1"/>
  <c r="N891" i="1" s="1"/>
  <c r="M892" i="1"/>
  <c r="N892" i="1" s="1"/>
  <c r="M893" i="1"/>
  <c r="M894" i="1"/>
  <c r="O894" i="1" s="1"/>
  <c r="M895" i="1"/>
  <c r="O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M905" i="1"/>
  <c r="N905" i="1" s="1"/>
  <c r="M906" i="1"/>
  <c r="N906" i="1" s="1"/>
  <c r="M907" i="1"/>
  <c r="N907" i="1" s="1"/>
  <c r="M908" i="1"/>
  <c r="N908" i="1" s="1"/>
  <c r="M909" i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M921" i="1"/>
  <c r="N921" i="1" s="1"/>
  <c r="M922" i="1"/>
  <c r="N922" i="1" s="1"/>
  <c r="M923" i="1"/>
  <c r="N923" i="1" s="1"/>
  <c r="M924" i="1"/>
  <c r="N924" i="1" s="1"/>
  <c r="M925" i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M937" i="1"/>
  <c r="N937" i="1" s="1"/>
  <c r="M938" i="1"/>
  <c r="N938" i="1" s="1"/>
  <c r="M939" i="1"/>
  <c r="N939" i="1" s="1"/>
  <c r="M940" i="1"/>
  <c r="N940" i="1" s="1"/>
  <c r="M941" i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M953" i="1"/>
  <c r="N953" i="1" s="1"/>
  <c r="M954" i="1"/>
  <c r="N954" i="1" s="1"/>
  <c r="M955" i="1"/>
  <c r="N955" i="1" s="1"/>
  <c r="M956" i="1"/>
  <c r="N956" i="1" s="1"/>
  <c r="M957" i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M969" i="1"/>
  <c r="N969" i="1" s="1"/>
  <c r="M970" i="1"/>
  <c r="N970" i="1" s="1"/>
  <c r="M971" i="1"/>
  <c r="N971" i="1" s="1"/>
  <c r="M972" i="1"/>
  <c r="N972" i="1" s="1"/>
  <c r="M973" i="1"/>
  <c r="M974" i="1"/>
  <c r="O974" i="1" s="1"/>
  <c r="M975" i="1"/>
  <c r="O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M985" i="1"/>
  <c r="N985" i="1" s="1"/>
  <c r="M986" i="1"/>
  <c r="N986" i="1" s="1"/>
  <c r="M987" i="1"/>
  <c r="N987" i="1" s="1"/>
  <c r="M988" i="1"/>
  <c r="N988" i="1" s="1"/>
  <c r="M989" i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M1001" i="1"/>
  <c r="N1001" i="1" s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H7" i="5" l="1"/>
  <c r="H3" i="5"/>
  <c r="H4" i="5"/>
  <c r="K3" i="5"/>
  <c r="J3" i="5"/>
  <c r="J7" i="5"/>
  <c r="H10" i="5"/>
  <c r="I10" i="5" s="1"/>
  <c r="H9" i="5"/>
  <c r="J9" i="5" s="1"/>
  <c r="H8" i="5"/>
  <c r="J8" i="5" s="1"/>
  <c r="J4" i="5"/>
  <c r="K4" i="5"/>
  <c r="I3" i="5"/>
  <c r="I4" i="5"/>
  <c r="K7" i="5"/>
  <c r="H5" i="5"/>
  <c r="I5" i="5" s="1"/>
  <c r="H6" i="5"/>
  <c r="J6" i="5" s="1"/>
  <c r="I7" i="5"/>
  <c r="H11" i="5"/>
  <c r="I11" i="5" s="1"/>
  <c r="H12" i="5"/>
  <c r="J12" i="5" s="1"/>
  <c r="H13" i="5"/>
  <c r="J13" i="5" s="1"/>
  <c r="H14" i="5"/>
  <c r="I14" i="5" s="1"/>
  <c r="O985" i="1"/>
  <c r="O745" i="1"/>
  <c r="O630" i="1"/>
  <c r="O873" i="1"/>
  <c r="O870" i="1"/>
  <c r="O742" i="1"/>
  <c r="O617" i="1"/>
  <c r="O502" i="1"/>
  <c r="O489" i="1"/>
  <c r="O377" i="1"/>
  <c r="O374" i="1"/>
  <c r="O249" i="1"/>
  <c r="O246" i="1"/>
  <c r="O121" i="1"/>
  <c r="O118" i="1"/>
  <c r="O998" i="1"/>
  <c r="O982" i="1"/>
  <c r="O857" i="1"/>
  <c r="O729" i="1"/>
  <c r="O614" i="1"/>
  <c r="O486" i="1"/>
  <c r="O361" i="1"/>
  <c r="O233" i="1"/>
  <c r="O105" i="1"/>
  <c r="O969" i="1"/>
  <c r="O854" i="1"/>
  <c r="O726" i="1"/>
  <c r="O601" i="1"/>
  <c r="O473" i="1"/>
  <c r="O358" i="1"/>
  <c r="O230" i="1"/>
  <c r="O102" i="1"/>
  <c r="O966" i="1"/>
  <c r="O841" i="1"/>
  <c r="O713" i="1"/>
  <c r="O598" i="1"/>
  <c r="O470" i="1"/>
  <c r="O345" i="1"/>
  <c r="O217" i="1"/>
  <c r="O89" i="1"/>
  <c r="O955" i="1"/>
  <c r="O838" i="1"/>
  <c r="O710" i="1"/>
  <c r="O585" i="1"/>
  <c r="O457" i="1"/>
  <c r="O342" i="1"/>
  <c r="O214" i="1"/>
  <c r="O86" i="1"/>
  <c r="O953" i="1"/>
  <c r="O825" i="1"/>
  <c r="O699" i="1"/>
  <c r="O582" i="1"/>
  <c r="O454" i="1"/>
  <c r="O329" i="1"/>
  <c r="O201" i="1"/>
  <c r="O73" i="1"/>
  <c r="O950" i="1"/>
  <c r="O822" i="1"/>
  <c r="O697" i="1"/>
  <c r="O569" i="1"/>
  <c r="O443" i="1"/>
  <c r="O326" i="1"/>
  <c r="O198" i="1"/>
  <c r="O70" i="1"/>
  <c r="O937" i="1"/>
  <c r="O809" i="1"/>
  <c r="O694" i="1"/>
  <c r="O566" i="1"/>
  <c r="O441" i="1"/>
  <c r="O313" i="1"/>
  <c r="O185" i="1"/>
  <c r="O57" i="1"/>
  <c r="O934" i="1"/>
  <c r="O806" i="1"/>
  <c r="O681" i="1"/>
  <c r="O553" i="1"/>
  <c r="O438" i="1"/>
  <c r="O310" i="1"/>
  <c r="O182" i="1"/>
  <c r="O54" i="1"/>
  <c r="N975" i="1"/>
  <c r="O921" i="1"/>
  <c r="O793" i="1"/>
  <c r="O678" i="1"/>
  <c r="O550" i="1"/>
  <c r="O425" i="1"/>
  <c r="O297" i="1"/>
  <c r="O169" i="1"/>
  <c r="O41" i="1"/>
  <c r="N639" i="1"/>
  <c r="O918" i="1"/>
  <c r="O790" i="1"/>
  <c r="O665" i="1"/>
  <c r="O537" i="1"/>
  <c r="O422" i="1"/>
  <c r="O294" i="1"/>
  <c r="O166" i="1"/>
  <c r="O38" i="1"/>
  <c r="N625" i="1"/>
  <c r="O905" i="1"/>
  <c r="O777" i="1"/>
  <c r="O662" i="1"/>
  <c r="O534" i="1"/>
  <c r="O409" i="1"/>
  <c r="O281" i="1"/>
  <c r="O153" i="1"/>
  <c r="O25" i="1"/>
  <c r="N543" i="1"/>
  <c r="O902" i="1"/>
  <c r="O774" i="1"/>
  <c r="O649" i="1"/>
  <c r="O521" i="1"/>
  <c r="O406" i="1"/>
  <c r="O278" i="1"/>
  <c r="O150" i="1"/>
  <c r="O22" i="1"/>
  <c r="N126" i="1"/>
  <c r="O889" i="1"/>
  <c r="O761" i="1"/>
  <c r="O646" i="1"/>
  <c r="O518" i="1"/>
  <c r="O393" i="1"/>
  <c r="O265" i="1"/>
  <c r="O137" i="1"/>
  <c r="O9" i="1"/>
  <c r="O1001" i="1"/>
  <c r="O886" i="1"/>
  <c r="O758" i="1"/>
  <c r="O633" i="1"/>
  <c r="O505" i="1"/>
  <c r="O390" i="1"/>
  <c r="O262" i="1"/>
  <c r="O134" i="1"/>
  <c r="O6" i="1"/>
  <c r="N315" i="1"/>
  <c r="O315" i="1"/>
  <c r="N267" i="1"/>
  <c r="O267" i="1"/>
  <c r="N219" i="1"/>
  <c r="O219" i="1"/>
  <c r="N187" i="1"/>
  <c r="O187" i="1"/>
  <c r="N123" i="1"/>
  <c r="O123" i="1"/>
  <c r="N75" i="1"/>
  <c r="O75" i="1"/>
  <c r="N43" i="1"/>
  <c r="O43" i="1"/>
  <c r="O779" i="1"/>
  <c r="O523" i="1"/>
  <c r="N299" i="1"/>
  <c r="O299" i="1"/>
  <c r="N251" i="1"/>
  <c r="O251" i="1"/>
  <c r="N203" i="1"/>
  <c r="O203" i="1"/>
  <c r="N171" i="1"/>
  <c r="O171" i="1"/>
  <c r="N139" i="1"/>
  <c r="O139" i="1"/>
  <c r="N91" i="1"/>
  <c r="O91" i="1"/>
  <c r="N59" i="1"/>
  <c r="O59" i="1"/>
  <c r="N11" i="1"/>
  <c r="O11" i="1"/>
  <c r="O859" i="1"/>
  <c r="O603" i="1"/>
  <c r="O347" i="1"/>
  <c r="N283" i="1"/>
  <c r="O283" i="1"/>
  <c r="N235" i="1"/>
  <c r="O235" i="1"/>
  <c r="N155" i="1"/>
  <c r="O155" i="1"/>
  <c r="N107" i="1"/>
  <c r="O107" i="1"/>
  <c r="N27" i="1"/>
  <c r="O27" i="1"/>
  <c r="O939" i="1"/>
  <c r="O683" i="1"/>
  <c r="O427" i="1"/>
  <c r="N904" i="1"/>
  <c r="O904" i="1"/>
  <c r="N744" i="1"/>
  <c r="O744" i="1"/>
  <c r="N568" i="1"/>
  <c r="O568" i="1"/>
  <c r="N392" i="1"/>
  <c r="O392" i="1"/>
  <c r="N232" i="1"/>
  <c r="O232" i="1"/>
  <c r="N56" i="1"/>
  <c r="O56" i="1"/>
  <c r="O763" i="1"/>
  <c r="O507" i="1"/>
  <c r="N888" i="1"/>
  <c r="O888" i="1"/>
  <c r="N712" i="1"/>
  <c r="O712" i="1"/>
  <c r="N584" i="1"/>
  <c r="O584" i="1"/>
  <c r="N488" i="1"/>
  <c r="O488" i="1"/>
  <c r="N328" i="1"/>
  <c r="O328" i="1"/>
  <c r="N200" i="1"/>
  <c r="O200" i="1"/>
  <c r="N40" i="1"/>
  <c r="O40" i="1"/>
  <c r="O843" i="1"/>
  <c r="O587" i="1"/>
  <c r="O331" i="1"/>
  <c r="N824" i="1"/>
  <c r="O824" i="1"/>
  <c r="N600" i="1"/>
  <c r="O600" i="1"/>
  <c r="N360" i="1"/>
  <c r="O360" i="1"/>
  <c r="N152" i="1"/>
  <c r="O152" i="1"/>
  <c r="O923" i="1"/>
  <c r="O667" i="1"/>
  <c r="O411" i="1"/>
  <c r="N952" i="1"/>
  <c r="O952" i="1"/>
  <c r="N792" i="1"/>
  <c r="O792" i="1"/>
  <c r="N680" i="1"/>
  <c r="O680" i="1"/>
  <c r="N504" i="1"/>
  <c r="O504" i="1"/>
  <c r="N376" i="1"/>
  <c r="O376" i="1"/>
  <c r="N312" i="1"/>
  <c r="O312" i="1"/>
  <c r="N216" i="1"/>
  <c r="O216" i="1"/>
  <c r="N88" i="1"/>
  <c r="O88" i="1"/>
  <c r="O747" i="1"/>
  <c r="O491" i="1"/>
  <c r="N1000" i="1"/>
  <c r="O1000" i="1"/>
  <c r="N920" i="1"/>
  <c r="O920" i="1"/>
  <c r="N808" i="1"/>
  <c r="O808" i="1"/>
  <c r="N728" i="1"/>
  <c r="O728" i="1"/>
  <c r="N632" i="1"/>
  <c r="O632" i="1"/>
  <c r="N520" i="1"/>
  <c r="O520" i="1"/>
  <c r="N472" i="1"/>
  <c r="O472" i="1"/>
  <c r="N344" i="1"/>
  <c r="O344" i="1"/>
  <c r="N248" i="1"/>
  <c r="O248" i="1"/>
  <c r="N184" i="1"/>
  <c r="O184" i="1"/>
  <c r="N104" i="1"/>
  <c r="O104" i="1"/>
  <c r="N24" i="1"/>
  <c r="O24" i="1"/>
  <c r="O827" i="1"/>
  <c r="O571" i="1"/>
  <c r="N936" i="1"/>
  <c r="O936" i="1"/>
  <c r="N776" i="1"/>
  <c r="O776" i="1"/>
  <c r="N664" i="1"/>
  <c r="O664" i="1"/>
  <c r="N536" i="1"/>
  <c r="O536" i="1"/>
  <c r="N440" i="1"/>
  <c r="O440" i="1"/>
  <c r="N296" i="1"/>
  <c r="O296" i="1"/>
  <c r="N136" i="1"/>
  <c r="O136" i="1"/>
  <c r="N72" i="1"/>
  <c r="O72" i="1"/>
  <c r="O907" i="1"/>
  <c r="O651" i="1"/>
  <c r="O395" i="1"/>
  <c r="O987" i="1"/>
  <c r="O731" i="1"/>
  <c r="O475" i="1"/>
  <c r="N856" i="1"/>
  <c r="O856" i="1"/>
  <c r="N616" i="1"/>
  <c r="O616" i="1"/>
  <c r="N264" i="1"/>
  <c r="O264" i="1"/>
  <c r="O811" i="1"/>
  <c r="O555" i="1"/>
  <c r="N872" i="1"/>
  <c r="O872" i="1"/>
  <c r="N648" i="1"/>
  <c r="O648" i="1"/>
  <c r="N456" i="1"/>
  <c r="O456" i="1"/>
  <c r="N120" i="1"/>
  <c r="O120" i="1"/>
  <c r="O891" i="1"/>
  <c r="O635" i="1"/>
  <c r="O379" i="1"/>
  <c r="N984" i="1"/>
  <c r="O984" i="1"/>
  <c r="N840" i="1"/>
  <c r="O840" i="1"/>
  <c r="N696" i="1"/>
  <c r="O696" i="1"/>
  <c r="N552" i="1"/>
  <c r="O552" i="1"/>
  <c r="N408" i="1"/>
  <c r="O408" i="1"/>
  <c r="N280" i="1"/>
  <c r="O280" i="1"/>
  <c r="N168" i="1"/>
  <c r="O168" i="1"/>
  <c r="N8" i="1"/>
  <c r="O8" i="1"/>
  <c r="O971" i="1"/>
  <c r="O715" i="1"/>
  <c r="O459" i="1"/>
  <c r="N968" i="1"/>
  <c r="O968" i="1"/>
  <c r="N760" i="1"/>
  <c r="O760" i="1"/>
  <c r="N424" i="1"/>
  <c r="O424" i="1"/>
  <c r="O795" i="1"/>
  <c r="O539" i="1"/>
  <c r="N989" i="1"/>
  <c r="O989" i="1"/>
  <c r="N973" i="1"/>
  <c r="O973" i="1"/>
  <c r="N957" i="1"/>
  <c r="O957" i="1"/>
  <c r="N941" i="1"/>
  <c r="O941" i="1"/>
  <c r="N925" i="1"/>
  <c r="O925" i="1"/>
  <c r="N909" i="1"/>
  <c r="O909" i="1"/>
  <c r="N893" i="1"/>
  <c r="O893" i="1"/>
  <c r="N877" i="1"/>
  <c r="O877" i="1"/>
  <c r="N861" i="1"/>
  <c r="O861" i="1"/>
  <c r="N845" i="1"/>
  <c r="O845" i="1"/>
  <c r="N829" i="1"/>
  <c r="O829" i="1"/>
  <c r="N813" i="1"/>
  <c r="O813" i="1"/>
  <c r="N797" i="1"/>
  <c r="O797" i="1"/>
  <c r="N781" i="1"/>
  <c r="O781" i="1"/>
  <c r="N765" i="1"/>
  <c r="O765" i="1"/>
  <c r="N749" i="1"/>
  <c r="O749" i="1"/>
  <c r="N733" i="1"/>
  <c r="O733" i="1"/>
  <c r="N717" i="1"/>
  <c r="O717" i="1"/>
  <c r="N701" i="1"/>
  <c r="O701" i="1"/>
  <c r="N685" i="1"/>
  <c r="O685" i="1"/>
  <c r="N669" i="1"/>
  <c r="O669" i="1"/>
  <c r="N653" i="1"/>
  <c r="O653" i="1"/>
  <c r="N637" i="1"/>
  <c r="O637" i="1"/>
  <c r="N621" i="1"/>
  <c r="O621" i="1"/>
  <c r="N605" i="1"/>
  <c r="O605" i="1"/>
  <c r="N589" i="1"/>
  <c r="O589" i="1"/>
  <c r="N573" i="1"/>
  <c r="O573" i="1"/>
  <c r="N557" i="1"/>
  <c r="O557" i="1"/>
  <c r="N541" i="1"/>
  <c r="O541" i="1"/>
  <c r="N525" i="1"/>
  <c r="O525" i="1"/>
  <c r="N509" i="1"/>
  <c r="O509" i="1"/>
  <c r="N493" i="1"/>
  <c r="O493" i="1"/>
  <c r="N477" i="1"/>
  <c r="O477" i="1"/>
  <c r="N461" i="1"/>
  <c r="O461" i="1"/>
  <c r="N445" i="1"/>
  <c r="O445" i="1"/>
  <c r="N429" i="1"/>
  <c r="O429" i="1"/>
  <c r="N413" i="1"/>
  <c r="O413" i="1"/>
  <c r="N397" i="1"/>
  <c r="O397" i="1"/>
  <c r="N381" i="1"/>
  <c r="O381" i="1"/>
  <c r="N365" i="1"/>
  <c r="O365" i="1"/>
  <c r="N349" i="1"/>
  <c r="O349" i="1"/>
  <c r="N333" i="1"/>
  <c r="O333" i="1"/>
  <c r="N317" i="1"/>
  <c r="O317" i="1"/>
  <c r="N301" i="1"/>
  <c r="O301" i="1"/>
  <c r="N285" i="1"/>
  <c r="O285" i="1"/>
  <c r="N269" i="1"/>
  <c r="O269" i="1"/>
  <c r="N253" i="1"/>
  <c r="O253" i="1"/>
  <c r="N237" i="1"/>
  <c r="O237" i="1"/>
  <c r="N221" i="1"/>
  <c r="O221" i="1"/>
  <c r="N205" i="1"/>
  <c r="O205" i="1"/>
  <c r="N189" i="1"/>
  <c r="O189" i="1"/>
  <c r="N173" i="1"/>
  <c r="O173" i="1"/>
  <c r="N157" i="1"/>
  <c r="O157" i="1"/>
  <c r="N141" i="1"/>
  <c r="O141" i="1"/>
  <c r="N125" i="1"/>
  <c r="O125" i="1"/>
  <c r="N109" i="1"/>
  <c r="O109" i="1"/>
  <c r="N93" i="1"/>
  <c r="O93" i="1"/>
  <c r="N77" i="1"/>
  <c r="O77" i="1"/>
  <c r="N61" i="1"/>
  <c r="O61" i="1"/>
  <c r="N45" i="1"/>
  <c r="O45" i="1"/>
  <c r="N29" i="1"/>
  <c r="O29" i="1"/>
  <c r="N13" i="1"/>
  <c r="O13" i="1"/>
  <c r="O875" i="1"/>
  <c r="O619" i="1"/>
  <c r="O363" i="1"/>
  <c r="N974" i="1"/>
  <c r="N465" i="1"/>
  <c r="O997" i="1"/>
  <c r="O981" i="1"/>
  <c r="O965" i="1"/>
  <c r="O949" i="1"/>
  <c r="O933" i="1"/>
  <c r="O917" i="1"/>
  <c r="O901" i="1"/>
  <c r="O885" i="1"/>
  <c r="O869" i="1"/>
  <c r="O853" i="1"/>
  <c r="O837" i="1"/>
  <c r="O821" i="1"/>
  <c r="O805" i="1"/>
  <c r="O789" i="1"/>
  <c r="O773" i="1"/>
  <c r="O757" i="1"/>
  <c r="O741" i="1"/>
  <c r="O725" i="1"/>
  <c r="O709" i="1"/>
  <c r="O693" i="1"/>
  <c r="O677" i="1"/>
  <c r="O661" i="1"/>
  <c r="O645" i="1"/>
  <c r="O629" i="1"/>
  <c r="O613" i="1"/>
  <c r="O597" i="1"/>
  <c r="O581" i="1"/>
  <c r="O565" i="1"/>
  <c r="O549" i="1"/>
  <c r="O533" i="1"/>
  <c r="O517" i="1"/>
  <c r="O501" i="1"/>
  <c r="O485" i="1"/>
  <c r="O469" i="1"/>
  <c r="O453" i="1"/>
  <c r="O437" i="1"/>
  <c r="O421" i="1"/>
  <c r="O405" i="1"/>
  <c r="O389" i="1"/>
  <c r="O373" i="1"/>
  <c r="O357" i="1"/>
  <c r="O341" i="1"/>
  <c r="O325" i="1"/>
  <c r="O309" i="1"/>
  <c r="O293" i="1"/>
  <c r="O277" i="1"/>
  <c r="O261" i="1"/>
  <c r="O245" i="1"/>
  <c r="O229" i="1"/>
  <c r="O213" i="1"/>
  <c r="O197" i="1"/>
  <c r="O181" i="1"/>
  <c r="O165" i="1"/>
  <c r="O149" i="1"/>
  <c r="O133" i="1"/>
  <c r="O117" i="1"/>
  <c r="O101" i="1"/>
  <c r="O85" i="1"/>
  <c r="O69" i="1"/>
  <c r="O53" i="1"/>
  <c r="O37" i="1"/>
  <c r="O21" i="1"/>
  <c r="O5" i="1"/>
  <c r="N895" i="1"/>
  <c r="N463" i="1"/>
  <c r="O996" i="1"/>
  <c r="O980" i="1"/>
  <c r="O964" i="1"/>
  <c r="O948" i="1"/>
  <c r="O932" i="1"/>
  <c r="O916" i="1"/>
  <c r="O900" i="1"/>
  <c r="O884" i="1"/>
  <c r="O868" i="1"/>
  <c r="O852" i="1"/>
  <c r="O836" i="1"/>
  <c r="O820" i="1"/>
  <c r="O804" i="1"/>
  <c r="O788" i="1"/>
  <c r="O772" i="1"/>
  <c r="O756" i="1"/>
  <c r="O740" i="1"/>
  <c r="O724" i="1"/>
  <c r="O708" i="1"/>
  <c r="O692" i="1"/>
  <c r="O676" i="1"/>
  <c r="O660" i="1"/>
  <c r="O644" i="1"/>
  <c r="O628" i="1"/>
  <c r="O612" i="1"/>
  <c r="O596" i="1"/>
  <c r="O580" i="1"/>
  <c r="O564" i="1"/>
  <c r="O548" i="1"/>
  <c r="O532" i="1"/>
  <c r="O516" i="1"/>
  <c r="O500" i="1"/>
  <c r="O484" i="1"/>
  <c r="O468" i="1"/>
  <c r="O452" i="1"/>
  <c r="O436" i="1"/>
  <c r="O420" i="1"/>
  <c r="O404" i="1"/>
  <c r="O388" i="1"/>
  <c r="O372" i="1"/>
  <c r="O356" i="1"/>
  <c r="O340" i="1"/>
  <c r="O324" i="1"/>
  <c r="O308" i="1"/>
  <c r="O292" i="1"/>
  <c r="O276" i="1"/>
  <c r="O260" i="1"/>
  <c r="O244" i="1"/>
  <c r="O228" i="1"/>
  <c r="O212" i="1"/>
  <c r="O196" i="1"/>
  <c r="O180" i="1"/>
  <c r="O164" i="1"/>
  <c r="O148" i="1"/>
  <c r="O132" i="1"/>
  <c r="O116" i="1"/>
  <c r="O100" i="1"/>
  <c r="O84" i="1"/>
  <c r="O68" i="1"/>
  <c r="O52" i="1"/>
  <c r="O36" i="1"/>
  <c r="O20" i="1"/>
  <c r="O4" i="1"/>
  <c r="N894" i="1"/>
  <c r="N462" i="1"/>
  <c r="O995" i="1"/>
  <c r="O979" i="1"/>
  <c r="O963" i="1"/>
  <c r="O947" i="1"/>
  <c r="O931" i="1"/>
  <c r="O915" i="1"/>
  <c r="O899" i="1"/>
  <c r="O883" i="1"/>
  <c r="O867" i="1"/>
  <c r="O851" i="1"/>
  <c r="O835" i="1"/>
  <c r="O819" i="1"/>
  <c r="O803" i="1"/>
  <c r="O787" i="1"/>
  <c r="O771" i="1"/>
  <c r="O755" i="1"/>
  <c r="O739" i="1"/>
  <c r="O723" i="1"/>
  <c r="O707" i="1"/>
  <c r="O691" i="1"/>
  <c r="O675" i="1"/>
  <c r="O659" i="1"/>
  <c r="O643" i="1"/>
  <c r="O627" i="1"/>
  <c r="O611" i="1"/>
  <c r="O595" i="1"/>
  <c r="O579" i="1"/>
  <c r="O563" i="1"/>
  <c r="O547" i="1"/>
  <c r="O531" i="1"/>
  <c r="O515" i="1"/>
  <c r="O499" i="1"/>
  <c r="O483" i="1"/>
  <c r="O467" i="1"/>
  <c r="O451" i="1"/>
  <c r="O435" i="1"/>
  <c r="O419" i="1"/>
  <c r="O403" i="1"/>
  <c r="O387" i="1"/>
  <c r="O371" i="1"/>
  <c r="O355" i="1"/>
  <c r="O339" i="1"/>
  <c r="O323" i="1"/>
  <c r="O307" i="1"/>
  <c r="O291" i="1"/>
  <c r="O275" i="1"/>
  <c r="O259" i="1"/>
  <c r="O243" i="1"/>
  <c r="O227" i="1"/>
  <c r="O211" i="1"/>
  <c r="O195" i="1"/>
  <c r="O179" i="1"/>
  <c r="O163" i="1"/>
  <c r="O147" i="1"/>
  <c r="O131" i="1"/>
  <c r="O115" i="1"/>
  <c r="O99" i="1"/>
  <c r="O83" i="1"/>
  <c r="O67" i="1"/>
  <c r="O51" i="1"/>
  <c r="O35" i="1"/>
  <c r="O19" i="1"/>
  <c r="O3" i="1"/>
  <c r="N881" i="1"/>
  <c r="N383" i="1"/>
  <c r="O994" i="1"/>
  <c r="O978" i="1"/>
  <c r="O962" i="1"/>
  <c r="O946" i="1"/>
  <c r="O930" i="1"/>
  <c r="O914" i="1"/>
  <c r="O898" i="1"/>
  <c r="O882" i="1"/>
  <c r="O866" i="1"/>
  <c r="O850" i="1"/>
  <c r="O834" i="1"/>
  <c r="O818" i="1"/>
  <c r="O802" i="1"/>
  <c r="O786" i="1"/>
  <c r="O770" i="1"/>
  <c r="O754" i="1"/>
  <c r="O738" i="1"/>
  <c r="O722" i="1"/>
  <c r="O706" i="1"/>
  <c r="O690" i="1"/>
  <c r="O674" i="1"/>
  <c r="O658" i="1"/>
  <c r="O642" i="1"/>
  <c r="O626" i="1"/>
  <c r="O610" i="1"/>
  <c r="O594" i="1"/>
  <c r="O578" i="1"/>
  <c r="O562" i="1"/>
  <c r="O546" i="1"/>
  <c r="O530" i="1"/>
  <c r="O514" i="1"/>
  <c r="O498" i="1"/>
  <c r="O482" i="1"/>
  <c r="O466" i="1"/>
  <c r="O450" i="1"/>
  <c r="O434" i="1"/>
  <c r="O418" i="1"/>
  <c r="O402" i="1"/>
  <c r="O386" i="1"/>
  <c r="O370" i="1"/>
  <c r="O354" i="1"/>
  <c r="O338" i="1"/>
  <c r="O322" i="1"/>
  <c r="O306" i="1"/>
  <c r="O290" i="1"/>
  <c r="O274" i="1"/>
  <c r="O258" i="1"/>
  <c r="O242" i="1"/>
  <c r="O226" i="1"/>
  <c r="O210" i="1"/>
  <c r="O194" i="1"/>
  <c r="O178" i="1"/>
  <c r="O162" i="1"/>
  <c r="O146" i="1"/>
  <c r="O130" i="1"/>
  <c r="O114" i="1"/>
  <c r="O98" i="1"/>
  <c r="O82" i="1"/>
  <c r="O66" i="1"/>
  <c r="O50" i="1"/>
  <c r="O34" i="1"/>
  <c r="O18" i="1"/>
  <c r="O2" i="1"/>
  <c r="N814" i="1"/>
  <c r="N382" i="1"/>
  <c r="O993" i="1"/>
  <c r="O977" i="1"/>
  <c r="O961" i="1"/>
  <c r="O945" i="1"/>
  <c r="O929" i="1"/>
  <c r="O913" i="1"/>
  <c r="O897" i="1"/>
  <c r="O865" i="1"/>
  <c r="O849" i="1"/>
  <c r="O833" i="1"/>
  <c r="O817" i="1"/>
  <c r="O801" i="1"/>
  <c r="O785" i="1"/>
  <c r="O769" i="1"/>
  <c r="O753" i="1"/>
  <c r="O737" i="1"/>
  <c r="O721" i="1"/>
  <c r="O705" i="1"/>
  <c r="O689" i="1"/>
  <c r="O673" i="1"/>
  <c r="O657" i="1"/>
  <c r="O641" i="1"/>
  <c r="O609" i="1"/>
  <c r="O593" i="1"/>
  <c r="O577" i="1"/>
  <c r="O561" i="1"/>
  <c r="O545" i="1"/>
  <c r="O529" i="1"/>
  <c r="O513" i="1"/>
  <c r="O497" i="1"/>
  <c r="O481" i="1"/>
  <c r="O449" i="1"/>
  <c r="O433" i="1"/>
  <c r="O417" i="1"/>
  <c r="O401" i="1"/>
  <c r="O385" i="1"/>
  <c r="O369" i="1"/>
  <c r="O353" i="1"/>
  <c r="O337" i="1"/>
  <c r="O321" i="1"/>
  <c r="O305" i="1"/>
  <c r="O289" i="1"/>
  <c r="O273" i="1"/>
  <c r="O257" i="1"/>
  <c r="O241" i="1"/>
  <c r="O225" i="1"/>
  <c r="O209" i="1"/>
  <c r="O193" i="1"/>
  <c r="O177" i="1"/>
  <c r="O161" i="1"/>
  <c r="O145" i="1"/>
  <c r="O129" i="1"/>
  <c r="O113" i="1"/>
  <c r="O97" i="1"/>
  <c r="O81" i="1"/>
  <c r="O65" i="1"/>
  <c r="O49" i="1"/>
  <c r="O33" i="1"/>
  <c r="O17" i="1"/>
  <c r="N367" i="1"/>
  <c r="O992" i="1"/>
  <c r="O976" i="1"/>
  <c r="O960" i="1"/>
  <c r="O944" i="1"/>
  <c r="O928" i="1"/>
  <c r="O912" i="1"/>
  <c r="O896" i="1"/>
  <c r="O880" i="1"/>
  <c r="O864" i="1"/>
  <c r="O848" i="1"/>
  <c r="O832" i="1"/>
  <c r="O816" i="1"/>
  <c r="O800" i="1"/>
  <c r="O784" i="1"/>
  <c r="O768" i="1"/>
  <c r="O752" i="1"/>
  <c r="O736" i="1"/>
  <c r="O720" i="1"/>
  <c r="O704" i="1"/>
  <c r="O688" i="1"/>
  <c r="O672" i="1"/>
  <c r="O656" i="1"/>
  <c r="O640" i="1"/>
  <c r="O624" i="1"/>
  <c r="O608" i="1"/>
  <c r="O592" i="1"/>
  <c r="O576" i="1"/>
  <c r="O560" i="1"/>
  <c r="O544" i="1"/>
  <c r="O528" i="1"/>
  <c r="O512" i="1"/>
  <c r="O496" i="1"/>
  <c r="O480" i="1"/>
  <c r="O464" i="1"/>
  <c r="O448" i="1"/>
  <c r="O432" i="1"/>
  <c r="O416" i="1"/>
  <c r="O400" i="1"/>
  <c r="O384" i="1"/>
  <c r="O368" i="1"/>
  <c r="O352" i="1"/>
  <c r="O336" i="1"/>
  <c r="O320" i="1"/>
  <c r="O304" i="1"/>
  <c r="O288" i="1"/>
  <c r="O272" i="1"/>
  <c r="O256" i="1"/>
  <c r="O240" i="1"/>
  <c r="O224" i="1"/>
  <c r="O208" i="1"/>
  <c r="O192" i="1"/>
  <c r="O176" i="1"/>
  <c r="O160" i="1"/>
  <c r="O144" i="1"/>
  <c r="O128" i="1"/>
  <c r="O112" i="1"/>
  <c r="O96" i="1"/>
  <c r="O80" i="1"/>
  <c r="O64" i="1"/>
  <c r="O48" i="1"/>
  <c r="O32" i="1"/>
  <c r="O16" i="1"/>
  <c r="N799" i="1"/>
  <c r="N255" i="1"/>
  <c r="O991" i="1"/>
  <c r="O959" i="1"/>
  <c r="O943" i="1"/>
  <c r="O927" i="1"/>
  <c r="O911" i="1"/>
  <c r="O879" i="1"/>
  <c r="O863" i="1"/>
  <c r="O847" i="1"/>
  <c r="O831" i="1"/>
  <c r="O815" i="1"/>
  <c r="O783" i="1"/>
  <c r="O767" i="1"/>
  <c r="O751" i="1"/>
  <c r="O735" i="1"/>
  <c r="O719" i="1"/>
  <c r="O703" i="1"/>
  <c r="O687" i="1"/>
  <c r="O671" i="1"/>
  <c r="O655" i="1"/>
  <c r="O623" i="1"/>
  <c r="O607" i="1"/>
  <c r="O591" i="1"/>
  <c r="O575" i="1"/>
  <c r="O559" i="1"/>
  <c r="O527" i="1"/>
  <c r="O511" i="1"/>
  <c r="O495" i="1"/>
  <c r="O479" i="1"/>
  <c r="O447" i="1"/>
  <c r="O431" i="1"/>
  <c r="O415" i="1"/>
  <c r="O399" i="1"/>
  <c r="O351" i="1"/>
  <c r="O335" i="1"/>
  <c r="O319" i="1"/>
  <c r="O303" i="1"/>
  <c r="O287" i="1"/>
  <c r="O271" i="1"/>
  <c r="O239" i="1"/>
  <c r="O223" i="1"/>
  <c r="O207" i="1"/>
  <c r="O191" i="1"/>
  <c r="O175" i="1"/>
  <c r="O159" i="1"/>
  <c r="O143" i="1"/>
  <c r="O127" i="1"/>
  <c r="O111" i="1"/>
  <c r="O95" i="1"/>
  <c r="O79" i="1"/>
  <c r="O63" i="1"/>
  <c r="O47" i="1"/>
  <c r="O31" i="1"/>
  <c r="O15" i="1"/>
  <c r="N254" i="1"/>
  <c r="O990" i="1"/>
  <c r="O958" i="1"/>
  <c r="O942" i="1"/>
  <c r="O926" i="1"/>
  <c r="O910" i="1"/>
  <c r="O878" i="1"/>
  <c r="O862" i="1"/>
  <c r="O846" i="1"/>
  <c r="O830" i="1"/>
  <c r="O798" i="1"/>
  <c r="O782" i="1"/>
  <c r="O766" i="1"/>
  <c r="O750" i="1"/>
  <c r="O734" i="1"/>
  <c r="O718" i="1"/>
  <c r="O702" i="1"/>
  <c r="O686" i="1"/>
  <c r="O670" i="1"/>
  <c r="O654" i="1"/>
  <c r="O638" i="1"/>
  <c r="O622" i="1"/>
  <c r="O606" i="1"/>
  <c r="O590" i="1"/>
  <c r="O574" i="1"/>
  <c r="O558" i="1"/>
  <c r="O542" i="1"/>
  <c r="O526" i="1"/>
  <c r="O510" i="1"/>
  <c r="O494" i="1"/>
  <c r="O478" i="1"/>
  <c r="O446" i="1"/>
  <c r="O430" i="1"/>
  <c r="O414" i="1"/>
  <c r="O398" i="1"/>
  <c r="O366" i="1"/>
  <c r="O350" i="1"/>
  <c r="O334" i="1"/>
  <c r="O318" i="1"/>
  <c r="O302" i="1"/>
  <c r="O286" i="1"/>
  <c r="O270" i="1"/>
  <c r="O238" i="1"/>
  <c r="O222" i="1"/>
  <c r="O206" i="1"/>
  <c r="O190" i="1"/>
  <c r="O174" i="1"/>
  <c r="O158" i="1"/>
  <c r="O142" i="1"/>
  <c r="O110" i="1"/>
  <c r="O94" i="1"/>
  <c r="O78" i="1"/>
  <c r="O62" i="1"/>
  <c r="O46" i="1"/>
  <c r="O30" i="1"/>
  <c r="O14" i="1"/>
  <c r="O988" i="1"/>
  <c r="O972" i="1"/>
  <c r="O956" i="1"/>
  <c r="O940" i="1"/>
  <c r="O924" i="1"/>
  <c r="O908" i="1"/>
  <c r="O892" i="1"/>
  <c r="O876" i="1"/>
  <c r="O860" i="1"/>
  <c r="O844" i="1"/>
  <c r="O828" i="1"/>
  <c r="O812" i="1"/>
  <c r="O796" i="1"/>
  <c r="O780" i="1"/>
  <c r="O764" i="1"/>
  <c r="O748" i="1"/>
  <c r="O732" i="1"/>
  <c r="O716" i="1"/>
  <c r="O700" i="1"/>
  <c r="O684" i="1"/>
  <c r="O668" i="1"/>
  <c r="O652" i="1"/>
  <c r="O636" i="1"/>
  <c r="O620" i="1"/>
  <c r="O604" i="1"/>
  <c r="O588" i="1"/>
  <c r="O572" i="1"/>
  <c r="O556" i="1"/>
  <c r="O540" i="1"/>
  <c r="O524" i="1"/>
  <c r="O508" i="1"/>
  <c r="O492" i="1"/>
  <c r="O476" i="1"/>
  <c r="O460" i="1"/>
  <c r="O444" i="1"/>
  <c r="O428" i="1"/>
  <c r="O412" i="1"/>
  <c r="O396" i="1"/>
  <c r="O380" i="1"/>
  <c r="O364" i="1"/>
  <c r="O348" i="1"/>
  <c r="O332" i="1"/>
  <c r="O316" i="1"/>
  <c r="O300" i="1"/>
  <c r="O284" i="1"/>
  <c r="O268" i="1"/>
  <c r="O252" i="1"/>
  <c r="O236" i="1"/>
  <c r="O220" i="1"/>
  <c r="O204" i="1"/>
  <c r="O188" i="1"/>
  <c r="O172" i="1"/>
  <c r="O156" i="1"/>
  <c r="O140" i="1"/>
  <c r="O124" i="1"/>
  <c r="O108" i="1"/>
  <c r="O92" i="1"/>
  <c r="O76" i="1"/>
  <c r="O60" i="1"/>
  <c r="O44" i="1"/>
  <c r="O28" i="1"/>
  <c r="O12" i="1"/>
  <c r="O986" i="1"/>
  <c r="O970" i="1"/>
  <c r="O954" i="1"/>
  <c r="O938" i="1"/>
  <c r="O922" i="1"/>
  <c r="O906" i="1"/>
  <c r="O890" i="1"/>
  <c r="O874" i="1"/>
  <c r="O858" i="1"/>
  <c r="O842" i="1"/>
  <c r="O826" i="1"/>
  <c r="O810" i="1"/>
  <c r="O794" i="1"/>
  <c r="O778" i="1"/>
  <c r="O762" i="1"/>
  <c r="O746" i="1"/>
  <c r="O730" i="1"/>
  <c r="O714" i="1"/>
  <c r="O698" i="1"/>
  <c r="O682" i="1"/>
  <c r="O666" i="1"/>
  <c r="O650" i="1"/>
  <c r="O634" i="1"/>
  <c r="O618" i="1"/>
  <c r="O602" i="1"/>
  <c r="O586" i="1"/>
  <c r="O570" i="1"/>
  <c r="O554" i="1"/>
  <c r="O538" i="1"/>
  <c r="O522" i="1"/>
  <c r="O506" i="1"/>
  <c r="O490" i="1"/>
  <c r="O474" i="1"/>
  <c r="O458" i="1"/>
  <c r="O442" i="1"/>
  <c r="O426" i="1"/>
  <c r="O410" i="1"/>
  <c r="O394" i="1"/>
  <c r="O378" i="1"/>
  <c r="O362" i="1"/>
  <c r="O346" i="1"/>
  <c r="O330" i="1"/>
  <c r="O314" i="1"/>
  <c r="O298" i="1"/>
  <c r="O282" i="1"/>
  <c r="O266" i="1"/>
  <c r="O250" i="1"/>
  <c r="O234" i="1"/>
  <c r="O218" i="1"/>
  <c r="O202" i="1"/>
  <c r="O186" i="1"/>
  <c r="O170" i="1"/>
  <c r="O154" i="1"/>
  <c r="O138" i="1"/>
  <c r="O122" i="1"/>
  <c r="O106" i="1"/>
  <c r="O90" i="1"/>
  <c r="O74" i="1"/>
  <c r="O58" i="1"/>
  <c r="O42" i="1"/>
  <c r="O26" i="1"/>
  <c r="O10" i="1"/>
  <c r="O999" i="1"/>
  <c r="O983" i="1"/>
  <c r="O967" i="1"/>
  <c r="O951" i="1"/>
  <c r="O935" i="1"/>
  <c r="O919" i="1"/>
  <c r="O903" i="1"/>
  <c r="O887" i="1"/>
  <c r="O871" i="1"/>
  <c r="O855" i="1"/>
  <c r="O839" i="1"/>
  <c r="O823" i="1"/>
  <c r="O807" i="1"/>
  <c r="O791" i="1"/>
  <c r="O775" i="1"/>
  <c r="O759" i="1"/>
  <c r="O743" i="1"/>
  <c r="O727" i="1"/>
  <c r="O711" i="1"/>
  <c r="O695" i="1"/>
  <c r="O679" i="1"/>
  <c r="O663" i="1"/>
  <c r="O647" i="1"/>
  <c r="O631" i="1"/>
  <c r="O615" i="1"/>
  <c r="O599" i="1"/>
  <c r="O583" i="1"/>
  <c r="O567" i="1"/>
  <c r="O551" i="1"/>
  <c r="O535" i="1"/>
  <c r="O519" i="1"/>
  <c r="O503" i="1"/>
  <c r="O487" i="1"/>
  <c r="O471" i="1"/>
  <c r="O455" i="1"/>
  <c r="O439" i="1"/>
  <c r="O423" i="1"/>
  <c r="O407" i="1"/>
  <c r="O391" i="1"/>
  <c r="O375" i="1"/>
  <c r="O359" i="1"/>
  <c r="O343" i="1"/>
  <c r="O327" i="1"/>
  <c r="O311" i="1"/>
  <c r="O295" i="1"/>
  <c r="O279" i="1"/>
  <c r="O263" i="1"/>
  <c r="O247" i="1"/>
  <c r="O231" i="1"/>
  <c r="O215" i="1"/>
  <c r="O199" i="1"/>
  <c r="O183" i="1"/>
  <c r="O167" i="1"/>
  <c r="O151" i="1"/>
  <c r="O135" i="1"/>
  <c r="O119" i="1"/>
  <c r="O103" i="1"/>
  <c r="O87" i="1"/>
  <c r="O71" i="1"/>
  <c r="O55" i="1"/>
  <c r="O39" i="1"/>
  <c r="O23" i="1"/>
  <c r="O7" i="1"/>
  <c r="K9" i="5" l="1"/>
  <c r="K8" i="5"/>
  <c r="I8" i="5"/>
  <c r="I9" i="5"/>
  <c r="J10" i="5"/>
  <c r="K10" i="5"/>
  <c r="I13" i="5"/>
  <c r="I12" i="5"/>
  <c r="J11" i="5"/>
  <c r="K6" i="5"/>
  <c r="K5" i="5"/>
  <c r="J14" i="5"/>
  <c r="K13" i="5"/>
  <c r="K12" i="5"/>
  <c r="K14" i="5"/>
  <c r="J5" i="5"/>
  <c r="K11" i="5"/>
  <c r="I6" i="5"/>
</calcChain>
</file>

<file path=xl/sharedStrings.xml><?xml version="1.0" encoding="utf-8"?>
<sst xmlns="http://schemas.openxmlformats.org/spreadsheetml/2006/main" count="7098" uniqueCount="2145">
  <si>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</si>
  <si>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</si>
  <si>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</si>
  <si>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</si>
  <si>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</si>
  <si>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</si>
  <si>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</si>
  <si>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</si>
  <si>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</si>
  <si>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</si>
  <si>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</si>
  <si>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</si>
  <si>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</si>
  <si>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</si>
  <si>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</si>
  <si>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</si>
  <si>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</si>
  <si>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</si>
  <si>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</si>
  <si>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</si>
  <si>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</si>
  <si>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</si>
  <si>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</si>
  <si>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</si>
  <si>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</si>
  <si>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</si>
  <si>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</si>
  <si>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</si>
  <si>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</si>
  <si>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</si>
  <si>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</si>
  <si>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</si>
  <si>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</si>
  <si>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</si>
  <si>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</si>
  <si>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</si>
  <si>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</si>
  <si>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</si>
  <si>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</si>
  <si>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</si>
  <si>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</si>
  <si>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</si>
  <si>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</si>
  <si>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</si>
  <si>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</si>
  <si>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</si>
  <si>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</si>
  <si>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</si>
  <si>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</si>
  <si>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</si>
  <si>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</si>
  <si>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</si>
  <si>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</si>
  <si>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</si>
  <si>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</si>
  <si>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</si>
  <si>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</si>
  <si>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</si>
  <si>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</si>
  <si>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</si>
  <si>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</si>
  <si>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</si>
  <si>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</si>
  <si>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</si>
  <si>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</si>
  <si>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</si>
  <si>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</si>
  <si>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</si>
  <si>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</si>
  <si>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</si>
  <si>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</si>
  <si>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</si>
  <si>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</si>
  <si>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</si>
  <si>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</si>
  <si>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</si>
  <si>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</si>
  <si>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</si>
  <si>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</si>
  <si>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</si>
  <si>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</si>
  <si>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</si>
  <si>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</si>
  <si>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</si>
  <si>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</si>
  <si>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</si>
  <si>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</si>
  <si>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</si>
  <si>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</si>
  <si>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</si>
  <si>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</si>
  <si>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</si>
  <si>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</si>
  <si>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</si>
  <si>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</si>
  <si>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</si>
  <si>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</si>
  <si>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</si>
  <si>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</si>
  <si>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</si>
  <si>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</si>
  <si>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</si>
  <si>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</si>
  <si>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</si>
  <si>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</si>
  <si>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</si>
  <si>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</si>
  <si>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</si>
  <si>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</si>
  <si>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</si>
  <si>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</si>
  <si>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</si>
  <si>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</si>
  <si>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</si>
  <si>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</si>
  <si>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</si>
  <si>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</si>
  <si>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</si>
  <si>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</si>
  <si>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</si>
  <si>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</si>
  <si>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</si>
  <si>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</si>
  <si>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</si>
  <si>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</si>
  <si>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</si>
  <si>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</si>
  <si>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</si>
  <si>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</si>
  <si>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</si>
  <si>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</si>
  <si>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</si>
  <si>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</si>
  <si>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</si>
  <si>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</si>
  <si>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</si>
  <si>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</si>
  <si>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</si>
  <si>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</si>
  <si>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</si>
  <si>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</si>
  <si>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</si>
  <si>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</si>
  <si>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</si>
  <si>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</si>
  <si>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</si>
  <si>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</si>
  <si>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</si>
  <si>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</si>
  <si>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</si>
  <si>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</si>
  <si>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</si>
  <si>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</si>
  <si>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</si>
  <si>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</si>
  <si>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</si>
  <si>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</si>
  <si>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</si>
  <si>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</si>
  <si>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</si>
  <si>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</si>
  <si>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</si>
  <si>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</si>
  <si>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</si>
  <si>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</si>
  <si>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</si>
  <si>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</si>
  <si>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</si>
  <si>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</si>
  <si>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</si>
  <si>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</si>
  <si>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</si>
  <si>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</si>
  <si>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</si>
  <si>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</si>
  <si>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</si>
  <si>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</si>
  <si>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</si>
  <si>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</si>
  <si>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</si>
  <si>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</si>
  <si>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</si>
  <si>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</si>
  <si>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</si>
  <si>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</si>
  <si>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</si>
  <si>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</si>
  <si>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</si>
  <si>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</si>
  <si>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</si>
  <si>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</si>
  <si>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</si>
  <si>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</si>
  <si>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</si>
  <si>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</si>
  <si>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</si>
  <si>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</si>
  <si>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</si>
  <si>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</si>
  <si>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</si>
  <si>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</si>
  <si>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</si>
  <si>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</si>
  <si>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</si>
  <si>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</si>
  <si>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</si>
  <si>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</si>
  <si>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</si>
  <si>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</si>
  <si>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</si>
  <si>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</si>
  <si>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</si>
  <si>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</si>
  <si>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</si>
  <si>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</si>
  <si>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</si>
  <si>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</si>
  <si>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</si>
  <si>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</si>
  <si>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</si>
  <si>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</si>
  <si>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</si>
  <si>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</si>
  <si>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</si>
  <si>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</si>
  <si>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</si>
  <si>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</si>
  <si>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</si>
  <si>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</si>
  <si>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</si>
  <si>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</si>
  <si>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</si>
  <si>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</si>
  <si>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</si>
  <si>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</si>
  <si>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</si>
  <si>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</si>
  <si>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</si>
  <si>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</si>
  <si>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</si>
  <si>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</si>
  <si>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</si>
  <si>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</si>
  <si>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</si>
  <si>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</si>
  <si>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</si>
  <si>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</si>
  <si>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</si>
  <si>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</si>
  <si>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</si>
  <si>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</si>
  <si>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</si>
  <si>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</si>
  <si>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</si>
  <si>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</si>
  <si>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</si>
  <si>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</si>
  <si>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</si>
  <si>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</si>
  <si>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</si>
  <si>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</si>
  <si>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</si>
  <si>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</si>
  <si>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</si>
  <si>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</si>
  <si>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</si>
  <si>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</si>
  <si>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</si>
  <si>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</si>
  <si>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</si>
  <si>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</si>
  <si>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</si>
  <si>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</si>
  <si>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</si>
  <si>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</si>
  <si>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</si>
  <si>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</si>
  <si>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</si>
  <si>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</si>
  <si>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</si>
  <si>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</si>
  <si>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</si>
  <si>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</si>
  <si>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</si>
  <si>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</si>
  <si>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</si>
  <si>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</si>
  <si>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</si>
  <si>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</si>
  <si>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</si>
  <si>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</si>
  <si>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</si>
  <si>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</si>
  <si>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</si>
  <si>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</si>
  <si>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</si>
  <si>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</si>
  <si>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</si>
  <si>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</si>
  <si>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</si>
  <si>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</si>
  <si>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</si>
  <si>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</si>
  <si>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</si>
  <si>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</si>
  <si>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</si>
  <si>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</si>
  <si>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</si>
  <si>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</si>
  <si>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</si>
  <si>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</si>
  <si>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</si>
  <si>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</si>
  <si>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</si>
  <si>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</si>
  <si>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</si>
  <si>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</si>
  <si>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</si>
  <si>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</si>
  <si>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</si>
  <si>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</si>
  <si>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</si>
  <si>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</si>
  <si>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</si>
  <si>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</si>
  <si>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</si>
  <si>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</si>
  <si>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</si>
  <si>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</si>
  <si>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</si>
  <si>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</si>
  <si>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</si>
  <si>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</si>
  <si>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</si>
  <si>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</si>
  <si>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</si>
  <si>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</si>
  <si>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</si>
  <si>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</si>
  <si>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</si>
  <si>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</si>
  <si>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</si>
  <si>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</si>
  <si>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</si>
  <si>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</si>
  <si>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</si>
  <si>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</si>
  <si>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</si>
  <si>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</si>
  <si>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</si>
  <si>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</si>
  <si>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</si>
  <si>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</si>
  <si>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</si>
  <si>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</si>
  <si>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</si>
  <si>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</si>
  <si>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</si>
  <si>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</si>
  <si>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</si>
  <si>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</si>
  <si>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</si>
  <si>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</si>
  <si>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</si>
  <si>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</si>
  <si>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</si>
  <si>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</si>
  <si>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</si>
  <si>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</si>
  <si>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</si>
  <si>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</si>
  <si>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</si>
  <si>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</si>
  <si>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</si>
  <si>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</si>
  <si>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</si>
  <si>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</si>
  <si>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</si>
  <si>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</si>
  <si>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</si>
  <si>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</si>
  <si>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</si>
  <si>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</si>
  <si>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</si>
  <si>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</si>
  <si>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</si>
  <si>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</si>
  <si>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</si>
  <si>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</si>
  <si>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</si>
  <si>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</si>
  <si>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</si>
  <si>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</si>
  <si>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</si>
  <si>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</si>
  <si>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</si>
  <si>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</si>
  <si>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</si>
  <si>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</si>
  <si>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</si>
  <si>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</si>
  <si>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</si>
  <si>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</si>
  <si>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</si>
  <si>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</si>
  <si>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</si>
  <si>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</si>
  <si>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</si>
  <si>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</si>
  <si>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</si>
  <si>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</si>
  <si>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</si>
  <si>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</si>
  <si>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</si>
  <si>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</si>
  <si>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</si>
  <si>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</si>
  <si>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</si>
  <si>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</si>
  <si>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</si>
  <si>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</si>
  <si>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</si>
  <si>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</si>
  <si>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</si>
  <si>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</si>
  <si>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</si>
  <si>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</si>
  <si>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</si>
  <si>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</si>
  <si>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</si>
  <si>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</si>
  <si>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</si>
  <si>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</si>
  <si>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</si>
  <si>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</si>
  <si>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</si>
  <si>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</si>
  <si>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</si>
  <si>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</si>
  <si>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</si>
  <si>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</si>
  <si>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</si>
  <si>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</si>
  <si>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</si>
  <si>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</si>
  <si>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</si>
  <si>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</si>
  <si>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</si>
  <si>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</si>
  <si>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</si>
  <si>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</si>
  <si>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</si>
  <si>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</si>
  <si>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</si>
  <si>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</si>
  <si>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</si>
  <si>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</si>
  <si>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</si>
  <si>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</si>
  <si>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</si>
  <si>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</si>
  <si>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</si>
  <si>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</si>
  <si>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</si>
  <si>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</si>
  <si>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</si>
  <si>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</si>
  <si>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</si>
  <si>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</si>
  <si>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</si>
  <si>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</si>
  <si>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</si>
  <si>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</si>
  <si>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</si>
  <si>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</si>
  <si>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</si>
  <si>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</si>
  <si>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</si>
  <si>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</si>
  <si>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</si>
  <si>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</si>
  <si>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</si>
  <si>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</si>
  <si>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</si>
  <si>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</si>
  <si>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</si>
  <si>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</si>
  <si>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</si>
  <si>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</si>
  <si>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</si>
  <si>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</si>
  <si>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</si>
  <si>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</si>
  <si>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</si>
  <si>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</si>
  <si>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</si>
  <si>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</si>
  <si>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</si>
  <si>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</si>
  <si>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</si>
  <si>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</si>
  <si>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</si>
  <si>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</si>
  <si>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</si>
  <si>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</si>
  <si>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</si>
  <si>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</si>
  <si>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</si>
  <si>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</si>
  <si>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</si>
  <si>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</si>
  <si>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</si>
  <si>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</si>
  <si>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</si>
  <si>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</si>
  <si>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</si>
  <si>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</si>
  <si>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</si>
  <si>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</si>
  <si>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</si>
  <si>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</si>
  <si>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</si>
  <si>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</si>
  <si>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</si>
  <si>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</si>
  <si>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</si>
  <si>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</si>
  <si>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</si>
  <si>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</si>
  <si>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</si>
  <si>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</si>
  <si>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</si>
  <si>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</si>
  <si>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</si>
  <si>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</si>
  <si>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</si>
  <si>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</si>
  <si>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</si>
  <si>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</si>
  <si>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</si>
  <si>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</si>
  <si>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</si>
  <si>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</si>
  <si>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</si>
  <si>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</si>
  <si>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</si>
  <si>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</si>
  <si>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</si>
  <si>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</si>
  <si>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</si>
  <si>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</si>
  <si>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</si>
  <si>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</si>
  <si>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</si>
  <si>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</si>
  <si>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</si>
  <si>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</si>
  <si>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</si>
  <si>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</si>
  <si>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</si>
  <si>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</si>
  <si>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</si>
  <si>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</si>
  <si>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</si>
  <si>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</si>
  <si>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</si>
  <si>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</si>
  <si>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</si>
  <si>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</si>
  <si>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</si>
  <si>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</si>
  <si>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</si>
  <si>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</si>
  <si>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</si>
  <si>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</si>
  <si>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</si>
  <si>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</si>
  <si>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</si>
  <si>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</si>
  <si>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</si>
  <si>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</si>
  <si>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</si>
  <si>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</si>
  <si>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</si>
  <si>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</si>
  <si>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</si>
  <si>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</si>
  <si>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</si>
  <si>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</si>
  <si>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</si>
  <si>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</si>
  <si>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</si>
  <si>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</si>
  <si>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</si>
  <si>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</si>
  <si>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</si>
  <si>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</si>
  <si>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</si>
  <si>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</si>
  <si>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</si>
  <si>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</si>
  <si>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</si>
  <si>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</si>
  <si>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</si>
  <si>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</si>
  <si>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</si>
  <si>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</si>
  <si>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</si>
  <si>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</si>
  <si>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</si>
  <si>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</si>
  <si>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</si>
  <si>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</si>
  <si>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</si>
  <si>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</si>
  <si>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</si>
  <si>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</si>
  <si>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</si>
  <si>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</si>
  <si>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</si>
  <si>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</si>
  <si>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</si>
  <si>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</si>
  <si>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</si>
  <si>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</si>
  <si>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</si>
  <si>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</si>
  <si>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</si>
  <si>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</si>
  <si>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</si>
  <si>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</si>
  <si>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</si>
  <si>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</si>
  <si>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</si>
  <si>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</si>
  <si>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</si>
  <si>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</si>
  <si>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</si>
  <si>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</si>
  <si>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</si>
  <si>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</si>
  <si>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</si>
  <si>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</si>
  <si>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</si>
  <si>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</si>
  <si>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</si>
  <si>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</si>
  <si>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</si>
  <si>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</si>
  <si>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</si>
  <si>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</si>
  <si>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</si>
  <si>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</si>
  <si>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</si>
  <si>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</si>
  <si>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</si>
  <si>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</si>
  <si>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</si>
  <si>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</si>
  <si>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</si>
  <si>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</si>
  <si>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</si>
  <si>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</si>
  <si>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</si>
  <si>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</si>
  <si>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</si>
  <si>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</si>
  <si>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</si>
  <si>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</si>
  <si>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</si>
  <si>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</si>
  <si>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</si>
  <si>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</si>
  <si>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</si>
  <si>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</si>
  <si>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</si>
  <si>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</si>
  <si>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</si>
  <si>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</si>
  <si>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</si>
  <si>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</si>
  <si>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</si>
  <si>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</si>
  <si>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</si>
  <si>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</si>
  <si>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</si>
  <si>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</si>
  <si>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</si>
  <si>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</si>
  <si>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</si>
  <si>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</si>
  <si>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</si>
  <si>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</si>
  <si>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</si>
  <si>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</si>
  <si>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</si>
  <si>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</si>
  <si>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</si>
  <si>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</si>
  <si>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</si>
  <si>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</si>
  <si>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</si>
  <si>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</si>
  <si>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</si>
  <si>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</si>
  <si>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</si>
  <si>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</si>
  <si>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</si>
  <si>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</si>
  <si>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</si>
  <si>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</si>
  <si>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</si>
  <si>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</si>
  <si>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</si>
  <si>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</si>
  <si>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</si>
  <si>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</si>
  <si>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</si>
  <si>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</si>
  <si>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</si>
  <si>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</si>
  <si>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</si>
  <si>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</si>
  <si>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</si>
  <si>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</si>
  <si>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</si>
  <si>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</si>
  <si>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</si>
  <si>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</si>
  <si>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</si>
  <si>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</si>
  <si>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</si>
  <si>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</si>
  <si>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</si>
  <si>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</si>
  <si>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</si>
  <si>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</si>
  <si>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</si>
  <si>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</si>
  <si>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</si>
  <si>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</si>
  <si>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</si>
  <si>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</si>
  <si>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</si>
  <si>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</si>
  <si>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</si>
  <si>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</si>
  <si>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</si>
  <si>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</si>
  <si>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</si>
  <si>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</si>
  <si>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</si>
  <si>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</si>
  <si>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</si>
  <si>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</si>
  <si>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</si>
  <si>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</si>
  <si>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</si>
  <si>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</si>
  <si>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</si>
  <si>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</si>
  <si>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</si>
  <si>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</si>
  <si>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</si>
  <si>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</si>
  <si>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</si>
  <si>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</si>
  <si>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</si>
  <si>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</si>
  <si>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</si>
  <si>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</si>
  <si>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</si>
  <si>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</si>
  <si>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</si>
  <si>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</si>
  <si>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</si>
  <si>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</si>
  <si>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</si>
  <si>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</si>
  <si>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</si>
  <si>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</si>
  <si>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</si>
  <si>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</si>
  <si>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</si>
  <si>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</si>
  <si>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</si>
  <si>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</si>
  <si>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</si>
  <si>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</si>
  <si>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</si>
  <si>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</si>
  <si>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</si>
  <si>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</si>
  <si>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</si>
  <si>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</si>
  <si>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</si>
  <si>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</si>
  <si>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</si>
  <si>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</si>
  <si>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</si>
  <si>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</si>
  <si>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</si>
  <si>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</si>
  <si>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</si>
  <si>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</si>
  <si>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</si>
  <si>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</si>
  <si>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</si>
  <si>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</si>
  <si>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</si>
  <si>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</si>
  <si>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</si>
  <si>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</si>
  <si>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</si>
  <si>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</si>
  <si>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</si>
  <si>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</si>
  <si>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</si>
  <si>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</si>
  <si>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</si>
  <si>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</si>
  <si>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</si>
  <si>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</si>
  <si>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</si>
  <si>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</si>
  <si>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</si>
  <si>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</si>
  <si>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</si>
  <si>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</si>
  <si>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</si>
  <si>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</si>
  <si>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</si>
  <si>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</si>
  <si>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</si>
  <si>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</si>
  <si>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</si>
  <si>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</si>
  <si>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</si>
  <si>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</si>
  <si>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</si>
  <si>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</si>
  <si>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</si>
  <si>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</si>
  <si>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</si>
  <si>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</si>
  <si>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</si>
  <si>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</si>
  <si>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</si>
  <si>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</si>
  <si>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</si>
  <si>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</si>
  <si>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</si>
  <si>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</si>
  <si>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</si>
  <si>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</si>
  <si>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</si>
  <si>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</si>
  <si>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</si>
  <si>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</si>
  <si>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</si>
  <si>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</si>
  <si>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</si>
  <si>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</si>
  <si>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</si>
  <si>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</si>
  <si>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</si>
  <si>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</si>
  <si>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</si>
  <si>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</si>
  <si>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</si>
  <si>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</si>
  <si>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</si>
  <si>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</si>
  <si>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</si>
  <si>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</si>
  <si>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</si>
  <si>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</si>
  <si>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</si>
  <si>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</si>
  <si>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</si>
  <si>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</si>
  <si>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</si>
  <si>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</si>
  <si>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</si>
  <si>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</si>
  <si>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</si>
  <si>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</si>
  <si>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</si>
  <si>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</si>
  <si>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</si>
  <si>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</si>
  <si>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</si>
  <si>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</si>
  <si>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</si>
  <si>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</si>
  <si>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</si>
  <si>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</si>
  <si>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</si>
  <si>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</si>
  <si>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</si>
  <si>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</si>
  <si>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</si>
  <si>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</si>
  <si>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</si>
  <si>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</si>
  <si>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</si>
  <si>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</si>
  <si>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</si>
  <si>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</si>
  <si>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</si>
  <si>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</si>
  <si>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</si>
  <si>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</si>
  <si>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</si>
  <si>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</si>
  <si>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</si>
  <si>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</si>
  <si>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</si>
  <si>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</si>
  <si>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</si>
  <si>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</si>
  <si>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</si>
  <si>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</si>
  <si>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</si>
  <si>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</si>
  <si>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</si>
  <si>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</si>
  <si>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</si>
  <si>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</si>
  <si>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</si>
  <si>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</si>
  <si>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</si>
  <si>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</si>
  <si>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</si>
  <si>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</si>
  <si>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</si>
  <si>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</si>
  <si>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</si>
  <si>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</si>
  <si>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</si>
  <si>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</si>
  <si>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</si>
  <si>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</si>
  <si>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</si>
  <si>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</si>
  <si>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</si>
  <si>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</si>
  <si>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</si>
  <si>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</si>
  <si>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</si>
  <si>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</si>
  <si>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</si>
  <si>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</si>
  <si>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</si>
  <si>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</si>
  <si>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</si>
  <si>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</si>
  <si>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</si>
  <si>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</si>
  <si>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</si>
  <si>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</si>
  <si>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</si>
  <si>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</si>
  <si>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</si>
  <si>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</si>
  <si>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</si>
  <si>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</si>
  <si>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</si>
  <si>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</si>
  <si>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</si>
  <si>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</si>
  <si>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</si>
  <si>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</si>
  <si>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</si>
  <si>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</si>
  <si>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</si>
  <si>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</si>
  <si>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</si>
  <si>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</si>
  <si>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</si>
  <si>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</si>
  <si>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</si>
  <si>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</si>
  <si>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</si>
  <si>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</si>
  <si>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</si>
  <si>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</si>
  <si>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</si>
  <si>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</si>
  <si>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</si>
  <si>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</si>
  <si>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</si>
  <si>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</si>
  <si>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</si>
  <si>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</si>
  <si>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</si>
  <si>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</si>
  <si>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</si>
  <si>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</si>
  <si>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</si>
  <si>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</si>
  <si>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</si>
  <si>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</si>
  <si>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</si>
  <si>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</si>
  <si>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</si>
  <si>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</si>
  <si>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</si>
  <si>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</si>
  <si>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</si>
  <si>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</si>
  <si>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</si>
  <si>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</si>
  <si>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</si>
  <si>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</si>
  <si>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</si>
  <si>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</si>
  <si>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</si>
  <si>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</si>
  <si>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</si>
  <si>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</si>
  <si>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</si>
  <si>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</si>
  <si>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</si>
  <si>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</si>
  <si>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</si>
  <si>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</si>
  <si>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</si>
  <si>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</si>
  <si>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</si>
  <si>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</si>
  <si>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</si>
  <si>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</si>
  <si>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</si>
  <si>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</si>
  <si>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</si>
  <si>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</si>
  <si>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</si>
  <si>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</si>
  <si>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</si>
  <si>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</si>
  <si>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</si>
  <si>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</si>
  <si>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</si>
  <si>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</si>
  <si>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</si>
  <si>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</si>
  <si>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</si>
  <si>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</si>
  <si>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</si>
  <si>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</si>
  <si>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</si>
  <si>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</si>
  <si>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</si>
  <si>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</si>
  <si>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</si>
  <si>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</si>
  <si>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</si>
  <si>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</si>
  <si>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</si>
  <si>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</si>
  <si>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</si>
  <si>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</si>
  <si>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</si>
  <si>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</si>
  <si>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</si>
  <si>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</si>
  <si>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</si>
  <si>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</si>
  <si>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</si>
  <si>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</si>
  <si>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</si>
  <si>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</si>
  <si>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</si>
  <si>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</si>
  <si>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</si>
  <si>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</si>
  <si>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</si>
  <si>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</si>
  <si>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</si>
  <si>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</si>
  <si>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</si>
  <si>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</si>
  <si>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</si>
  <si>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</si>
  <si>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</si>
  <si>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</si>
  <si>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</si>
  <si>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</si>
  <si>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</si>
  <si>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</si>
  <si>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</si>
  <si>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</si>
  <si>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</si>
  <si>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</si>
  <si>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</si>
  <si>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</si>
  <si>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</si>
  <si>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</si>
  <si>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</si>
  <si>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</si>
  <si>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</si>
  <si>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</si>
  <si>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</si>
  <si>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</si>
  <si>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</si>
  <si>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</si>
  <si>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</si>
  <si>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</si>
  <si>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</si>
  <si>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</si>
  <si>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</si>
  <si>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</si>
  <si>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</si>
  <si>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</si>
  <si>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</si>
  <si>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</si>
  <si>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</si>
  <si>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</si>
  <si>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</si>
  <si>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</si>
  <si>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</si>
  <si>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</si>
  <si>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</si>
  <si>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</si>
  <si>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</si>
  <si>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</si>
  <si>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</si>
  <si>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</si>
  <si>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</si>
  <si>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</si>
  <si>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</si>
  <si>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</si>
  <si>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</si>
  <si>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</si>
  <si>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</si>
  <si>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</si>
  <si>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</si>
  <si>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</si>
  <si>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</si>
  <si>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</si>
  <si>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</si>
  <si>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</si>
  <si>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</si>
  <si>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</si>
  <si>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</si>
  <si>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</si>
  <si>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</si>
  <si>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</si>
  <si>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</si>
  <si>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</si>
  <si>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</si>
  <si>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</si>
  <si>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</si>
  <si>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</si>
  <si>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</si>
  <si>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</si>
  <si>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</si>
  <si>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</si>
  <si>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</si>
  <si>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</si>
  <si>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</si>
  <si>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</si>
  <si>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</si>
  <si>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</si>
  <si>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</si>
  <si>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</si>
  <si>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</si>
  <si>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</si>
  <si>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</si>
  <si>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</si>
  <si>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</si>
  <si>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</si>
  <si>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</si>
  <si>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</si>
  <si>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</si>
  <si>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</si>
  <si>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</si>
  <si>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</si>
  <si>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</si>
  <si>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</si>
  <si>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</si>
  <si>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</si>
  <si>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</si>
  <si>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</si>
  <si>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</si>
  <si>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</si>
  <si>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</si>
  <si>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</si>
  <si>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</si>
  <si>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</si>
  <si>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</si>
  <si>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</si>
  <si>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</si>
  <si>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</si>
  <si>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</si>
  <si>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</si>
  <si>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</si>
  <si>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</si>
  <si>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</si>
  <si>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</si>
  <si>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</si>
  <si>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</si>
  <si>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</si>
  <si>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</si>
  <si>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</si>
  <si>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</si>
  <si>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</si>
  <si>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</si>
  <si>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</si>
  <si>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</si>
  <si>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</si>
  <si>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</si>
  <si>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</si>
  <si>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</si>
  <si>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</si>
  <si>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</si>
  <si>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</si>
  <si>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</si>
  <si>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</si>
  <si>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</si>
  <si>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</si>
  <si>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</si>
  <si>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</si>
  <si>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</si>
  <si>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</si>
  <si>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</si>
  <si>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</si>
  <si>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</si>
  <si>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</si>
  <si>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</si>
  <si>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</si>
  <si>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</si>
  <si>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</si>
  <si>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</si>
  <si>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</si>
  <si>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</si>
  <si>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</si>
  <si>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</si>
  <si>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</si>
  <si>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</si>
  <si>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</si>
  <si>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</si>
  <si>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</si>
  <si>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</si>
  <si>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</si>
  <si>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</si>
  <si>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</si>
  <si>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</si>
  <si>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</si>
  <si>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</si>
  <si>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</si>
  <si>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</si>
  <si>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</si>
  <si>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</si>
  <si>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</si>
  <si>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</si>
  <si>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</si>
  <si>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</si>
  <si>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</si>
  <si>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</si>
  <si>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</si>
  <si>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</si>
  <si>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</si>
  <si>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</si>
  <si>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</si>
  <si>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</si>
  <si>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</si>
  <si>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</si>
  <si>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</si>
  <si>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</si>
  <si>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</si>
  <si>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</si>
  <si>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</si>
  <si>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</si>
  <si>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</si>
  <si>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</si>
  <si>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</si>
  <si>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</si>
  <si>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</si>
  <si>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</si>
  <si>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</si>
  <si>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</si>
  <si>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</si>
  <si>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</si>
  <si>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</si>
  <si>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</si>
  <si>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</si>
  <si>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</si>
  <si>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</si>
  <si>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</si>
  <si>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</si>
  <si>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</si>
  <si>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</si>
  <si>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</si>
  <si>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</si>
  <si>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</si>
  <si>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</si>
  <si>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</si>
  <si>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</si>
  <si>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</si>
  <si>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</si>
  <si>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</si>
  <si>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</si>
  <si>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</si>
  <si>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</si>
  <si>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</si>
  <si>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</si>
  <si>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</si>
  <si>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</si>
  <si>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</si>
  <si>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</si>
  <si>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</si>
  <si>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</si>
  <si>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</si>
  <si>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</si>
  <si>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</si>
  <si>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</si>
  <si>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</si>
  <si>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</si>
  <si>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</si>
  <si>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</si>
  <si>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</si>
  <si>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</si>
  <si>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</si>
  <si>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</si>
  <si>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</si>
  <si>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</si>
  <si>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</si>
  <si>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</si>
  <si>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</si>
  <si>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</si>
  <si>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</si>
  <si>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</si>
  <si>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</si>
  <si>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</si>
  <si>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</si>
  <si>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</si>
  <si>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</si>
  <si>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</si>
  <si>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</si>
  <si>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</si>
  <si>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</si>
  <si>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</si>
  <si>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</si>
  <si>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</si>
  <si>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</si>
  <si>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</si>
  <si>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</si>
  <si>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</si>
  <si>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</si>
  <si>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</si>
  <si>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</si>
  <si>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</si>
  <si>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</si>
  <si>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</si>
  <si>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</si>
  <si>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</si>
  <si>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</si>
  <si>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</si>
  <si>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</si>
  <si>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</si>
  <si>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</si>
  <si>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</si>
  <si>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</si>
  <si>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</si>
  <si>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</si>
  <si>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</si>
  <si>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</si>
  <si>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</si>
  <si>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</si>
  <si>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</si>
  <si>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</si>
  <si>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</si>
  <si>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</si>
  <si>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</si>
  <si>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</si>
  <si>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</si>
  <si>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</si>
  <si>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</si>
  <si>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</si>
  <si>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</si>
  <si>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</si>
  <si>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</si>
  <si>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</si>
  <si>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</si>
  <si>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</si>
  <si>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</si>
  <si>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</si>
  <si>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</si>
  <si>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</si>
  <si>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</si>
  <si>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</si>
  <si>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</si>
  <si>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</si>
  <si>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</si>
  <si>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</si>
  <si>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</si>
  <si>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</si>
  <si>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</si>
  <si>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</si>
  <si>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</si>
  <si>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</si>
  <si>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</si>
  <si>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</si>
  <si>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</si>
  <si>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</si>
  <si>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</si>
  <si>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</si>
  <si>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</si>
  <si>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</si>
  <si>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</si>
  <si>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</si>
  <si>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</si>
  <si>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</si>
  <si>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</si>
  <si>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</si>
  <si>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</si>
  <si>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</si>
  <si>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</si>
  <si>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</si>
  <si>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</si>
  <si>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</si>
  <si>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</si>
  <si>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</si>
  <si>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</si>
  <si>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</si>
  <si>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</si>
  <si>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</si>
  <si>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</si>
  <si>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</si>
  <si>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</si>
  <si>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</si>
  <si>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</si>
  <si>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</si>
  <si>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</si>
  <si>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</si>
  <si>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</si>
  <si>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</si>
  <si>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</si>
  <si>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</si>
  <si>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</si>
  <si>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</si>
  <si>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</si>
  <si>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</si>
  <si>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</si>
  <si>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</si>
  <si>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</si>
  <si>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</si>
  <si>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</si>
  <si>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</si>
  <si>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</si>
  <si>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</si>
  <si>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</si>
  <si>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</si>
  <si>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</si>
  <si>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</si>
  <si>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</si>
  <si>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</si>
  <si>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</si>
  <si>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</si>
  <si>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</si>
  <si>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</si>
  <si>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</si>
  <si>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</si>
  <si>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</si>
  <si>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</si>
  <si>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</si>
  <si>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</si>
  <si>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</si>
  <si>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</si>
  <si>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</si>
  <si>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</si>
  <si>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</si>
  <si>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</si>
  <si>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</si>
  <si>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</si>
  <si>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</si>
  <si>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</si>
  <si>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</si>
  <si>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</si>
  <si>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</si>
  <si>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</si>
  <si>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</si>
  <si>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</si>
  <si>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</si>
  <si>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</si>
  <si>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</si>
  <si>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</si>
  <si>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</si>
  <si>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</si>
  <si>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</si>
  <si>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</si>
  <si>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</si>
  <si>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</si>
  <si>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</si>
  <si>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</si>
  <si>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</si>
  <si>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</si>
  <si>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</si>
  <si>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</si>
  <si>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</si>
  <si>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</si>
  <si>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</si>
  <si>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</si>
  <si>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</si>
  <si>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</si>
  <si>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</si>
  <si>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</si>
  <si>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</si>
  <si>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</si>
  <si>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</si>
  <si>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</si>
  <si>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</si>
  <si>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</si>
  <si>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</si>
  <si>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</si>
  <si>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</si>
  <si>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</si>
  <si>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</si>
  <si>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</si>
  <si>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</si>
  <si>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</si>
  <si>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</si>
  <si>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</si>
  <si>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</si>
  <si>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</si>
  <si>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</si>
  <si>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</si>
  <si>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</si>
  <si>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</si>
  <si>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</si>
  <si>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</si>
  <si>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</si>
  <si>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</si>
  <si>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</si>
  <si>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</si>
  <si>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</si>
  <si>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</si>
  <si>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</si>
  <si>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</si>
  <si>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</si>
  <si>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</si>
  <si>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</si>
  <si>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</si>
  <si>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</si>
  <si>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</si>
  <si>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</si>
  <si>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</si>
  <si>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</si>
  <si>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</si>
  <si>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</si>
  <si>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</si>
  <si>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</si>
  <si>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</si>
  <si>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</si>
  <si>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</si>
  <si>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</si>
  <si>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</si>
  <si>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</si>
  <si>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</si>
  <si>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</si>
  <si>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</si>
  <si>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</si>
  <si>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</si>
  <si>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</si>
  <si>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</si>
  <si>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</si>
  <si>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</si>
  <si>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</si>
  <si>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</si>
  <si>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</si>
  <si>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</si>
  <si>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</si>
  <si>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</si>
  <si>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</si>
  <si>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</si>
  <si>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</si>
  <si>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</si>
  <si>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</si>
  <si>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</si>
  <si>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</si>
  <si>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</si>
  <si>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</si>
  <si>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</si>
  <si>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</si>
  <si>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</si>
  <si>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</si>
  <si>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</si>
  <si>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</si>
  <si>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</si>
  <si>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</si>
  <si>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</si>
  <si>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</si>
  <si>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</si>
  <si>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</si>
  <si>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</si>
  <si>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</si>
  <si>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</si>
  <si>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</si>
  <si>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</si>
  <si>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</si>
  <si>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</si>
  <si>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</si>
  <si>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</si>
  <si>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</si>
  <si>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</si>
  <si>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</si>
  <si>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</si>
  <si>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</si>
  <si>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</si>
  <si>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</si>
  <si>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</si>
  <si>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</si>
  <si>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</si>
  <si>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</si>
  <si>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</si>
  <si>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</si>
  <si>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</si>
  <si>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</si>
  <si>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</si>
  <si>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</si>
  <si>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</si>
  <si>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</si>
  <si>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</si>
  <si>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</si>
  <si>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</si>
  <si>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</si>
  <si>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</si>
  <si>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</si>
  <si>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</si>
  <si>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</si>
  <si>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</si>
  <si>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</si>
  <si>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</si>
  <si>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</si>
  <si>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</si>
  <si>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</si>
  <si>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</si>
  <si>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</si>
  <si>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</si>
  <si>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</si>
  <si>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</si>
  <si>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</si>
  <si>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</si>
  <si>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</si>
  <si>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</si>
  <si>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</si>
  <si>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</si>
  <si>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</si>
  <si>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</si>
  <si>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</si>
  <si>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</si>
  <si>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</si>
  <si>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</si>
  <si>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</si>
  <si>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</si>
  <si>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</si>
  <si>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</si>
  <si>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</si>
  <si>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</si>
  <si>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</si>
  <si>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</si>
  <si>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</si>
  <si>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</si>
  <si>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</si>
  <si>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</si>
  <si>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</si>
  <si>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</si>
  <si>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</si>
  <si>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</si>
  <si>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</si>
  <si>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</si>
  <si>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</si>
  <si>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</si>
  <si>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</si>
  <si>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</si>
  <si>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</si>
  <si>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</si>
  <si>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</si>
  <si>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</si>
  <si>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</si>
  <si>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</si>
  <si>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</si>
  <si>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</si>
  <si>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</si>
  <si>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</si>
  <si>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</si>
  <si>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</si>
  <si>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</si>
  <si>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</si>
  <si>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</si>
  <si>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</si>
  <si>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</si>
  <si>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</si>
  <si>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</si>
  <si>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</si>
  <si>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</si>
  <si>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</si>
  <si>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</si>
  <si>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</si>
  <si>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</si>
  <si>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</si>
  <si>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</si>
  <si>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</si>
  <si>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</si>
  <si>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</si>
  <si>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</si>
  <si>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</si>
  <si>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</si>
  <si>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</si>
  <si>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</si>
  <si>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</si>
  <si>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</si>
  <si>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</si>
  <si>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</si>
  <si>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</si>
  <si>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</si>
  <si>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</si>
  <si>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</si>
  <si>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</si>
  <si>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</si>
  <si>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</si>
  <si>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</si>
  <si>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</si>
  <si>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</si>
  <si>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</si>
  <si>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</si>
  <si>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</si>
  <si>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</si>
  <si>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</si>
  <si>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</si>
  <si>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</si>
  <si>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</si>
  <si>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</si>
  <si>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</si>
  <si>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</si>
  <si>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</si>
  <si>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</si>
  <si>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</si>
  <si>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</si>
  <si>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</si>
  <si>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</si>
  <si>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</si>
  <si>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</si>
  <si>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</si>
  <si>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</si>
  <si>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</si>
  <si>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</si>
  <si>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</si>
  <si>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</si>
  <si>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</si>
  <si>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</si>
  <si>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</si>
  <si>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</si>
  <si>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</si>
  <si>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</si>
  <si>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</si>
  <si>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</si>
  <si>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</si>
  <si>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</si>
  <si>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</si>
  <si>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</si>
  <si>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</si>
  <si>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</si>
  <si>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</si>
  <si>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</si>
  <si>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</si>
  <si>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</si>
  <si>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</si>
  <si>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</si>
  <si>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</si>
  <si>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</si>
  <si>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</si>
  <si>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</si>
  <si>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</si>
  <si>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</si>
  <si>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</si>
  <si>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</si>
  <si>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</si>
  <si>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</si>
  <si>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</si>
  <si>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</si>
  <si>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</si>
  <si>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</si>
  <si>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</si>
  <si>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</si>
  <si>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</si>
  <si>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</si>
  <si>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</si>
  <si>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</si>
  <si>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</si>
  <si>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</si>
  <si>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</si>
  <si>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</si>
  <si>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</si>
  <si>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</si>
  <si>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</si>
  <si>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</si>
  <si>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</si>
  <si>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</si>
  <si>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</si>
  <si>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</si>
  <si>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</si>
  <si>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</si>
  <si>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</si>
  <si>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</si>
  <si>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</si>
  <si>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</si>
  <si>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</si>
  <si>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</si>
  <si>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</si>
  <si>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</si>
  <si>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</si>
  <si>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</si>
  <si>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</si>
  <si>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</si>
  <si>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</si>
  <si>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</si>
  <si>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</si>
  <si>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</si>
  <si>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</si>
  <si>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</si>
  <si>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</si>
  <si>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</si>
  <si>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</si>
  <si>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</si>
  <si>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</si>
  <si>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</si>
  <si>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</si>
  <si>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</si>
  <si>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</si>
  <si>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</si>
  <si>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</si>
  <si>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</si>
  <si>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</si>
  <si>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</si>
  <si>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</si>
  <si>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</si>
  <si>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</si>
  <si>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</si>
  <si>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</si>
  <si>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</si>
  <si>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</si>
  <si>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</si>
  <si>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</si>
  <si>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</si>
  <si>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</si>
  <si>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</si>
  <si>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</si>
  <si>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</si>
  <si>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</si>
  <si>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</si>
  <si>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</si>
  <si>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</si>
  <si>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</si>
  <si>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</si>
  <si>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</si>
  <si>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</si>
  <si>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</si>
  <si>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</si>
  <si>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</si>
  <si>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</si>
  <si>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</si>
  <si>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</si>
  <si>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</si>
  <si>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</si>
  <si>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</si>
  <si>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</si>
  <si>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</si>
  <si>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</si>
  <si>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</si>
  <si>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</si>
  <si>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</si>
  <si>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</si>
  <si>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</si>
  <si>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</si>
  <si>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</si>
  <si>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</si>
  <si>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</si>
  <si>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</si>
  <si>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</si>
  <si>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</si>
  <si>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</si>
  <si>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</si>
  <si>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</si>
  <si>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</si>
  <si>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</si>
  <si>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</si>
  <si>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</si>
  <si>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</si>
  <si>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</si>
  <si>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</si>
  <si>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</si>
  <si>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</si>
  <si>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</si>
  <si>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</si>
  <si>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</si>
  <si>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</si>
  <si>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</si>
  <si>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</si>
  <si>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</si>
  <si>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</si>
  <si>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</si>
  <si>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</si>
  <si>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</si>
  <si>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</si>
  <si>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</si>
  <si>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</si>
  <si>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</si>
  <si>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</si>
  <si>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</si>
  <si>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</si>
  <si>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</si>
  <si>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</si>
  <si>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</si>
  <si>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</si>
  <si>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</si>
  <si>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</si>
  <si>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</si>
  <si>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</si>
  <si>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</si>
  <si>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</si>
  <si>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</si>
  <si>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</si>
  <si>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</si>
  <si>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</si>
  <si>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</si>
  <si>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</si>
  <si>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</si>
  <si>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</si>
  <si>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</si>
  <si>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</si>
  <si>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</si>
  <si>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</si>
  <si>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</si>
  <si>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</si>
  <si>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</si>
  <si>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</si>
  <si>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</si>
  <si>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</si>
  <si>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</si>
  <si>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</si>
  <si>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</si>
  <si>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</si>
  <si>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</si>
  <si>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</si>
  <si>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</si>
  <si>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</si>
  <si>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</si>
  <si>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</si>
  <si>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</si>
  <si>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</si>
  <si>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</si>
  <si>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</si>
  <si>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</si>
  <si>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</si>
  <si>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</si>
  <si>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</si>
  <si>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</si>
  <si>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</si>
  <si>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</si>
  <si>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</si>
  <si>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</si>
  <si>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</si>
  <si>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</si>
  <si>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</si>
  <si>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</si>
  <si>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</si>
  <si>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</si>
  <si>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</si>
  <si>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</si>
  <si>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</si>
  <si>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</si>
  <si>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</si>
  <si>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</si>
  <si>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</si>
  <si>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</si>
  <si>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</si>
  <si>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</si>
  <si>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</si>
  <si>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</si>
  <si>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</si>
  <si>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</si>
  <si>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</si>
  <si>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</si>
  <si>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</si>
  <si>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</si>
  <si>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</si>
  <si>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</si>
  <si>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</si>
  <si>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</si>
  <si>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</si>
  <si>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</si>
  <si>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</si>
  <si>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</si>
  <si>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</si>
  <si>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</si>
  <si>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</si>
  <si>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</si>
  <si>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</si>
  <si>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</si>
  <si>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</si>
  <si>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</si>
  <si>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</si>
  <si>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</si>
  <si>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</si>
  <si>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</si>
  <si>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</si>
  <si>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</si>
  <si>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</si>
  <si>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</si>
  <si>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</si>
  <si>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</si>
  <si>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</si>
  <si>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</si>
  <si>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</si>
  <si>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</si>
  <si>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</si>
  <si>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</si>
  <si>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</si>
  <si>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</si>
  <si>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</si>
  <si>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</si>
  <si>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</si>
  <si>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</si>
  <si>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</si>
  <si>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</si>
  <si>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</si>
  <si>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</si>
  <si>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</si>
  <si>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</si>
  <si>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</si>
  <si>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(Todas)</t>
  </si>
  <si>
    <t>Etiquetas de fila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</si>
  <si>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</si>
  <si>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</si>
  <si>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</si>
  <si>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</si>
  <si>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</si>
  <si>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</si>
  <si>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</si>
  <si>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</si>
  <si>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</si>
  <si>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Total general</t>
  </si>
  <si>
    <t>Etiquetas de columna</t>
  </si>
  <si>
    <t>Cuenta de id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</si>
  <si>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</si>
  <si>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</si>
  <si>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</si>
  <si>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</si>
  <si>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</si>
  <si>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</si>
  <si>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</si>
  <si>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</si>
  <si>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</si>
  <si>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</si>
  <si>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</si>
  <si>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</si>
  <si>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</si>
  <si>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</si>
  <si>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</si>
  <si>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</si>
  <si>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</si>
  <si>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</si>
  <si>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</si>
  <si>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</si>
  <si>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</si>
  <si>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</si>
  <si>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</si>
  <si>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</si>
  <si>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</si>
  <si>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</si>
  <si>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Years</t>
  </si>
  <si>
    <t>Month</t>
  </si>
  <si>
    <t>nov</t>
  </si>
  <si>
    <t>ago</t>
  </si>
  <si>
    <t>ene</t>
  </si>
  <si>
    <t>sep</t>
  </si>
  <si>
    <t>oct</t>
  </si>
  <si>
    <t>jun</t>
  </si>
  <si>
    <t>mar</t>
  </si>
  <si>
    <t>dic</t>
  </si>
  <si>
    <t>jul</t>
  </si>
  <si>
    <t>abr</t>
  </si>
  <si>
    <t>feb</t>
  </si>
  <si>
    <t>may</t>
  </si>
  <si>
    <t>Goal</t>
  </si>
  <si>
    <t>Number Successful</t>
  </si>
  <si>
    <t>Number Failed</t>
  </si>
  <si>
    <t>Number Canceled</t>
  </si>
  <si>
    <t>Total Projects</t>
  </si>
  <si>
    <t>Percentage Successsful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</si>
  <si>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</si>
  <si>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</si>
  <si>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</si>
  <si>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</si>
  <si>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</si>
  <si>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</si>
  <si>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</si>
  <si>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</si>
  <si>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</si>
  <si>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</si>
  <si>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</si>
  <si>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</si>
  <si>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</si>
  <si>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</si>
  <si>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&lt;1000</t>
  </si>
  <si>
    <t>&lt;50000</t>
  </si>
  <si>
    <t>&gt;999</t>
  </si>
  <si>
    <t>&lt;5000</t>
  </si>
  <si>
    <t>&gt;4999</t>
  </si>
  <si>
    <t>&gt;9999</t>
  </si>
  <si>
    <t>&gt;14999</t>
  </si>
  <si>
    <t>&gt;19999</t>
  </si>
  <si>
    <t>&gt;24999</t>
  </si>
  <si>
    <t>&gt;29999</t>
  </si>
  <si>
    <t>&gt;34999</t>
  </si>
  <si>
    <t>&gt;39999</t>
  </si>
  <si>
    <t>&gt;44999</t>
  </si>
  <si>
    <t>&lt;10000</t>
  </si>
  <si>
    <t>&lt;15000</t>
  </si>
  <si>
    <t>&lt;20000</t>
  </si>
  <si>
    <t>&lt;25000</t>
  </si>
  <si>
    <t>&lt;30000</t>
  </si>
  <si>
    <t>&lt;35000</t>
  </si>
  <si>
    <t>&lt;40000</t>
  </si>
  <si>
    <t>&lt;45000</t>
  </si>
  <si>
    <t>&gt;50000</t>
  </si>
  <si>
    <t>Number Live</t>
  </si>
  <si>
    <t>inferior limit</t>
  </si>
  <si>
    <t>superior limit</t>
  </si>
  <si>
    <t>Successful campaigns</t>
  </si>
  <si>
    <t>Failed campaigns</t>
  </si>
  <si>
    <t>Based on the number of backers</t>
  </si>
  <si>
    <t xml:space="preserve">Mean </t>
  </si>
  <si>
    <t>Median</t>
  </si>
  <si>
    <t>Minimum</t>
  </si>
  <si>
    <t>Maximum</t>
  </si>
  <si>
    <t>Variance</t>
  </si>
  <si>
    <t>Standard deviation</t>
  </si>
  <si>
    <t>Determine whether the mean or the median better summarizes the data.</t>
  </si>
  <si>
    <t>Determine if there is more variability with successful or unsuccessful campaigns. Does this make sense? Why or why not?</t>
  </si>
  <si>
    <t>For successful campaings, the median summarizes much better the data.</t>
  </si>
  <si>
    <t>Based on the variance, successful campaigns have more variability than failed campaings. This makes sense because the range between minimun and maximun is wider compared with failed campaigns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</si>
</sst>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mmm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Roboto"/>
    </font>
    <font>
      <b/>
      <sz val="12"/>
      <color rgb="FF002060"/>
      <name val="Roboto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5" fontId="0" fillId="0" borderId="0" xfId="0" applyNumberFormat="1"/>
    <xf numFmtId="0" fontId="18" fillId="0" borderId="0" xfId="0" applyFont="1" applyAlignment="1">
      <alignment horizontal="left" vertical="center" wrapText="1"/>
    </xf>
    <xf numFmtId="0" fontId="16" fillId="0" borderId="0" xfId="0" applyFont="1"/>
    <xf numFmtId="0" fontId="16" fillId="0" borderId="10" xfId="0" applyFont="1" applyBorder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3" borderId="0" xfId="0" applyFill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/>
    <xf numFmtId="0" fontId="16" fillId="34" borderId="0" xfId="0" applyFont="1" applyFill="1" applyAlignment="1">
      <alignment horizontal="center"/>
    </xf>
    <xf numFmtId="0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rgb="FFFF9393"/>
          <bgColor rgb="FFE7ACA7"/>
        </patternFill>
      </fill>
    </dxf>
    <dxf>
      <fill>
        <patternFill>
          <bgColor theme="9" tint="0.39994506668294322"/>
        </patternFill>
      </fill>
    </dxf>
    <dxf>
      <fill>
        <patternFill>
          <bgColor rgb="FFFFFF89"/>
        </patternFill>
      </fill>
    </dxf>
    <dxf>
      <fill>
        <patternFill>
          <bgColor rgb="FFBC9BFF"/>
        </patternFill>
      </fill>
    </dxf>
    <dxf>
      <fill>
        <patternFill patternType="solid">
          <fgColor rgb="FFFF9393"/>
          <bgColor rgb="FFE7ACA7"/>
        </patternFill>
      </fill>
    </dxf>
    <dxf>
      <fill>
        <patternFill>
          <bgColor theme="9" tint="0.39994506668294322"/>
        </patternFill>
      </fill>
    </dxf>
    <dxf>
      <fill>
        <patternFill>
          <bgColor rgb="FFFFFF89"/>
        </patternFill>
      </fill>
    </dxf>
    <dxf>
      <fill>
        <patternFill>
          <bgColor rgb="FFBC9BFF"/>
        </patternFill>
      </fill>
    </dxf>
    <dxf>
      <fill>
        <patternFill patternType="solid">
          <fgColor rgb="FFFF9393"/>
          <bgColor rgb="FFE7ACA7"/>
        </patternFill>
      </fill>
    </dxf>
    <dxf>
      <fill>
        <patternFill>
          <bgColor theme="9" tint="0.39994506668294322"/>
        </patternFill>
      </fill>
    </dxf>
    <dxf>
      <fill>
        <patternFill>
          <bgColor rgb="FFFFFF89"/>
        </patternFill>
      </fill>
    </dxf>
    <dxf>
      <fill>
        <patternFill>
          <bgColor rgb="FFBC9BFF"/>
        </patternFill>
      </fill>
    </dxf>
    <dxf>
      <numFmt numFmtId="165" formatCode="mmm"/>
    </dxf>
    <dxf>
      <numFmt numFmtId="165" formatCode="mmm"/>
    </dxf>
    <dxf>
      <numFmt numFmtId="165" formatCode="mmm"/>
    </dxf>
    <dxf>
      <numFmt numFmtId="165" formatCode="mmm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mmm"/>
    </dxf>
    <dxf>
      <numFmt numFmtId="0" formatCode="General"/>
    </dxf>
    <dxf>
      <numFmt numFmtId="19" formatCode="dd/mm/yyyy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solid">
          <fgColor rgb="FFFF9393"/>
          <bgColor rgb="FFE7ACA7"/>
        </patternFill>
      </fill>
    </dxf>
    <dxf>
      <fill>
        <patternFill>
          <bgColor theme="9" tint="0.39994506668294322"/>
        </patternFill>
      </fill>
    </dxf>
    <dxf>
      <fill>
        <patternFill>
          <bgColor rgb="FFFFFF89"/>
        </patternFill>
      </fill>
    </dxf>
    <dxf>
      <fill>
        <patternFill>
          <bgColor rgb="FFBC9BFF"/>
        </patternFill>
      </fill>
    </dxf>
  </dxfs>
  <tableStyles count="0" defaultTableStyle="TableStyleMedium2" defaultPivotStyle="PivotStyleLight16"/>
  <colors>
    <mruColors>
      <color rgb="FFFF9393"/>
      <color rgb="FFFFFF89"/>
      <color rgb="FFBC9BFF"/>
      <color rgb="FFE7ACA7"/>
      <color rgb="FFF3C3A5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[CrowdfundingBook.xlsx]PT x Category!TablaDinámica1</c:name>
    <c:fmtId val="1"/>
  </c:pivotSource>
  <c:chart>
    <c:autoTitleDeleted val="0"/>
    <c:pivotFmts>
      <c:pivotFmt>
        <c:idx val="0"/>
        <c:spPr>
          <a:solidFill>
            <a:srgbClr val="FFFF8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39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C9B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 x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89"/>
            </a:solidFill>
            <a:ln>
              <a:noFill/>
            </a:ln>
            <a:effectLst/>
          </c:spPr>
          <c:invertIfNegative val="0"/>
          <c:cat>
            <c:strRef>
              <c:f>'PT x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x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6-429A-BBC8-E33799871A7E}"/>
            </c:ext>
          </c:extLst>
        </c:ser>
        <c:ser>
          <c:idx val="1"/>
          <c:order val="1"/>
          <c:tx>
            <c:strRef>
              <c:f>'PT x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9393"/>
            </a:solidFill>
            <a:ln>
              <a:noFill/>
            </a:ln>
            <a:effectLst/>
          </c:spPr>
          <c:invertIfNegative val="0"/>
          <c:cat>
            <c:strRef>
              <c:f>'PT x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x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66-429A-BBC8-E33799871A7E}"/>
            </c:ext>
          </c:extLst>
        </c:ser>
        <c:ser>
          <c:idx val="2"/>
          <c:order val="2"/>
          <c:tx>
            <c:strRef>
              <c:f>'PT x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BC9BFF"/>
            </a:solidFill>
            <a:ln>
              <a:noFill/>
            </a:ln>
            <a:effectLst/>
          </c:spPr>
          <c:invertIfNegative val="0"/>
          <c:cat>
            <c:strRef>
              <c:f>'PT x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x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66-429A-BBC8-E33799871A7E}"/>
            </c:ext>
          </c:extLst>
        </c:ser>
        <c:ser>
          <c:idx val="3"/>
          <c:order val="3"/>
          <c:tx>
            <c:strRef>
              <c:f>'PT x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'PT x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x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66-429A-BBC8-E33799871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9287408"/>
        <c:axId val="1669282832"/>
      </c:barChart>
      <c:catAx>
        <c:axId val="166928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82832"/>
        <c:crosses val="autoZero"/>
        <c:auto val="1"/>
        <c:lblAlgn val="ctr"/>
        <c:lblOffset val="100"/>
        <c:noMultiLvlLbl val="0"/>
      </c:catAx>
      <c:valAx>
        <c:axId val="16692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[CrowdfundingBook.xlsx]PT x SubCategory!TablaDinámica2</c:name>
    <c:fmtId val="0"/>
  </c:pivotSource>
  <c:chart>
    <c:autoTitleDeleted val="0"/>
    <c:pivotFmts>
      <c:pivotFmt>
        <c:idx val="0"/>
        <c:spPr>
          <a:solidFill>
            <a:srgbClr val="FFFF8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39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C9B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 x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89"/>
            </a:solidFill>
            <a:ln>
              <a:noFill/>
            </a:ln>
            <a:effectLst/>
          </c:spPr>
          <c:invertIfNegative val="0"/>
          <c:cat>
            <c:strRef>
              <c:f>'PT x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x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B-4DAD-9A0E-B114F4F6F3EE}"/>
            </c:ext>
          </c:extLst>
        </c:ser>
        <c:ser>
          <c:idx val="1"/>
          <c:order val="1"/>
          <c:tx>
            <c:strRef>
              <c:f>'PT x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9393"/>
            </a:solidFill>
            <a:ln>
              <a:noFill/>
            </a:ln>
            <a:effectLst/>
          </c:spPr>
          <c:invertIfNegative val="0"/>
          <c:cat>
            <c:strRef>
              <c:f>'PT x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x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1B-4DAD-9A0E-B114F4F6F3EE}"/>
            </c:ext>
          </c:extLst>
        </c:ser>
        <c:ser>
          <c:idx val="2"/>
          <c:order val="2"/>
          <c:tx>
            <c:strRef>
              <c:f>'PT x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BC9BFF"/>
            </a:solidFill>
            <a:ln>
              <a:noFill/>
            </a:ln>
            <a:effectLst/>
          </c:spPr>
          <c:invertIfNegative val="0"/>
          <c:cat>
            <c:strRef>
              <c:f>'PT x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x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1B-4DAD-9A0E-B114F4F6F3EE}"/>
            </c:ext>
          </c:extLst>
        </c:ser>
        <c:ser>
          <c:idx val="3"/>
          <c:order val="3"/>
          <c:tx>
            <c:strRef>
              <c:f>'PT x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'PT x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x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1B-4DAD-9A0E-B114F4F6F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2727632"/>
        <c:axId val="1397206928"/>
      </c:barChart>
      <c:catAx>
        <c:axId val="2272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06928"/>
        <c:crosses val="autoZero"/>
        <c:auto val="1"/>
        <c:lblAlgn val="ctr"/>
        <c:lblOffset val="100"/>
        <c:noMultiLvlLbl val="0"/>
      </c:catAx>
      <c:valAx>
        <c:axId val="13972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[CrowdfundingBook.xlsx]PT x Years!TablaDinámica3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E7ACA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BC9BF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'PT x Years'!$B$5:$B$6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'PT x Years'!$A$7:$A$19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'PT x Years'!$B$7:$B$19</c:f>
              <c:numCache>
                <c:formatCode>General</c:formatCode>
                <c:ptCount val="12"/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B-4128-9D28-75F76EC207EB}"/>
            </c:ext>
          </c:extLst>
        </c:ser>
        <c:ser>
          <c:idx val="1"/>
          <c:order val="1"/>
          <c:tx>
            <c:strRef>
              <c:f>'PT x Years'!$C$5:$C$6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E7ACA7"/>
              </a:solidFill>
              <a:round/>
            </a:ln>
            <a:effectLst/>
          </c:spPr>
          <c:marker>
            <c:symbol val="none"/>
          </c:marker>
          <c:cat>
            <c:strRef>
              <c:f>'PT x Years'!$A$7:$A$19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'PT x Years'!$C$7:$C$19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1B-4128-9D28-75F76EC207EB}"/>
            </c:ext>
          </c:extLst>
        </c:ser>
        <c:ser>
          <c:idx val="2"/>
          <c:order val="2"/>
          <c:tx>
            <c:strRef>
              <c:f>'PT x Years'!$D$5:$D$6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BC9BFF"/>
              </a:solidFill>
              <a:round/>
            </a:ln>
            <a:effectLst/>
          </c:spPr>
          <c:marker>
            <c:symbol val="none"/>
          </c:marker>
          <c:cat>
            <c:strRef>
              <c:f>'PT x Years'!$A$7:$A$19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'PT x Years'!$D$7:$D$19</c:f>
              <c:numCache>
                <c:formatCode>General</c:formatCode>
                <c:ptCount val="12"/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1B-4128-9D28-75F76EC207EB}"/>
            </c:ext>
          </c:extLst>
        </c:ser>
        <c:ser>
          <c:idx val="3"/>
          <c:order val="3"/>
          <c:tx>
            <c:strRef>
              <c:f>'PT x Years'!$E$5:$E$6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'PT x Years'!$A$7:$A$19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'PT x Years'!$E$7:$E$19</c:f>
              <c:numCache>
                <c:formatCode>General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2-44AD-9093-2A1A0EDE7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5376"/>
        <c:axId val="25018688"/>
      </c:lineChart>
      <c:catAx>
        <c:axId val="2500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8688"/>
        <c:crosses val="autoZero"/>
        <c:auto val="1"/>
        <c:lblAlgn val="ctr"/>
        <c:lblOffset val="100"/>
        <c:noMultiLvlLbl val="0"/>
      </c:catAx>
      <c:valAx>
        <c:axId val="250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in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 x Income'!$I$2</c:f>
              <c:strCache>
                <c:ptCount val="1"/>
                <c:pt idx="0">
                  <c:v>Percentage Successsful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'PT x Income'!$A$3:$A$14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'PT x Income'!$I$3:$I$14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0.82905982905982911</c:v>
                </c:pt>
                <c:pt idx="2">
                  <c:v>0.52365930599369082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0.38977635782747605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D-4707-8E68-53A8C1ADC25D}"/>
            </c:ext>
          </c:extLst>
        </c:ser>
        <c:ser>
          <c:idx val="1"/>
          <c:order val="1"/>
          <c:tx>
            <c:strRef>
              <c:f>'PT x Income'!$J$2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'PT x Income'!$A$3:$A$14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'PT x Income'!$J$3:$J$14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D-4707-8E68-53A8C1ADC25D}"/>
            </c:ext>
          </c:extLst>
        </c:ser>
        <c:ser>
          <c:idx val="2"/>
          <c:order val="2"/>
          <c:tx>
            <c:strRef>
              <c:f>'PT x Income'!$K$2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'PT x Income'!$A$3:$A$14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'PT x Income'!$K$3:$K$14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D-4707-8E68-53A8C1ADC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4624"/>
        <c:axId val="20245040"/>
      </c:lineChart>
      <c:catAx>
        <c:axId val="2024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5040"/>
        <c:crosses val="autoZero"/>
        <c:auto val="1"/>
        <c:lblAlgn val="ctr"/>
        <c:lblOffset val="100"/>
        <c:noMultiLvlLbl val="0"/>
      </c:catAx>
      <c:valAx>
        <c:axId val="202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</xdr:row>
      <xdr:rowOff>30480</xdr:rowOff>
    </xdr:from>
    <xdr:to>
      <xdr:col>14</xdr:col>
      <xdr:colOff>830580</xdr:colOff>
      <xdr:row>20</xdr:row>
      <xdr:rowOff>160020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C5EB05-5459-0144-4CB3-7D1BA23EB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1</xdr:row>
      <xdr:rowOff>167640</xdr:rowOff>
    </xdr:from>
    <xdr:to>
      <xdr:col>16</xdr:col>
      <xdr:colOff>175260</xdr:colOff>
      <xdr:row>27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56EECE-D1CE-42DA-5D52-ECACEFD6D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278130</xdr:colOff>
      <xdr:row>3</xdr:row>
      <xdr:rowOff>160020</xdr:rowOff>
    </xdr:from>
    <xdr:to>
      <xdr:col>13</xdr:col>
      <xdr:colOff>457200</xdr:colOff>
      <xdr:row>20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E1C1B5-744C-E231-0B47-AF1DEBB6A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1535430</xdr:colOff>
      <xdr:row>14</xdr:row>
      <xdr:rowOff>76200</xdr:rowOff>
    </xdr:from>
    <xdr:to>
      <xdr:col>10</xdr:col>
      <xdr:colOff>327660</xdr:colOff>
      <xdr:row>35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364832-83CE-6680-2BEB-DA26A0CA3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a Espinosa" refreshedDate="44935.617268981485" createdVersion="8" refreshedVersion="8" minRefreshableVersion="3" recordCount="1000" xr:uid="{70B35CFE-6EEE-466F-A0FE-E57EF45611C6}">
  <cacheSource type="worksheet">
    <worksheetSource name="Tab_Data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Years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Month" numFmtId="165">
      <sharedItems containsDate="1" containsMixedTypes="1" minDate="2010-01-09T06:00:00" maxDate="2020-01-27T06:00:00" count="891">
        <s v="nov"/>
        <s v="ago"/>
        <s v="ene"/>
        <s v="sep"/>
        <s v="oct"/>
        <s v="jun"/>
        <s v="mar"/>
        <s v="dic"/>
        <s v="jul"/>
        <s v="abr"/>
        <s v="feb"/>
        <s v="may"/>
        <d v="2019-12-15T06:00:00" u="1"/>
        <d v="2010-10-25T05:00:00" u="1"/>
        <d v="2013-10-25T05:00:00" u="1"/>
        <d v="2019-09-29T05:00:00" u="1"/>
        <d v="2013-12-17T06:00:00" u="1"/>
        <d v="2017-11-21T06:00:00" u="1"/>
        <d v="2018-12-17T06:00:00" u="1"/>
        <d v="2011-10-27T05:00:00" u="1"/>
        <d v="2010-11-23T06:00:00" u="1"/>
        <d v="2010-12-19T06:00:00" u="1"/>
        <d v="2011-12-19T06:00:00" u="1"/>
        <d v="2013-11-23T06:00:00" u="1"/>
        <d v="2015-11-23T06:00:00" u="1"/>
        <d v="2016-11-23T06:00:00" u="1"/>
        <d v="2019-10-27T05:00:00" u="1"/>
        <d v="2017-11-23T06:00:00" u="1"/>
        <d v="2016-12-19T06:00:00" u="1"/>
        <d v="2017-12-19T06:00:00" u="1"/>
        <d v="2010-11-25T06:00:00" u="1"/>
        <d v="2013-10-29T05:00:00" u="1"/>
        <d v="2012-11-25T06:00:00" u="1"/>
        <d v="2011-12-21T06:00:00" u="1"/>
        <d v="2013-11-25T06:00:00" u="1"/>
        <d v="2014-11-25T06:00:00" u="1"/>
        <d v="2014-12-21T06:00:00" u="1"/>
        <d v="2011-01-02T06:00:00" u="1"/>
        <d v="2013-01-02T06:00:00" u="1"/>
        <d v="2015-01-02T06:00:00" u="1"/>
        <d v="2018-01-02T06:00:00" u="1"/>
        <d v="2010-10-31T05:00:00" u="1"/>
        <d v="2011-11-27T06:00:00" u="1"/>
        <d v="2011-12-23T06:00:00" u="1"/>
        <d v="2014-11-27T06:00:00" u="1"/>
        <d v="2016-11-27T06:00:00" u="1"/>
        <d v="2019-10-31T05:00:00" u="1"/>
        <d v="2017-11-27T06:00:00" u="1"/>
        <d v="2018-11-27T06:00:00" u="1"/>
        <d v="2012-01-04T06:00:00" u="1"/>
        <d v="2013-11-29T06:00:00" u="1"/>
        <d v="2015-11-29T06:00:00" u="1"/>
        <d v="2017-11-29T06:00:00" u="1"/>
        <d v="2017-12-25T06:00:00" u="1"/>
        <d v="2019-12-25T06:00:00" u="1"/>
        <d v="2011-01-06T06:00:00" u="1"/>
        <d v="2012-01-06T06:00:00" u="1"/>
        <d v="2011-02-02T06:00:00" u="1"/>
        <d v="2019-01-06T06:00:00" u="1"/>
        <d v="2011-12-27T06:00:00" u="1"/>
        <d v="2017-12-27T06:00:00" u="1"/>
        <d v="2014-01-08T06:00:00" u="1"/>
        <d v="2013-02-04T06:00:00" u="1"/>
        <d v="2015-01-08T06:00:00" u="1"/>
        <d v="2016-01-08T06:00:00" u="1"/>
        <d v="2013-12-29T06:00:00" u="1"/>
        <d v="2016-12-29T06:00:00" u="1"/>
        <d v="2015-01-10T06:00:00" u="1"/>
        <d v="2018-01-10T06:00:00" u="1"/>
        <d v="2019-01-10T06:00:00" u="1"/>
        <d v="2016-03-02T06:00:00" u="1"/>
        <d v="2017-03-02T06:00:00" u="1"/>
        <d v="2013-12-31T06:00:00" u="1"/>
        <d v="2014-12-31T06:00:00" u="1"/>
        <d v="2019-12-31T06:00:00" u="1"/>
        <d v="2011-01-12T06:00:00" u="1"/>
        <d v="2010-03-04T06:00:00" u="1"/>
        <d v="2014-01-12T06:00:00" u="1"/>
        <d v="2013-03-04T06:00:00" u="1"/>
        <d v="2015-02-08T06:00:00" u="1"/>
        <d v="2016-02-08T06:00:00" u="1"/>
        <d v="2018-01-12T06:00:00" u="1"/>
        <d v="2016-03-04T06:00:00" u="1"/>
        <d v="2018-03-04T06:00:00" u="1"/>
        <d v="2019-03-04T06:00:00" u="1"/>
        <d v="2012-01-14T06:00:00" u="1"/>
        <d v="2014-01-14T06:00:00" u="1"/>
        <d v="2012-03-06T06:00:00" u="1"/>
        <d v="2014-02-10T06:00:00" u="1"/>
        <d v="2013-04-02T05:00:00" u="1"/>
        <d v="2014-04-02T05:00:00" u="1"/>
        <d v="2017-02-10T06:00:00" u="1"/>
        <d v="2016-03-06T06:00:00" u="1"/>
        <d v="2018-02-10T06:00:00" u="1"/>
        <d v="2019-03-06T06:00:00" u="1"/>
        <d v="2012-02-12T06:00:00" u="1"/>
        <d v="2011-03-08T06:00:00" u="1"/>
        <d v="2013-02-12T06:00:00" u="1"/>
        <d v="2013-03-08T06:00:00" u="1"/>
        <d v="2015-02-12T06:00:00" u="1"/>
        <d v="2019-01-16T06:00:00" u="1"/>
        <d v="2018-04-04T05:00:00" u="1"/>
        <d v="2010-02-14T06:00:00" u="1"/>
        <d v="2012-01-18T06:00:00" u="1"/>
        <d v="2011-02-14T06:00:00" u="1"/>
        <d v="2011-03-10T06:00:00" u="1"/>
        <d v="2014-02-14T06:00:00" u="1"/>
        <d v="2016-01-18T06:00:00" u="1"/>
        <d v="2012-04-06T05:00:00" u="1"/>
        <d v="2012-05-02T05:00:00" u="1"/>
        <d v="2013-05-02T05:00:00" u="1"/>
        <d v="2014-05-02T05:00:00" u="1"/>
        <d v="2019-02-14T06:00:00" u="1"/>
        <d v="2019-04-06T05:00:00" u="1"/>
        <d v="2011-02-16T06:00:00" u="1"/>
        <d v="2012-02-16T06:00:00" u="1"/>
        <d v="2014-01-20T06:00:00" u="1"/>
        <d v="2010-04-08T05:00:00" u="1"/>
        <d v="2015-01-20T06:00:00" u="1"/>
        <d v="2011-04-08T05:00:00" u="1"/>
        <d v="2013-03-12T05:00:00" u="1"/>
        <d v="2014-03-12T05:00:00" u="1"/>
        <d v="2013-04-08T05:00:00" u="1"/>
        <d v="2017-02-16T06:00:00" u="1"/>
        <d v="2019-01-20T06:00:00" u="1"/>
        <d v="2015-04-08T05:00:00" u="1"/>
        <d v="2014-05-04T05:00:00" u="1"/>
        <d v="2016-04-08T05:00:00" u="1"/>
        <d v="2017-03-12T06:00:00" u="1"/>
        <d v="2015-05-04T05:00:00" u="1"/>
        <d v="2019-03-12T05:00:00" u="1"/>
        <d v="2018-04-08T05:00:00" u="1"/>
        <d v="2019-05-04T05:00:00" u="1"/>
        <d v="2011-01-22T06:00:00" u="1"/>
        <d v="2012-01-22T06:00:00" u="1"/>
        <d v="2014-01-22T06:00:00" u="1"/>
        <d v="2012-03-14T05:00:00" u="1"/>
        <d v="2015-01-22T06:00:00" u="1"/>
        <d v="2016-01-22T06:00:00" u="1"/>
        <d v="2017-01-22T06:00:00" u="1"/>
        <d v="2011-05-06T05:00:00" u="1"/>
        <d v="2018-01-22T06:00:00" u="1"/>
        <d v="2012-05-06T05:00:00" u="1"/>
        <d v="2014-06-02T05:00:00" u="1"/>
        <d v="2016-05-06T05:00:00" u="1"/>
        <d v="2010-03-16T05:00:00" u="1"/>
        <d v="2012-02-20T06:00:00" u="1"/>
        <d v="2012-03-16T05:00:00" u="1"/>
        <d v="2016-01-24T06:00:00" u="1"/>
        <d v="2015-02-20T06:00:00" u="1"/>
        <d v="2011-05-08T05:00:00" u="1"/>
        <d v="2012-05-08T05:00:00" u="1"/>
        <d v="2016-03-16T05:00:00" u="1"/>
        <d v="2017-02-20T06:00:00" u="1"/>
        <d v="2013-06-04T05:00:00" u="1"/>
        <d v="2014-06-04T05:00:00" u="1"/>
        <d v="2018-05-08T05:00:00" u="1"/>
        <d v="2018-06-04T05:00:00" u="1"/>
        <d v="2010-03-18T05:00:00" u="1"/>
        <d v="2014-01-26T06:00:00" u="1"/>
        <d v="2014-02-22T06:00:00" u="1"/>
        <d v="2011-05-10T05:00:00" u="1"/>
        <d v="2013-04-14T05:00:00" u="1"/>
        <d v="2016-02-22T06:00:00" u="1"/>
        <d v="2010-06-06T05:00:00" u="1"/>
        <d v="2014-04-14T05:00:00" u="1"/>
        <d v="2017-02-22T06:00:00" u="1"/>
        <d v="2019-01-26T06:00:00" u="1"/>
        <d v="2013-05-10T05:00:00" u="1"/>
        <d v="2012-06-06T05:00:00" u="1"/>
        <d v="2014-05-10T05:00:00" u="1"/>
        <d v="2019-02-22T06:00:00" u="1"/>
        <d v="2017-05-10T05:00:00" u="1"/>
        <d v="2019-04-14T05:00:00" u="1"/>
        <d v="2018-07-02T05:00:00" u="1"/>
        <d v="2011-01-28T06:00:00" u="1"/>
        <d v="2012-02-24T06:00:00" u="1"/>
        <d v="2010-05-12T05:00:00" u="1"/>
        <d v="2014-03-20T05:00:00" u="1"/>
        <d v="2017-01-28T06:00:00" u="1"/>
        <d v="2011-05-12T05:00:00" u="1"/>
        <d v="2016-02-24T06:00:00" u="1"/>
        <d v="2019-01-28T06:00:00" u="1"/>
        <d v="2015-04-16T05:00:00" u="1"/>
        <d v="2011-07-04T05:00:00" u="1"/>
        <d v="2016-05-12T05:00:00" u="1"/>
        <d v="2018-04-16T05:00:00" u="1"/>
        <d v="2015-06-08T05:00:00" u="1"/>
        <d v="2019-04-16T05:00:00" u="1"/>
        <d v="2019-05-12T05:00:00" u="1"/>
        <d v="2016-07-04T05:00:00" u="1"/>
        <d v="2018-06-08T05:00:00" u="1"/>
        <d v="2019-06-08T05:00:00" u="1"/>
        <d v="2019-07-04T05:00:00" u="1"/>
        <d v="2010-03-22T05:00:00" u="1"/>
        <d v="2011-02-26T06:00:00" u="1"/>
        <d v="2013-01-30T06:00:00" u="1"/>
        <d v="2012-03-22T05:00:00" u="1"/>
        <d v="2011-04-18T05:00:00" u="1"/>
        <d v="2014-02-26T06:00:00" u="1"/>
        <d v="2016-01-30T06:00:00" u="1"/>
        <d v="2015-02-26T06:00:00" u="1"/>
        <d v="2016-02-26T06:00:00" u="1"/>
        <d v="2015-04-18T05:00:00" u="1"/>
        <d v="2017-03-22T05:00:00" u="1"/>
        <d v="2010-07-06T05:00:00" u="1"/>
        <d v="2013-06-10T05:00:00" u="1"/>
        <d v="2017-04-18T05:00:00" u="1"/>
        <d v="2014-06-10T05:00:00" u="1"/>
        <d v="2018-04-18T05:00:00" u="1"/>
        <d v="2015-06-10T05:00:00" u="1"/>
        <d v="2017-05-14T05:00:00" u="1"/>
        <d v="2019-04-18T05:00:00" u="1"/>
        <d v="2014-07-06T05:00:00" u="1"/>
        <d v="2018-05-14T05:00:00" u="1"/>
        <d v="2016-07-06T05:00:00" u="1"/>
        <d v="2017-07-06T05:00:00" u="1"/>
        <d v="2019-06-10T05:00:00" u="1"/>
        <d v="2016-08-02T05:00:00" u="1"/>
        <d v="2017-08-02T05:00:00" u="1"/>
        <d v="2010-04-20T05:00:00" u="1"/>
        <d v="2014-02-28T06:00:00" u="1"/>
        <d v="2015-02-28T06:00:00" u="1"/>
        <d v="2010-06-12T05:00:00" u="1"/>
        <d v="2017-02-28T06:00:00" u="1"/>
        <d v="2011-06-12T05:00:00" u="1"/>
        <d v="2015-04-20T05:00:00" u="1"/>
        <d v="2010-07-08T05:00:00" u="1"/>
        <d v="2012-06-12T05:00:00" u="1"/>
        <d v="2017-04-20T05:00:00" u="1"/>
        <d v="2015-06-12T05:00:00" u="1"/>
        <d v="2019-04-20T05:00:00" u="1"/>
        <d v="2014-07-08T05:00:00" u="1"/>
        <d v="2013-08-04T05:00:00" u="1"/>
        <d v="2017-06-12T05:00:00" u="1"/>
        <d v="2014-08-04T05:00:00" u="1"/>
        <d v="2016-07-08T05:00:00" u="1"/>
        <d v="2018-06-12T05:00:00" u="1"/>
        <d v="2019-08-04T05:00:00" u="1"/>
        <d v="2012-03-26T05:00:00" u="1"/>
        <d v="2014-03-26T05:00:00" u="1"/>
        <d v="2011-05-18T05:00:00" u="1"/>
        <d v="2013-05-18T05:00:00" u="1"/>
        <d v="2015-05-18T05:00:00" u="1"/>
        <d v="2019-03-26T05:00:00" u="1"/>
        <d v="2010-08-06T05:00:00" u="1"/>
        <d v="2013-07-10T05:00:00" u="1"/>
        <d v="2010-09-02T05:00:00" u="1"/>
        <d v="2014-07-10T05:00:00" u="1"/>
        <d v="2016-07-10T05:00:00" u="1"/>
        <d v="2016-08-06T05:00:00" u="1"/>
        <d v="2019-07-10T05:00:00" u="1"/>
        <d v="2017-09-02T05:00:00" u="1"/>
        <d v="2018-09-02T05:00:00" u="1"/>
        <d v="2010-03-28T05:00:00" u="1"/>
        <d v="2012-03-28T05:00:00" u="1"/>
        <d v="2013-03-28T05:00:00" u="1"/>
        <d v="2012-04-24T05:00:00" u="1"/>
        <d v="2010-06-16T05:00:00" u="1"/>
        <d v="2011-06-16T05:00:00" u="1"/>
        <d v="2014-05-20T05:00:00" u="1"/>
        <d v="2015-05-20T05:00:00" u="1"/>
        <d v="2012-07-12T05:00:00" u="1"/>
        <d v="2014-06-16T05:00:00" u="1"/>
        <d v="2012-09-04T05:00:00" u="1"/>
        <d v="2014-08-08T05:00:00" u="1"/>
        <d v="2018-06-16T05:00:00" u="1"/>
        <d v="2010-04-26T05:00:00" u="1"/>
        <d v="2012-04-26T05:00:00" u="1"/>
        <d v="2016-03-30T05:00:00" u="1"/>
        <d v="2011-06-18T05:00:00" u="1"/>
        <d v="2010-07-14T05:00:00" u="1"/>
        <d v="2011-07-14T05:00:00" u="1"/>
        <d v="2017-05-22T05:00:00" u="1"/>
        <d v="2014-07-14T05:00:00" u="1"/>
        <d v="2011-09-06T05:00:00" u="1"/>
        <d v="2011-10-02T05:00:00" u="1"/>
        <d v="2017-07-14T05:00:00" u="1"/>
        <d v="2018-07-14T05:00:00" u="1"/>
        <d v="2014-10-02T05:00:00" u="1"/>
        <d v="2018-08-10T05:00:00" u="1"/>
        <d v="2015-10-02T05:00:00" u="1"/>
        <d v="2014-04-28T05:00:00" u="1"/>
        <d v="2011-06-20T05:00:00" u="1"/>
        <d v="2015-04-28T05:00:00" u="1"/>
        <d v="2014-05-24T05:00:00" u="1"/>
        <d v="2011-07-16T05:00:00" u="1"/>
        <d v="2017-04-28T05:00:00" u="1"/>
        <d v="2010-08-12T05:00:00" u="1"/>
        <d v="2011-08-12T05:00:00" u="1"/>
        <d v="2019-04-28T05:00:00" u="1"/>
        <d v="2014-07-16T05:00:00" u="1"/>
        <d v="2016-06-20T05:00:00" u="1"/>
        <d v="2015-07-16T05:00:00" u="1"/>
        <d v="2019-05-24T05:00:00" u="1"/>
        <d v="2010-10-04T05:00:00" u="1"/>
        <d v="2012-10-04T05:00:00" u="1"/>
        <d v="2018-09-08T05:00:00" u="1"/>
        <d v="2017-10-04T05:00:00" u="1"/>
        <d v="2019-09-08T05:00:00" u="1"/>
        <d v="2010-08-14T05:00:00" u="1"/>
        <d v="2012-08-14T05:00:00" u="1"/>
        <d v="2010-10-06T05:00:00" u="1"/>
        <d v="2018-06-22T05:00:00" u="1"/>
        <d v="2015-08-14T05:00:00" u="1"/>
        <d v="2010-11-02T05:00:00" u="1"/>
        <d v="2014-09-10T05:00:00" u="1"/>
        <d v="2016-08-14T05:00:00" u="1"/>
        <d v="2016-09-10T05:00:00" u="1"/>
        <d v="2015-10-06T05:00:00" u="1"/>
        <d v="2014-11-02T05:00:00" u="1"/>
        <d v="2016-11-02T05:00:00" u="1"/>
        <d v="2019-10-06T05:00:00" u="1"/>
        <d v="2013-05-28T05:00:00" u="1"/>
        <d v="2010-08-16T05:00:00" u="1"/>
        <d v="2013-07-20T05:00:00" u="1"/>
        <d v="2012-08-16T05:00:00" u="1"/>
        <d v="2013-08-16T05:00:00" u="1"/>
        <d v="2019-06-24T05:00:00" u="1"/>
        <d v="2018-07-20T05:00:00" u="1"/>
        <d v="2013-10-08T05:00:00" u="1"/>
        <d v="2014-10-08T05:00:00" u="1"/>
        <d v="2017-09-12T05:00:00" u="1"/>
        <d v="2017-10-08T05:00:00" u="1"/>
        <d v="2018-11-04T05:00:00" u="1"/>
        <d v="2010-05-30T05:00:00" u="1"/>
        <d v="2010-06-26T05:00:00" u="1"/>
        <d v="2011-06-26T05:00:00" u="1"/>
        <d v="2014-05-30T05:00:00" u="1"/>
        <d v="2013-06-26T05:00:00" u="1"/>
        <d v="2016-05-30T05:00:00" u="1"/>
        <d v="2013-07-22T05:00:00" u="1"/>
        <d v="2017-06-26T05:00:00" u="1"/>
        <d v="2016-07-22T05:00:00" u="1"/>
        <d v="2018-06-26T05:00:00" u="1"/>
        <d v="2017-07-22T05:00:00" u="1"/>
        <d v="2010-11-06T05:00:00" u="1"/>
        <d v="2015-09-14T05:00:00" u="1"/>
        <d v="2019-07-22T05:00:00" u="1"/>
        <d v="2010-12-02T06:00:00" u="1"/>
        <d v="2014-11-06T06:00:00" u="1"/>
        <d v="2016-11-06T05:00:00" u="1"/>
        <d v="2014-12-02T06:00:00" u="1"/>
        <d v="2017-11-06T06:00:00" u="1"/>
        <d v="2010-06-28T05:00:00" u="1"/>
        <d v="2011-06-28T05:00:00" u="1"/>
        <d v="2011-07-24T05:00:00" u="1"/>
        <d v="2014-06-28T05:00:00" u="1"/>
        <d v="2013-07-24T05:00:00" u="1"/>
        <d v="2014-07-24T05:00:00" u="1"/>
        <d v="2015-07-24T05:00:00" u="1"/>
        <d v="2013-10-12T05:00:00" u="1"/>
        <d v="2011-11-08T06:00:00" u="1"/>
        <d v="2018-09-16T05:00:00" u="1"/>
        <d v="2011-08-22T05:00:00" u="1"/>
        <d v="2017-06-30T05:00:00" u="1"/>
        <d v="2016-07-26T05:00:00" u="1"/>
        <d v="2016-08-22T05:00:00" u="1"/>
        <d v="2015-09-18T05:00:00" u="1"/>
        <d v="2017-08-22T05:00:00" u="1"/>
        <d v="2016-10-14T05:00:00" u="1"/>
        <d v="2017-10-14T05:00:00" u="1"/>
        <d v="2013-12-06T06:00:00" u="1"/>
        <d v="2019-10-14T05:00:00" u="1"/>
        <d v="2019-12-06T06:00:00" u="1"/>
        <d v="2010-08-24T05:00:00" u="1"/>
        <d v="2012-07-28T05:00:00" u="1"/>
        <d v="2014-07-28T05:00:00" u="1"/>
        <d v="2015-07-28T05:00:00" u="1"/>
        <d v="2014-08-24T05:00:00" u="1"/>
        <d v="2016-07-28T05:00:00" u="1"/>
        <d v="2013-09-20T05:00:00" u="1"/>
        <d v="2015-08-24T05:00:00" u="1"/>
        <d v="2018-07-28T05:00:00" u="1"/>
        <d v="2017-08-24T05:00:00" u="1"/>
        <d v="2015-10-16T05:00:00" u="1"/>
        <d v="2011-12-08T06:00:00" u="1"/>
        <d v="2012-12-08T06:00:00" u="1"/>
        <d v="2017-10-16T05:00:00" u="1"/>
        <d v="2016-11-12T06:00:00" u="1"/>
        <d v="2015-12-08T06:00:00" u="1"/>
        <d v="2016-12-08T06:00:00" u="1"/>
        <d v="2017-12-08T06:00:00" u="1"/>
        <d v="2018-12-08T06:00:00" u="1"/>
        <d v="2010-08-26T05:00:00" u="1"/>
        <d v="2013-07-30T05:00:00" u="1"/>
        <d v="2011-09-22T05:00:00" u="1"/>
        <d v="2010-10-18T05:00:00" u="1"/>
        <d v="2012-09-22T05:00:00" u="1"/>
        <d v="2013-09-22T05:00:00" u="1"/>
        <d v="2018-07-30T05:00:00" u="1"/>
        <d v="2017-08-26T05:00:00" u="1"/>
        <d v="2014-10-18T05:00:00" u="1"/>
        <d v="2018-08-26T05:00:00" u="1"/>
        <d v="2010-12-10T06:00:00" u="1"/>
        <d v="2017-09-22T05:00:00" u="1"/>
        <d v="2013-11-14T06:00:00" u="1"/>
        <d v="2015-11-14T06:00:00" u="1"/>
        <d v="2016-11-14T06:00:00" u="1"/>
        <d v="2019-10-18T05:00:00" u="1"/>
        <d v="2017-11-14T06:00:00" u="1"/>
        <d v="2019-12-10T06:00:00" u="1"/>
        <d v="2012-08-28T05:00:00" u="1"/>
        <d v="2010-10-20T05:00:00" u="1"/>
        <d v="2015-08-28T05:00:00" u="1"/>
        <d v="2012-10-20T05:00:00" u="1"/>
        <d v="2014-09-24T05:00:00" u="1"/>
        <d v="2018-08-28T05:00:00" u="1"/>
        <d v="2019-08-28T05:00:00" u="1"/>
        <d v="2011-12-12T06:00:00" u="1"/>
        <d v="2014-11-16T06:00:00" u="1"/>
        <d v="2017-10-20T05:00:00" u="1"/>
        <d v="2014-12-12T06:00:00" u="1"/>
        <d v="2019-10-20T05:00:00" u="1"/>
        <d v="2016-12-12T06:00:00" u="1"/>
        <d v="2019-12-12T06:00:00" u="1"/>
        <d v="2013-08-30T05:00:00" u="1"/>
        <d v="2012-09-26T05:00:00" u="1"/>
        <d v="2015-08-30T05:00:00" u="1"/>
        <d v="2014-09-26T05:00:00" u="1"/>
        <d v="2017-08-30T05:00:00" u="1"/>
        <d v="2011-11-18T06:00:00" u="1"/>
        <d v="2014-10-22T05:00:00" u="1"/>
        <d v="2018-08-30T05:00:00" u="1"/>
        <d v="2015-10-22T05:00:00" u="1"/>
        <d v="2018-09-26T05:00:00" u="1"/>
        <d v="2019-10-22T05:00:00" u="1"/>
        <d v="2017-12-14T06:00:00" u="1"/>
        <d v="2019-11-18T06:00:00" u="1"/>
        <d v="2019-12-14T06:00:00" u="1"/>
        <d v="2010-09-28T05:00:00" u="1"/>
        <d v="2010-10-24T05:00:00" u="1"/>
        <d v="2012-09-28T05:00:00" u="1"/>
        <d v="2012-10-24T05:00:00" u="1"/>
        <d v="2015-09-28T05:00:00" u="1"/>
        <d v="2014-10-24T05:00:00" u="1"/>
        <d v="2012-12-16T06:00:00" u="1"/>
        <d v="2014-12-16T06:00:00" u="1"/>
        <d v="2018-11-20T06:00:00" u="1"/>
        <d v="2018-12-16T06:00:00" u="1"/>
        <d v="2019-12-16T06:00:00" u="1"/>
        <d v="2010-09-30T05:00:00" u="1"/>
        <d v="2011-10-26T05:00:00" u="1"/>
        <d v="2011-11-22T06:00:00" u="1"/>
        <d v="2012-12-18T06:00:00" u="1"/>
        <d v="2018-10-26T05:00:00" u="1"/>
        <d v="2014-12-18T06:00:00" u="1"/>
        <d v="2018-12-18T06:00:00" u="1"/>
        <d v="2010-10-28T05:00:00" u="1"/>
        <d v="2012-10-28T05:00:00" u="1"/>
        <d v="2011-11-24T06:00:00" u="1"/>
        <d v="2012-11-24T06:00:00" u="1"/>
        <d v="2015-11-24T06:00:00" u="1"/>
        <d v="2014-12-20T06:00:00" u="1"/>
        <d v="2015-12-20T06:00:00" u="1"/>
        <d v="2016-12-20T06:00:00" u="1"/>
        <d v="2011-01-01T06:00:00" u="1"/>
        <d v="2013-01-01T06:00:00" u="1"/>
        <d v="2015-01-01T06:00:00" u="1"/>
        <d v="2010-12-22T06:00:00" u="1"/>
        <d v="2012-11-26T06:00:00" u="1"/>
        <d v="2015-10-30T05:00:00" u="1"/>
        <d v="2011-12-22T06:00:00" u="1"/>
        <d v="2015-11-26T06:00:00" u="1"/>
        <d v="2016-11-26T06:00:00" u="1"/>
        <d v="2015-12-22T06:00:00" u="1"/>
        <d v="2016-12-22T06:00:00" u="1"/>
        <d v="2017-12-22T06:00:00" u="1"/>
        <d v="2019-12-22T06:00:00" u="1"/>
        <d v="2011-01-03T06:00:00" u="1"/>
        <d v="2014-01-03T06:00:00" u="1"/>
        <d v="2016-01-03T06:00:00" u="1"/>
        <d v="2018-01-03T06:00:00" u="1"/>
        <d v="2012-11-28T06:00:00" u="1"/>
        <d v="2015-11-28T06:00:00" u="1"/>
        <d v="2015-12-24T06:00:00" u="1"/>
        <d v="2017-11-28T06:00:00" u="1"/>
        <d v="2016-01-05T06:00:00" u="1"/>
        <d v="2015-12-26T06:00:00" u="1"/>
        <d v="2016-12-26T06:00:00" u="1"/>
        <d v="2018-11-30T06:00:00" u="1"/>
        <d v="2019-11-30T06:00:00" u="1"/>
        <d v="2013-02-03T06:00:00" u="1"/>
        <d v="2016-01-07T06:00:00" u="1"/>
        <d v="2015-02-03T06:00:00" u="1"/>
        <d v="2016-02-03T06:00:00" u="1"/>
        <d v="2018-01-07T06:00:00" u="1"/>
        <d v="2017-02-03T06:00:00" u="1"/>
        <d v="2018-02-03T06:00:00" u="1"/>
        <d v="2014-12-28T06:00:00" u="1"/>
        <d v="2017-12-28T06:00:00" u="1"/>
        <d v="2010-01-09T06:00:00" u="1"/>
        <d v="2011-01-09T06:00:00" u="1"/>
        <d v="2010-02-05T06:00:00" u="1"/>
        <d v="2010-03-01T06:00:00" u="1"/>
        <d v="2012-02-05T06:00:00" u="1"/>
        <d v="2011-03-01T06:00:00" u="1"/>
        <d v="2016-01-09T06:00:00" u="1"/>
        <d v="2013-03-01T06:00:00" u="1"/>
        <d v="2016-02-05T06:00:00" u="1"/>
        <d v="2018-02-05T06:00:00" u="1"/>
        <d v="2017-03-01T06:00:00" u="1"/>
        <d v="2013-12-30T06:00:00" u="1"/>
        <d v="2018-12-30T06:00:00" u="1"/>
        <d v="2011-01-11T06:00:00" u="1"/>
        <d v="2017-01-11T06:00:00" u="1"/>
        <d v="2019-01-11T06:00:00" u="1"/>
        <d v="2016-03-03T06:00:00" u="1"/>
        <d v="2018-02-07T06:00:00" u="1"/>
        <d v="2017-03-03T06:00:00" u="1"/>
        <d v="2019-02-07T06:00:00" u="1"/>
        <d v="2011-01-13T06:00:00" u="1"/>
        <d v="2010-02-09T06:00:00" u="1"/>
        <d v="2012-01-13T06:00:00" u="1"/>
        <d v="2012-02-09T06:00:00" u="1"/>
        <d v="2011-03-05T06:00:00" u="1"/>
        <d v="2013-02-09T06:00:00" u="1"/>
        <d v="2011-04-01T05:00:00" u="1"/>
        <d v="2012-03-05T06:00:00" u="1"/>
        <d v="2013-03-05T06:00:00" u="1"/>
        <d v="2016-03-05T06:00:00" u="1"/>
        <d v="2016-04-01T05:00:00" u="1"/>
        <d v="2019-02-09T06:00:00" u="1"/>
        <d v="2018-03-05T06:00:00" u="1"/>
        <d v="2010-02-11T06:00:00" u="1"/>
        <d v="2011-02-11T06:00:00" u="1"/>
        <d v="2011-04-03T05:00:00" u="1"/>
        <d v="2013-03-07T06:00:00" u="1"/>
        <d v="2015-02-11T06:00:00" u="1"/>
        <d v="2016-03-07T06:00:00" u="1"/>
        <d v="2018-02-11T06:00:00" u="1"/>
        <d v="2020-01-15T06:00:00" u="1"/>
        <d v="2018-04-03T05:00:00" u="1"/>
        <d v="2011-01-17T06:00:00" u="1"/>
        <d v="2011-04-05T05:00:00" u="1"/>
        <d v="2012-04-05T05:00:00" u="1"/>
        <d v="2017-01-17T06:00:00" u="1"/>
        <d v="2015-03-09T05:00:00" u="1"/>
        <d v="2012-05-01T05:00:00" u="1"/>
        <d v="2017-02-13T06:00:00" u="1"/>
        <d v="2019-01-17T06:00:00" u="1"/>
        <d v="2013-05-01T05:00:00" u="1"/>
        <d v="2019-02-13T06:00:00" u="1"/>
        <d v="2018-03-09T06:00:00" u="1"/>
        <d v="2019-05-01T05:00:00" u="1"/>
        <d v="2010-01-19T06:00:00" u="1"/>
        <d v="2010-03-11T06:00:00" u="1"/>
        <d v="2011-03-11T06:00:00" u="1"/>
        <d v="2012-03-11T06:00:00" u="1"/>
        <d v="2014-03-11T05:00:00" u="1"/>
        <d v="2011-05-03T05:00:00" u="1"/>
        <d v="2014-04-07T05:00:00" u="1"/>
        <d v="2019-01-19T06:00:00" u="1"/>
        <d v="2014-05-03T05:00:00" u="1"/>
        <d v="2018-03-11T06:00:00" u="1"/>
        <d v="2019-03-11T05:00:00" u="1"/>
        <d v="2017-05-03T05:00:00" u="1"/>
        <d v="2019-04-07T05:00:00" u="1"/>
        <d v="2019-05-03T05:00:00" u="1"/>
        <d v="2011-02-17T06:00:00" u="1"/>
        <d v="2010-04-09T05:00:00" u="1"/>
        <d v="2015-01-21T06:00:00" u="1"/>
        <d v="2013-03-13T05:00:00" u="1"/>
        <d v="2013-04-09T05:00:00" u="1"/>
        <d v="2012-05-05T05:00:00" u="1"/>
        <d v="2017-02-17T06:00:00" u="1"/>
        <d v="2019-01-21T06:00:00" u="1"/>
        <d v="2018-04-09T05:00:00" u="1"/>
        <d v="2017-05-05T05:00:00" u="1"/>
        <d v="2019-04-09T05:00:00" u="1"/>
        <d v="2018-05-05T05:00:00" u="1"/>
        <d v="2017-06-01T05:00:00" u="1"/>
        <d v="2015-01-23T06:00:00" u="1"/>
        <d v="2011-05-07T05:00:00" u="1"/>
        <d v="2015-03-15T05:00:00" u="1"/>
        <d v="2016-02-19T06:00:00" u="1"/>
        <d v="2016-03-15T05:00:00" u="1"/>
        <d v="2019-02-19T06:00:00" u="1"/>
        <d v="2017-04-11T05:00:00" u="1"/>
        <d v="2018-05-07T05:00:00" u="1"/>
        <d v="2010-01-25T06:00:00" u="1"/>
        <d v="2011-01-25T06:00:00" u="1"/>
        <d v="2011-02-21T06:00:00" u="1"/>
        <d v="2015-01-25T06:00:00" u="1"/>
        <d v="2013-03-17T05:00:00" u="1"/>
        <d v="2014-03-17T05:00:00" u="1"/>
        <d v="2015-02-21T06:00:00" u="1"/>
        <d v="2011-05-09T05:00:00" u="1"/>
        <d v="2018-01-25T06:00:00" u="1"/>
        <d v="2010-06-05T05:00:00" u="1"/>
        <d v="2014-04-13T05:00:00" u="1"/>
        <d v="2016-03-17T05:00:00" u="1"/>
        <d v="2017-02-21T06:00:00" u="1"/>
        <d v="2018-02-21T06:00:00" u="1"/>
        <d v="2010-07-01T05:00:00" u="1"/>
        <d v="2011-07-01T05:00:00" u="1"/>
        <d v="2017-04-13T05:00:00" u="1"/>
        <d v="2019-03-17T05:00:00" u="1"/>
        <d v="2013-07-01T05:00:00" u="1"/>
        <d v="2015-06-05T05:00:00" u="1"/>
        <d v="2015-07-01T05:00:00" u="1"/>
        <d v="2019-07-01T05:00:00" u="1"/>
        <d v="2011-01-27T06:00:00" u="1"/>
        <d v="2010-04-15T05:00:00" u="1"/>
        <d v="2013-02-23T06:00:00" u="1"/>
        <d v="2018-01-27T06:00:00" u="1"/>
        <d v="2010-06-07T05:00:00" u="1"/>
        <d v="2016-03-19T05:00:00" u="1"/>
        <d v="2019-01-27T06:00:00" u="1"/>
        <d v="2018-02-23T06:00:00" u="1"/>
        <d v="2020-01-27T06:00:00" u="1"/>
        <d v="2016-04-15T05:00:00" u="1"/>
        <d v="2015-05-11T05:00:00" u="1"/>
        <d v="2017-04-15T05:00:00" u="1"/>
        <d v="2012-07-03T05:00:00" u="1"/>
        <d v="2014-06-07T05:00:00" u="1"/>
        <d v="2018-04-15T05:00:00" u="1"/>
        <d v="2019-04-15T05:00:00" u="1"/>
        <d v="2010-03-21T05:00:00" u="1"/>
        <d v="2010-04-17T05:00:00" u="1"/>
        <d v="2013-02-25T06:00:00" u="1"/>
        <d v="2015-02-25T06:00:00" u="1"/>
        <d v="2011-05-13T05:00:00" u="1"/>
        <d v="2016-02-25T06:00:00" u="1"/>
        <d v="2015-04-17T05:00:00" u="1"/>
        <d v="2018-02-25T06:00:00" u="1"/>
        <d v="2018-03-21T05:00:00" u="1"/>
        <d v="2014-06-09T05:00:00" u="1"/>
        <d v="2011-08-01T05:00:00" u="1"/>
        <d v="2015-06-09T05:00:00" u="1"/>
        <d v="2017-05-13T05:00:00" u="1"/>
        <d v="2012-08-01T05:00:00" u="1"/>
        <d v="2014-07-05T05:00:00" u="1"/>
        <d v="2018-05-13T05:00:00" u="1"/>
        <d v="2013-08-01T05:00:00" u="1"/>
        <d v="2015-07-05T05:00:00" u="1"/>
        <d v="2019-05-13T05:00:00" u="1"/>
        <d v="2017-08-01T05:00:00" u="1"/>
        <d v="2019-07-05T05:00:00" u="1"/>
        <d v="2019-08-01T05:00:00" u="1"/>
        <d v="2010-02-27T06:00:00" u="1"/>
        <d v="2012-02-27T06:00:00" u="1"/>
        <d v="2013-02-27T06:00:00" u="1"/>
        <d v="2012-04-19T05:00:00" u="1"/>
        <d v="2014-03-23T05:00:00" u="1"/>
        <d v="2019-01-31T06:00:00" u="1"/>
        <d v="2013-05-15T05:00:00" u="1"/>
        <d v="2017-03-23T05:00:00" u="1"/>
        <d v="2015-05-15T05:00:00" u="1"/>
        <d v="2019-04-19T05:00:00" u="1"/>
        <d v="2016-06-11T05:00:00" u="1"/>
        <d v="2018-05-15T05:00:00" u="1"/>
        <d v="2015-07-07T05:00:00" u="1"/>
        <d v="2015-08-03T05:00:00" u="1"/>
        <d v="2017-08-03T05:00:00" u="1"/>
        <d v="2010-03-25T05:00:00" u="1"/>
        <d v="2012-02-29T06:00:00" u="1"/>
        <d v="2012-04-21T05:00:00" u="1"/>
        <d v="2015-04-21T05:00:00" u="1"/>
        <d v="2017-03-25T05:00:00" u="1"/>
        <d v="2011-07-09T05:00:00" u="1"/>
        <d v="2010-08-05T05:00:00" u="1"/>
        <d v="2016-05-17T05:00:00" u="1"/>
        <d v="2018-04-21T05:00:00" u="1"/>
        <d v="2016-06-13T05:00:00" u="1"/>
        <d v="2013-08-05T05:00:00" u="1"/>
        <d v="2015-07-09T05:00:00" u="1"/>
        <d v="2016-08-05T05:00:00" u="1"/>
        <d v="2019-07-09T05:00:00" u="1"/>
        <d v="2017-09-01T05:00:00" u="1"/>
        <d v="2011-03-27T05:00:00" u="1"/>
        <d v="2010-04-23T05:00:00" u="1"/>
        <d v="2012-03-27T05:00:00" u="1"/>
        <d v="2014-03-27T05:00:00" u="1"/>
        <d v="2010-06-15T05:00:00" u="1"/>
        <d v="2016-03-27T05:00:00" u="1"/>
        <d v="2018-03-27T05:00:00" u="1"/>
        <d v="2019-03-27T05:00:00" u="1"/>
        <d v="2010-08-07T05:00:00" u="1"/>
        <d v="2018-04-23T05:00:00" u="1"/>
        <d v="2011-08-07T05:00:00" u="1"/>
        <d v="2013-07-11T05:00:00" u="1"/>
        <d v="2015-06-15T05:00:00" u="1"/>
        <d v="2017-06-15T05:00:00" u="1"/>
        <d v="2018-06-15T05:00:00" u="1"/>
        <d v="2013-09-03T05:00:00" u="1"/>
        <d v="2019-06-15T05:00:00" u="1"/>
        <d v="2016-08-07T05:00:00" u="1"/>
        <d v="2015-09-03T05:00:00" u="1"/>
        <d v="2016-09-03T05:00:00" u="1"/>
        <d v="2018-09-03T05:00:00" u="1"/>
        <d v="2010-05-21T05:00:00" u="1"/>
        <d v="2012-04-25T05:00:00" u="1"/>
        <d v="2014-03-29T05:00:00" u="1"/>
        <d v="2011-05-21T05:00:00" u="1"/>
        <d v="2014-04-25T05:00:00" u="1"/>
        <d v="2013-05-21T05:00:00" u="1"/>
        <d v="2012-06-17T05:00:00" u="1"/>
        <d v="2013-06-17T05:00:00" u="1"/>
        <d v="2019-03-29T05:00:00" u="1"/>
        <d v="2010-08-09T05:00:00" u="1"/>
        <d v="2015-06-17T05:00:00" u="1"/>
        <d v="2017-05-21T05:00:00" u="1"/>
        <d v="2018-05-21T05:00:00" u="1"/>
        <d v="2012-09-05T05:00:00" u="1"/>
        <d v="2019-06-17T05:00:00" u="1"/>
        <d v="2016-08-09T05:00:00" u="1"/>
        <d v="2014-10-01T05:00:00" u="1"/>
        <d v="2011-04-27T05:00:00" u="1"/>
        <d v="2010-05-23T05:00:00" u="1"/>
        <d v="2010-06-19T05:00:00" u="1"/>
        <d v="2011-06-19T05:00:00" u="1"/>
        <d v="2013-05-23T05:00:00" u="1"/>
        <d v="2010-07-15T05:00:00" u="1"/>
        <d v="2014-05-23T05:00:00" u="1"/>
        <d v="2018-03-31T05:00:00" u="1"/>
        <d v="2015-05-23T05:00:00" u="1"/>
        <d v="2017-04-27T05:00:00" u="1"/>
        <d v="2016-05-23T05:00:00" u="1"/>
        <d v="2015-06-19T05:00:00" u="1"/>
        <d v="2017-05-23T05:00:00" u="1"/>
        <d v="2019-04-27T05:00:00" u="1"/>
        <d v="2012-10-03T05:00:00" u="1"/>
        <d v="2014-09-07T05:00:00" u="1"/>
        <d v="2018-07-15T05:00:00" u="1"/>
        <d v="2015-10-03T05:00:00" u="1"/>
        <d v="2019-08-11T05:00:00" u="1"/>
        <d v="2011-04-29T05:00:00" u="1"/>
        <d v="2010-05-25T05:00:00" u="1"/>
        <d v="2010-06-21T05:00:00" u="1"/>
        <d v="2012-06-21T05:00:00" u="1"/>
        <d v="2016-04-29T05:00:00" u="1"/>
        <d v="2012-07-17T05:00:00" u="1"/>
        <d v="2014-06-21T05:00:00" u="1"/>
        <d v="2016-05-25T05:00:00" u="1"/>
        <d v="2011-08-13T05:00:00" u="1"/>
        <d v="2015-06-21T05:00:00" u="1"/>
        <d v="2010-09-09T05:00:00" u="1"/>
        <d v="2015-07-17T05:00:00" u="1"/>
        <d v="2010-10-05T05:00:00" u="1"/>
        <d v="2011-10-05T05:00:00" u="1"/>
        <d v="2015-08-13T05:00:00" u="1"/>
        <d v="2017-07-17T05:00:00" u="1"/>
        <d v="2018-07-17T05:00:00" u="1"/>
        <d v="2014-10-05T05:00:00" u="1"/>
        <d v="2015-10-05T05:00:00" u="1"/>
        <d v="2019-09-09T05:00:00" u="1"/>
        <d v="2016-11-01T05:00:00" u="1"/>
        <d v="2018-10-05T05:00:00" u="1"/>
        <d v="2017-11-01T05:00:00" u="1"/>
        <d v="2019-10-05T05:00:00" u="1"/>
        <d v="2010-06-23T05:00:00" u="1"/>
        <d v="2010-07-19T05:00:00" u="1"/>
        <d v="2014-05-27T05:00:00" u="1"/>
        <d v="2011-07-19T05:00:00" u="1"/>
        <d v="2013-06-23T05:00:00" u="1"/>
        <d v="2016-05-27T05:00:00" u="1"/>
        <d v="2011-08-15T05:00:00" u="1"/>
        <d v="2014-07-19T05:00:00" u="1"/>
        <d v="2011-09-11T05:00:00" u="1"/>
        <d v="2013-08-15T05:00:00" u="1"/>
        <d v="2017-06-23T05:00:00" u="1"/>
        <d v="2010-10-07T05:00:00" u="1"/>
        <d v="2013-09-11T05:00:00" u="1"/>
        <d v="2017-07-19T05:00:00" u="1"/>
        <d v="2013-10-07T05:00:00" u="1"/>
        <d v="2018-09-11T05:00:00" u="1"/>
        <d v="2017-10-07T05:00:00" u="1"/>
        <d v="2019-09-11T05:00:00" u="1"/>
        <d v="2018-11-03T05:00:00" u="1"/>
        <d v="2012-05-29T05:00:00" u="1"/>
        <d v="2013-06-25T05:00:00" u="1"/>
        <d v="2015-06-25T05:00:00" u="1"/>
        <d v="2017-05-29T05:00:00" u="1"/>
        <d v="2017-06-25T05:00:00" u="1"/>
        <d v="2011-10-09T05:00:00" u="1"/>
        <d v="2013-09-13T05:00:00" u="1"/>
        <d v="2019-06-25T05:00:00" u="1"/>
        <d v="2014-09-13T05:00:00" u="1"/>
        <d v="2018-07-21T05:00:00" u="1"/>
        <d v="2015-09-13T05:00:00" u="1"/>
        <d v="2017-08-17T05:00:00" u="1"/>
        <d v="2019-07-21T05:00:00" u="1"/>
        <d v="2016-09-13T05:00:00" u="1"/>
        <d v="2018-08-17T05:00:00" u="1"/>
        <d v="2017-09-13T05:00:00" u="1"/>
        <d v="2011-12-01T06:00:00" u="1"/>
        <d v="2012-12-01T06:00:00" u="1"/>
        <d v="2018-10-09T05:00:00" u="1"/>
        <d v="2016-12-01T06:00:00" u="1"/>
        <d v="2012-05-31T05:00:00" u="1"/>
        <d v="2010-08-19T05:00:00" u="1"/>
        <d v="2014-06-27T05:00:00" u="1"/>
        <d v="2011-08-19T05:00:00" u="1"/>
        <d v="2010-09-15T05:00:00" u="1"/>
        <d v="2016-06-27T05:00:00" u="1"/>
        <d v="2018-05-31T05:00:00" u="1"/>
        <d v="2014-08-19T05:00:00" u="1"/>
        <d v="2017-07-23T05:00:00" u="1"/>
        <d v="2014-09-15T05:00:00" u="1"/>
        <d v="2016-08-19T05:00:00" u="1"/>
        <d v="2010-12-03T06:00:00" u="1"/>
        <d v="2011-12-03T06:00:00" u="1"/>
        <d v="2014-11-07T06:00:00" u="1"/>
        <d v="2015-11-07T06:00:00" u="1"/>
        <d v="2010-06-29T05:00:00" u="1"/>
        <d v="2012-06-29T05:00:00" u="1"/>
        <d v="2013-07-25T05:00:00" u="1"/>
        <d v="2014-07-25T05:00:00" u="1"/>
        <d v="2016-06-29T05:00:00" u="1"/>
        <d v="2017-06-29T05:00:00" u="1"/>
        <d v="2010-10-13T05:00:00" u="1"/>
        <d v="2016-07-25T05:00:00" u="1"/>
        <d v="2015-08-21T05:00:00" u="1"/>
        <d v="2017-07-25T05:00:00" u="1"/>
        <d v="2019-06-29T05:00:00" u="1"/>
        <d v="2019-07-25T05:00:00" u="1"/>
        <d v="2017-09-17T05:00:00" u="1"/>
        <d v="2018-09-17T05:00:00" u="1"/>
        <d v="2019-10-13T05:00:00" u="1"/>
        <d v="2017-11-09T06:00:00" u="1"/>
        <d v="2010-07-27T05:00:00" u="1"/>
        <d v="2012-07-27T05:00:00" u="1"/>
        <d v="2015-07-27T05:00:00" u="1"/>
        <d v="2011-10-15T05:00:00" u="1"/>
        <d v="2013-09-19T05:00:00" u="1"/>
        <d v="2015-08-23T05:00:00" u="1"/>
        <d v="2017-07-27T05:00:00" u="1"/>
        <d v="2014-09-19T05:00:00" u="1"/>
        <d v="2016-08-23T05:00:00" u="1"/>
        <d v="2013-10-15T05:00:00" u="1"/>
        <d v="2011-11-11T06:00:00" u="1"/>
        <d v="2013-11-11T06:00:00" u="1"/>
        <d v="2018-09-19T05:00:00" u="1"/>
        <d v="2016-11-11T06:00:00" u="1"/>
        <d v="2019-10-15T05:00:00" u="1"/>
        <d v="2015-12-07T06:00:00" u="1"/>
        <d v="2019-11-11T06:00:00" u="1"/>
        <d v="2019-12-07T06:00:00" u="1"/>
        <d v="2010-08-25T05:00:00" u="1"/>
        <d v="2013-07-29T05:00:00" u="1"/>
        <d v="2010-09-21T05:00:00" u="1"/>
        <d v="2011-09-21T05:00:00" u="1"/>
        <d v="2011-10-17T05:00:00" u="1"/>
        <d v="2017-07-29T05:00:00" u="1"/>
        <d v="2018-07-29T05:00:00" u="1"/>
        <d v="2015-09-21T05:00:00" u="1"/>
        <d v="2014-10-17T05:00:00" u="1"/>
        <d v="2017-09-21T05:00:00" u="1"/>
        <d v="2012-12-09T06:00:00" u="1"/>
        <d v="2017-10-17T05:00:00" u="1"/>
        <d v="2018-10-17T05:00:00" u="1"/>
        <d v="2018-11-13T06:00:00" u="1"/>
        <d v="2018-12-09T06:00:00" u="1"/>
        <d v="2010-07-31T05:00:00" u="1"/>
        <d v="2010-08-27T05:00:00" u="1"/>
        <d v="2011-08-27T05:00:00" u="1"/>
        <d v="2012-08-27T05:00:00" u="1"/>
        <d v="2011-09-23T05:00:00" u="1"/>
        <d v="2013-08-27T05:00:00" u="1"/>
        <d v="2011-10-19T05:00:00" u="1"/>
        <d v="2012-10-19T05:00:00" u="1"/>
        <d v="2018-07-31T05:00:00" u="1"/>
        <d v="2010-11-15T06:00:00" u="1"/>
        <d v="2015-09-23T05:00:00" u="1"/>
        <d v="2011-11-15T06:00:00" u="1"/>
        <d v="2014-11-15T06:00:00" u="1"/>
        <d v="2013-12-11T06:00:00" u="1"/>
        <d v="2016-12-11T06:00:00" u="1"/>
        <d v="2019-11-15T06:00:00" u="1"/>
        <d v="2015-08-29T05:00:00" u="1"/>
        <d v="2014-09-25T05:00:00" u="1"/>
        <d v="2010-11-17T06:00:00" u="1"/>
        <d v="2013-10-21T05:00:00" u="1"/>
        <d v="2017-08-29T05:00:00" u="1"/>
        <d v="2010-12-13T06:00:00" u="1"/>
        <d v="2015-10-21T05:00:00" u="1"/>
        <d v="2013-11-17T06:00:00" u="1"/>
        <d v="2018-10-21T05:00:00" u="1"/>
        <d v="2017-11-17T06:00:00" u="1"/>
        <d v="2019-11-17T06:00:00" u="1"/>
        <d v="2010-08-31T05:00:00" u="1"/>
        <d v="2010-09-27T05:00:00" u="1"/>
        <d v="2010-10-23T05:00:00" u="1"/>
        <d v="2016-08-31T05:00:00" u="1"/>
        <d v="2011-11-19T06:00:00" u="1"/>
        <d v="2010-12-15T06:00:00" u="1"/>
        <d v="2013-11-19T06:00:00" u="1"/>
        <d v="2018-09-27T05:00:00" u="1"/>
        <d v="2014-12-15T06:00:00" u="1"/>
        <d v="2019-11-19T06:00:00" u="1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 pivotCacheId="14947733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d v="2015-11-28T06:00:00"/>
    <x v="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d v="2014-08-19T05:00:00"/>
    <x v="1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d v="2013-11-17T06:00:00"/>
    <x v="2"/>
    <x v="0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d v="2019-08-11T05:00:00"/>
    <x v="3"/>
    <x v="1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d v="2019-01-20T06:00:00"/>
    <x v="3"/>
    <x v="2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d v="2012-08-28T05:00:00"/>
    <x v="4"/>
    <x v="1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d v="2017-09-13T05:00:00"/>
    <x v="5"/>
    <x v="3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d v="2015-08-13T05:00:00"/>
    <x v="0"/>
    <x v="1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d v="2010-08-09T05:00:00"/>
    <x v="6"/>
    <x v="1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d v="2013-09-19T05:00:00"/>
    <x v="2"/>
    <x v="3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d v="2010-08-14T05:00:00"/>
    <x v="6"/>
    <x v="1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d v="2010-09-21T05:00:00"/>
    <x v="6"/>
    <x v="3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d v="2019-10-22T05:00:00"/>
    <x v="3"/>
    <x v="4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d v="2016-06-11T05:00:00"/>
    <x v="7"/>
    <x v="5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d v="2012-03-06T06:00:00"/>
    <x v="4"/>
    <x v="6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d v="2019-12-10T06:00:00"/>
    <x v="3"/>
    <x v="7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d v="2014-01-22T06:00:00"/>
    <x v="1"/>
    <x v="2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d v="2011-01-12T06:00:00"/>
    <x v="8"/>
    <x v="2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d v="2018-09-08T05:00:00"/>
    <x v="9"/>
    <x v="3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d v="2019-03-04T06:00:00"/>
    <x v="3"/>
    <x v="6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d v="2014-07-28T05:00:00"/>
    <x v="1"/>
    <x v="8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d v="2011-08-15T05:00:00"/>
    <x v="8"/>
    <x v="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d v="2018-04-03T05:00:00"/>
    <x v="9"/>
    <x v="9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d v="2019-02-14T06:00:00"/>
    <x v="3"/>
    <x v="10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d v="2014-06-21T05:00:00"/>
    <x v="1"/>
    <x v="5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d v="2011-05-18T05:00:00"/>
    <x v="8"/>
    <x v="11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d v="2018-07-31T05:00:00"/>
    <x v="9"/>
    <x v="8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d v="2015-10-03T05:00:00"/>
    <x v="0"/>
    <x v="4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d v="2010-02-09T06:00:00"/>
    <x v="6"/>
    <x v="10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d v="2018-07-20T05:00:00"/>
    <x v="9"/>
    <x v="8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d v="2019-05-24T05:00:00"/>
    <x v="3"/>
    <x v="11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d v="2016-01-05T06:00:00"/>
    <x v="7"/>
    <x v="2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d v="2018-01-10T06:00:00"/>
    <x v="9"/>
    <x v="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d v="2014-10-05T05:00:00"/>
    <x v="1"/>
    <x v="4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d v="2017-03-23T05:00:00"/>
    <x v="5"/>
    <x v="6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d v="2019-01-19T06:00:00"/>
    <x v="3"/>
    <x v="2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d v="2011-02-26T06:00:00"/>
    <x v="8"/>
    <x v="10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d v="2019-10-06T05:00:00"/>
    <x v="3"/>
    <x v="4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d v="2010-10-18T05:00:00"/>
    <x v="6"/>
    <x v="4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d v="2013-02-25T06:00:00"/>
    <x v="2"/>
    <x v="10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d v="2010-06-05T05:00:00"/>
    <x v="6"/>
    <x v="5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d v="2012-09-04T05:00:00"/>
    <x v="4"/>
    <x v="3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d v="2011-07-04T05:00:00"/>
    <x v="8"/>
    <x v="8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d v="2014-07-24T05:00:00"/>
    <x v="1"/>
    <x v="8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d v="2019-03-17T05:00:00"/>
    <x v="3"/>
    <x v="6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d v="2016-11-02T05:00:00"/>
    <x v="7"/>
    <x v="0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d v="2010-07-08T05:00:00"/>
    <x v="6"/>
    <x v="8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d v="2014-03-29T05:00:00"/>
    <x v="1"/>
    <x v="6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d v="2015-06-25T05:00:00"/>
    <x v="0"/>
    <x v="5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d v="2019-10-20T05:00:00"/>
    <x v="3"/>
    <x v="4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d v="2013-08-01T05:00:00"/>
    <x v="2"/>
    <x v="1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d v="2012-03-27T05:00:00"/>
    <x v="4"/>
    <x v="6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d v="2010-09-15T05:00:00"/>
    <x v="6"/>
    <x v="3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d v="2014-05-20T05:00:00"/>
    <x v="1"/>
    <x v="11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d v="2018-03-11T06:00:00"/>
    <x v="9"/>
    <x v="6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d v="2018-07-30T05:00:00"/>
    <x v="9"/>
    <x v="8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d v="2015-01-10T06:00:00"/>
    <x v="0"/>
    <x v="2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d v="2017-09-01T05:00:00"/>
    <x v="5"/>
    <x v="3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d v="2015-09-21T05:00:00"/>
    <x v="0"/>
    <x v="3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d v="2017-06-12T05:00:00"/>
    <x v="5"/>
    <x v="5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d v="2012-07-17T05:00:00"/>
    <x v="4"/>
    <x v="8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d v="2011-02-21T06:00:00"/>
    <x v="8"/>
    <x v="10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d v="2015-06-05T05:00:00"/>
    <x v="0"/>
    <x v="5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d v="2017-04-28T05:00:00"/>
    <x v="5"/>
    <x v="9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d v="2018-07-02T05:00:00"/>
    <x v="9"/>
    <x v="8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d v="2011-01-27T06:00:00"/>
    <x v="8"/>
    <x v="2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d v="2015-04-08T05:00:00"/>
    <x v="0"/>
    <x v="9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d v="2010-01-25T06:00:00"/>
    <x v="6"/>
    <x v="2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d v="2017-07-27T05:00:00"/>
    <x v="5"/>
    <x v="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d v="2010-12-19T06:00:00"/>
    <x v="6"/>
    <x v="7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d v="2010-11-02T05:00:00"/>
    <x v="6"/>
    <x v="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d v="2019-11-30T06:00:00"/>
    <x v="3"/>
    <x v="0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d v="2015-07-01T05:00:00"/>
    <x v="0"/>
    <x v="8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d v="2016-11-27T06:00:00"/>
    <x v="7"/>
    <x v="0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d v="2016-03-27T05:00:00"/>
    <x v="7"/>
    <x v="6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d v="2018-07-15T05:00:00"/>
    <x v="9"/>
    <x v="8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d v="2015-01-23T06:00:00"/>
    <x v="0"/>
    <x v="2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d v="2010-09-27T05:00:00"/>
    <x v="6"/>
    <x v="3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d v="2018-04-16T05:00:00"/>
    <x v="9"/>
    <x v="9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d v="2018-06-16T05:00:00"/>
    <x v="9"/>
    <x v="5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d v="2017-08-29T05:00:00"/>
    <x v="5"/>
    <x v="1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d v="2017-11-23T06:00:00"/>
    <x v="5"/>
    <x v="0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d v="2019-01-17T06:00:00"/>
    <x v="3"/>
    <x v="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d v="2016-07-28T05:00:00"/>
    <x v="7"/>
    <x v="8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d v="2012-07-28T05:00:00"/>
    <x v="4"/>
    <x v="8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d v="2011-09-11T05:00:00"/>
    <x v="8"/>
    <x v="3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d v="2015-05-04T05:00:00"/>
    <x v="0"/>
    <x v="11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d v="2011-03-08T06:00:00"/>
    <x v="8"/>
    <x v="6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d v="2015-04-16T05:00:00"/>
    <x v="0"/>
    <x v="9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d v="2010-04-15T05:00:00"/>
    <x v="6"/>
    <x v="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d v="2016-02-25T06:00:00"/>
    <x v="7"/>
    <x v="1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d v="2016-08-06T05:00:00"/>
    <x v="7"/>
    <x v="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d v="2010-06-23T05:00:00"/>
    <x v="6"/>
    <x v="5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d v="2012-10-20T05:00:00"/>
    <x v="4"/>
    <x v="4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d v="2019-04-07T05:00:00"/>
    <x v="3"/>
    <x v="9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d v="2019-10-14T05:00:00"/>
    <x v="3"/>
    <x v="4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d v="2011-03-10T06:00:00"/>
    <x v="8"/>
    <x v="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d v="2015-06-25T05:00:00"/>
    <x v="0"/>
    <x v="5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d v="2015-07-27T05:00:00"/>
    <x v="0"/>
    <x v="8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d v="2014-11-25T06:00:00"/>
    <x v="1"/>
    <x v="0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d v="2011-10-19T05:00:00"/>
    <x v="8"/>
    <x v="4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d v="2015-02-21T06:00:00"/>
    <x v="0"/>
    <x v="1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d v="2018-05-14T05:00:00"/>
    <x v="9"/>
    <x v="1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d v="2010-10-24T05:00:00"/>
    <x v="6"/>
    <x v="4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d v="2017-05-23T05:00:00"/>
    <x v="5"/>
    <x v="11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d v="2013-04-02T05:00:00"/>
    <x v="2"/>
    <x v="9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d v="2019-09-08T05:00:00"/>
    <x v="3"/>
    <x v="3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d v="2018-04-23T05:00:00"/>
    <x v="9"/>
    <x v="9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d v="2012-04-06T05:00:00"/>
    <x v="4"/>
    <x v="9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d v="2014-01-12T06:00:00"/>
    <x v="1"/>
    <x v="2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d v="2018-09-11T05:00:00"/>
    <x v="9"/>
    <x v="3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d v="2012-09-22T05:00:00"/>
    <x v="4"/>
    <x v="3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d v="2014-08-24T05:00:00"/>
    <x v="1"/>
    <x v="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d v="2017-09-12T05:00:00"/>
    <x v="5"/>
    <x v="3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d v="2019-04-09T05:00:00"/>
    <x v="3"/>
    <x v="9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d v="2017-11-17T06:00:00"/>
    <x v="5"/>
    <x v="0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d v="2015-09-18T05:00:00"/>
    <x v="0"/>
    <x v="3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d v="2011-09-22T05:00:00"/>
    <x v="8"/>
    <x v="3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d v="2014-01-26T06:00:00"/>
    <x v="1"/>
    <x v="2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d v="2014-06-16T05:00:00"/>
    <x v="1"/>
    <x v="5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d v="2015-04-17T05:00:00"/>
    <x v="0"/>
    <x v="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d v="2014-10-05T05:00:00"/>
    <x v="1"/>
    <x v="4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d v="2014-11-27T06:00:00"/>
    <x v="1"/>
    <x v="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d v="2015-11-24T06:00:00"/>
    <x v="0"/>
    <x v="0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d v="2019-05-13T05:00:00"/>
    <x v="3"/>
    <x v="11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d v="2018-09-19T05:00:00"/>
    <x v="9"/>
    <x v="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d v="2016-08-14T05:00:00"/>
    <x v="7"/>
    <x v="1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d v="2010-05-12T05:00:00"/>
    <x v="6"/>
    <x v="11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d v="2010-08-27T05:00:00"/>
    <x v="6"/>
    <x v="1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d v="2015-02-03T06:00:00"/>
    <x v="0"/>
    <x v="10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d v="2011-10-26T05:00:00"/>
    <x v="8"/>
    <x v="4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d v="2013-11-29T06:00:00"/>
    <x v="2"/>
    <x v="0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d v="2018-01-12T06:00:00"/>
    <x v="9"/>
    <x v="2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d v="2011-08-12T05:00:00"/>
    <x v="8"/>
    <x v="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d v="2011-06-19T05:00:00"/>
    <x v="8"/>
    <x v="5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d v="2013-03-07T06:00:00"/>
    <x v="2"/>
    <x v="6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d v="2014-06-07T05:00:00"/>
    <x v="1"/>
    <x v="5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d v="2010-10-06T05:00:00"/>
    <x v="6"/>
    <x v="4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d v="2012-09-28T05:00:00"/>
    <x v="4"/>
    <x v="3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d v="2015-04-21T05:00:00"/>
    <x v="0"/>
    <x v="9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d v="2018-02-25T06:00:00"/>
    <x v="9"/>
    <x v="10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d v="2015-06-12T05:00:00"/>
    <x v="0"/>
    <x v="5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d v="2012-04-06T05:00:00"/>
    <x v="4"/>
    <x v="9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d v="2010-06-28T05:00:00"/>
    <x v="6"/>
    <x v="5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d v="2019-06-17T05:00:00"/>
    <x v="3"/>
    <x v="5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d v="2014-09-07T05:00:00"/>
    <x v="1"/>
    <x v="3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d v="2011-11-08T06:00:00"/>
    <x v="8"/>
    <x v="0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d v="2016-06-13T05:00:00"/>
    <x v="7"/>
    <x v="5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d v="2017-07-25T05:00:00"/>
    <x v="5"/>
    <x v="8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d v="2013-01-01T06:00:00"/>
    <x v="2"/>
    <x v="2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d v="2018-12-16T06:00:00"/>
    <x v="9"/>
    <x v="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d v="2014-06-09T05:00:00"/>
    <x v="1"/>
    <x v="5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d v="2017-02-17T06:00:00"/>
    <x v="5"/>
    <x v="10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d v="2012-10-19T05:00:00"/>
    <x v="4"/>
    <x v="4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d v="2016-05-12T05:00:00"/>
    <x v="7"/>
    <x v="1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d v="2010-03-25T05:00:00"/>
    <x v="6"/>
    <x v="6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d v="2019-10-05T05:00:00"/>
    <x v="3"/>
    <x v="4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d v="2013-12-30T06:00:00"/>
    <x v="2"/>
    <x v="7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d v="2015-12-08T06:00:00"/>
    <x v="0"/>
    <x v="7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d v="2019-03-27T05:00:00"/>
    <x v="3"/>
    <x v="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d v="2019-04-27T05:00:00"/>
    <x v="3"/>
    <x v="9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d v="2015-09-23T05:00:00"/>
    <x v="0"/>
    <x v="3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d v="2018-12-08T06:00:00"/>
    <x v="9"/>
    <x v="7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d v="2017-10-20T05:00:00"/>
    <x v="5"/>
    <x v="4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d v="2017-10-08T05:00:00"/>
    <x v="5"/>
    <x v="4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d v="2017-08-01T05:00:00"/>
    <x v="5"/>
    <x v="1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d v="2010-12-22T06:00:00"/>
    <x v="6"/>
    <x v="7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d v="2013-06-10T05:00:00"/>
    <x v="2"/>
    <x v="5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d v="2019-02-22T06:00:00"/>
    <x v="3"/>
    <x v="10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d v="2012-06-17T05:00:00"/>
    <x v="4"/>
    <x v="5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d v="2017-08-03T05:00:00"/>
    <x v="5"/>
    <x v="1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d v="2014-03-20T05:00:00"/>
    <x v="1"/>
    <x v="6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d v="2014-07-19T05:00:00"/>
    <x v="1"/>
    <x v="8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d v="2013-05-18T05:00:00"/>
    <x v="2"/>
    <x v="11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d v="2015-10-05T05:00:00"/>
    <x v="0"/>
    <x v="4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d v="2016-08-31T05:00:00"/>
    <x v="7"/>
    <x v="1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d v="2016-09-03T05:00:00"/>
    <x v="7"/>
    <x v="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d v="2010-11-15T06:00:00"/>
    <x v="6"/>
    <x v="0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d v="2017-09-21T05:00:00"/>
    <x v="5"/>
    <x v="3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d v="2013-03-17T05:00:00"/>
    <x v="2"/>
    <x v="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d v="2010-03-22T05:00:00"/>
    <x v="6"/>
    <x v="6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d v="2017-10-04T05:00:00"/>
    <x v="5"/>
    <x v="4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d v="2019-06-15T05:00:00"/>
    <x v="3"/>
    <x v="5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d v="2010-09-09T05:00:00"/>
    <x v="6"/>
    <x v="3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d v="2019-05-03T05:00:00"/>
    <x v="3"/>
    <x v="1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d v="2018-05-13T05:00:00"/>
    <x v="9"/>
    <x v="11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d v="2014-05-23T05:00:00"/>
    <x v="1"/>
    <x v="11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d v="2013-02-23T06:00:00"/>
    <x v="2"/>
    <x v="10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d v="2014-12-02T06:00:00"/>
    <x v="1"/>
    <x v="7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d v="2016-03-04T06:00:00"/>
    <x v="7"/>
    <x v="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d v="2013-06-04T05:00:00"/>
    <x v="2"/>
    <x v="5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d v="2019-03-12T05:00:00"/>
    <x v="3"/>
    <x v="6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d v="2014-06-27T05:00:00"/>
    <x v="1"/>
    <x v="5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d v="2018-04-08T05:00:00"/>
    <x v="9"/>
    <x v="9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d v="2015-09-14T05:00:00"/>
    <x v="0"/>
    <x v="3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d v="2018-07-29T05:00:00"/>
    <x v="9"/>
    <x v="8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d v="2016-09-03T05:00:00"/>
    <x v="7"/>
    <x v="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d v="2017-06-23T05:00:00"/>
    <x v="5"/>
    <x v="5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d v="2010-08-06T05:00:00"/>
    <x v="6"/>
    <x v="1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d v="2015-07-07T05:00:00"/>
    <x v="0"/>
    <x v="8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d v="2010-03-25T05:00:00"/>
    <x v="6"/>
    <x v="6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d v="2014-07-25T05:00:00"/>
    <x v="1"/>
    <x v="8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d v="2011-10-02T05:00:00"/>
    <x v="8"/>
    <x v="4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d v="2017-01-17T06:00:00"/>
    <x v="5"/>
    <x v="2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d v="2011-04-03T05:00:00"/>
    <x v="8"/>
    <x v="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d v="2018-10-17T05:00:00"/>
    <x v="9"/>
    <x v="4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d v="2010-02-27T06:00:00"/>
    <x v="6"/>
    <x v="10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d v="2018-08-28T05:00:00"/>
    <x v="9"/>
    <x v="1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d v="2017-11-09T06:00:00"/>
    <x v="5"/>
    <x v="0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d v="2016-05-06T05:00:00"/>
    <x v="7"/>
    <x v="11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d v="2017-03-03T06:00:00"/>
    <x v="5"/>
    <x v="6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d v="2013-08-27T05:00:00"/>
    <x v="2"/>
    <x v="1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d v="2019-12-15T06:00:00"/>
    <x v="3"/>
    <x v="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d v="2010-11-06T05:00:00"/>
    <x v="6"/>
    <x v="0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d v="2010-08-19T05:00:00"/>
    <x v="6"/>
    <x v="1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d v="2019-02-13T06:00:00"/>
    <x v="3"/>
    <x v="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d v="2011-11-22T06:00:00"/>
    <x v="8"/>
    <x v="0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d v="2019-04-28T05:00:00"/>
    <x v="3"/>
    <x v="9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d v="2011-11-11T06:00:00"/>
    <x v="8"/>
    <x v="0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d v="2012-08-16T05:00:00"/>
    <x v="4"/>
    <x v="1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d v="2011-07-01T05:00:00"/>
    <x v="8"/>
    <x v="8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d v="2012-06-21T05:00:00"/>
    <x v="4"/>
    <x v="5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d v="2014-10-02T05:00:00"/>
    <x v="1"/>
    <x v="4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d v="2016-03-16T05:00:00"/>
    <x v="7"/>
    <x v="6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d v="2014-09-24T05:00:00"/>
    <x v="1"/>
    <x v="3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d v="2014-05-03T05:00:00"/>
    <x v="1"/>
    <x v="11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d v="2010-04-08T05:00:00"/>
    <x v="6"/>
    <x v="9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d v="2015-05-15T05:00:00"/>
    <x v="0"/>
    <x v="11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d v="2016-08-31T05:00:00"/>
    <x v="7"/>
    <x v="1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d v="2017-06-01T05:00:00"/>
    <x v="5"/>
    <x v="5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d v="2019-12-06T06:00:00"/>
    <x v="3"/>
    <x v="7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d v="2013-05-21T05:00:00"/>
    <x v="2"/>
    <x v="11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d v="2016-07-25T05:00:00"/>
    <x v="7"/>
    <x v="8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d v="2011-06-12T05:00:00"/>
    <x v="8"/>
    <x v="5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d v="2017-08-22T05:00:00"/>
    <x v="5"/>
    <x v="1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d v="2017-02-13T06:00:00"/>
    <x v="5"/>
    <x v="10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d v="2019-06-25T05:00:00"/>
    <x v="3"/>
    <x v="5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d v="2014-04-25T05:00:00"/>
    <x v="1"/>
    <x v="9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d v="2017-12-14T06:00:00"/>
    <x v="5"/>
    <x v="7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d v="2015-08-29T05:00:00"/>
    <x v="0"/>
    <x v="1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d v="2010-08-06T05:00:00"/>
    <x v="6"/>
    <x v="1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d v="2014-04-13T05:00:00"/>
    <x v="1"/>
    <x v="9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d v="2017-05-10T05:00:00"/>
    <x v="5"/>
    <x v="11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d v="2018-03-04T06:00:00"/>
    <x v="9"/>
    <x v="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d v="2014-07-14T05:00:00"/>
    <x v="1"/>
    <x v="8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d v="2014-04-07T05:00:00"/>
    <x v="1"/>
    <x v="9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d v="2013-08-05T05:00:00"/>
    <x v="2"/>
    <x v="1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d v="2016-12-22T06:00:00"/>
    <x v="7"/>
    <x v="7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d v="2014-12-31T06:00:00"/>
    <x v="1"/>
    <x v="7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d v="2015-01-02T06:00:00"/>
    <x v="0"/>
    <x v="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d v="2010-01-25T06:00:00"/>
    <x v="6"/>
    <x v="2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d v="2012-12-09T06:00:00"/>
    <x v="4"/>
    <x v="7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d v="2013-10-25T05:00:00"/>
    <x v="2"/>
    <x v="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d v="2011-04-08T05:00:00"/>
    <x v="8"/>
    <x v="9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d v="2017-02-21T06:00:00"/>
    <x v="5"/>
    <x v="10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d v="2011-02-16T06:00:00"/>
    <x v="8"/>
    <x v="10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d v="2016-01-24T06:00:00"/>
    <x v="7"/>
    <x v="2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d v="2013-03-05T06:00:00"/>
    <x v="2"/>
    <x v="6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d v="2016-12-08T06:00:00"/>
    <x v="7"/>
    <x v="7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d v="2012-12-08T06:00:00"/>
    <x v="4"/>
    <x v="7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d v="2012-09-28T05:00:00"/>
    <x v="4"/>
    <x v="3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d v="2010-08-25T05:00:00"/>
    <x v="6"/>
    <x v="1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d v="2011-04-05T05:00:00"/>
    <x v="8"/>
    <x v="9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d v="2010-01-09T06:00:00"/>
    <x v="6"/>
    <x v="2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d v="2013-02-12T06:00:00"/>
    <x v="2"/>
    <x v="10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d v="2016-01-03T06:00:00"/>
    <x v="7"/>
    <x v="2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d v="2014-11-07T06:00:00"/>
    <x v="1"/>
    <x v="0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d v="2012-10-24T05:00:00"/>
    <x v="4"/>
    <x v="4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d v="2012-10-04T05:00:00"/>
    <x v="4"/>
    <x v="4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d v="2019-01-31T06:00:00"/>
    <x v="3"/>
    <x v="2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d v="2010-12-02T06:00:00"/>
    <x v="6"/>
    <x v="7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d v="2015-12-07T06:00:00"/>
    <x v="0"/>
    <x v="7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d v="2019-07-10T05:00:00"/>
    <x v="3"/>
    <x v="8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d v="2017-09-17T05:00:00"/>
    <x v="5"/>
    <x v="3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d v="2017-11-06T06:00:00"/>
    <x v="5"/>
    <x v="0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d v="2019-04-06T05:00:00"/>
    <x v="3"/>
    <x v="9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d v="2012-04-19T05:00:00"/>
    <x v="4"/>
    <x v="9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d v="2010-07-19T05:00:00"/>
    <x v="6"/>
    <x v="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d v="2012-11-26T06:00:00"/>
    <x v="4"/>
    <x v="0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d v="2018-09-03T05:00:00"/>
    <x v="9"/>
    <x v="3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d v="2017-11-21T06:00:00"/>
    <x v="5"/>
    <x v="0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d v="2012-03-11T06:00:00"/>
    <x v="4"/>
    <x v="6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d v="2016-11-27T06:00:00"/>
    <x v="7"/>
    <x v="0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d v="2016-05-30T05:00:00"/>
    <x v="7"/>
    <x v="11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d v="2012-05-01T05:00:00"/>
    <x v="4"/>
    <x v="11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d v="2016-09-10T05:00:00"/>
    <x v="7"/>
    <x v="3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d v="2016-11-23T06:00:00"/>
    <x v="7"/>
    <x v="0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d v="2015-04-28T05:00:00"/>
    <x v="0"/>
    <x v="9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d v="2012-03-14T05:00:00"/>
    <x v="4"/>
    <x v="6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d v="2015-08-03T05:00:00"/>
    <x v="0"/>
    <x v="1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d v="2013-05-10T05:00:00"/>
    <x v="2"/>
    <x v="11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d v="2011-10-15T05:00:00"/>
    <x v="8"/>
    <x v="4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d v="2012-03-16T05:00:00"/>
    <x v="4"/>
    <x v="6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d v="2010-10-05T05:00:00"/>
    <x v="6"/>
    <x v="4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d v="2018-10-26T05:00:00"/>
    <x v="9"/>
    <x v="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d v="2013-10-15T05:00:00"/>
    <x v="2"/>
    <x v="4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d v="2019-01-28T06:00:00"/>
    <x v="3"/>
    <x v="2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d v="2014-01-14T06:00:00"/>
    <x v="1"/>
    <x v="2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d v="2016-02-26T06:00:00"/>
    <x v="7"/>
    <x v="10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d v="2016-03-03T06:00:00"/>
    <x v="7"/>
    <x v="6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d v="2017-08-30T05:00:00"/>
    <x v="5"/>
    <x v="1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d v="2015-02-26T06:00:00"/>
    <x v="0"/>
    <x v="10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d v="2018-09-02T05:00:00"/>
    <x v="9"/>
    <x v="3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d v="2016-01-07T06:00:00"/>
    <x v="7"/>
    <x v="2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d v="2016-08-07T05:00:00"/>
    <x v="7"/>
    <x v="1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d v="2016-03-19T05:00:00"/>
    <x v="7"/>
    <x v="6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d v="2017-07-14T05:00:00"/>
    <x v="5"/>
    <x v="8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d v="2012-06-06T05:00:00"/>
    <x v="4"/>
    <x v="5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d v="2011-04-18T05:00:00"/>
    <x v="8"/>
    <x v="9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d v="2011-09-21T05:00:00"/>
    <x v="8"/>
    <x v="3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d v="2010-04-09T05:00:00"/>
    <x v="6"/>
    <x v="9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d v="2011-02-16T06:00:00"/>
    <x v="8"/>
    <x v="10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d v="2013-10-25T05:00:00"/>
    <x v="2"/>
    <x v="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d v="2012-02-27T06:00:00"/>
    <x v="4"/>
    <x v="10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d v="2019-03-12T05:00:00"/>
    <x v="3"/>
    <x v="6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d v="2014-05-24T05:00:00"/>
    <x v="1"/>
    <x v="11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d v="2019-11-19T06:00:00"/>
    <x v="3"/>
    <x v="0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d v="2017-05-14T05:00:00"/>
    <x v="5"/>
    <x v="11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d v="2014-02-14T06:00:00"/>
    <x v="1"/>
    <x v="10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d v="2010-08-12T05:00:00"/>
    <x v="6"/>
    <x v="1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d v="2011-05-10T05:00:00"/>
    <x v="8"/>
    <x v="11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d v="2011-04-01T05:00:00"/>
    <x v="8"/>
    <x v="9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d v="2010-11-25T06:00:00"/>
    <x v="6"/>
    <x v="0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d v="2014-03-27T05:00:00"/>
    <x v="1"/>
    <x v="6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d v="2015-06-21T05:00:00"/>
    <x v="0"/>
    <x v="5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d v="2018-06-16T05:00:00"/>
    <x v="9"/>
    <x v="5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d v="2015-12-26T06:00:00"/>
    <x v="0"/>
    <x v="7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d v="2019-08-28T05:00:00"/>
    <x v="3"/>
    <x v="1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d v="2018-11-30T06:00:00"/>
    <x v="9"/>
    <x v="0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d v="2016-12-12T06:00:00"/>
    <x v="7"/>
    <x v="7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d v="2017-12-08T06:00:00"/>
    <x v="5"/>
    <x v="7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d v="2011-12-19T06:00:00"/>
    <x v="8"/>
    <x v="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d v="2013-03-28T05:00:00"/>
    <x v="2"/>
    <x v="6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d v="2018-11-20T06:00:00"/>
    <x v="9"/>
    <x v="0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d v="2018-01-10T06:00:00"/>
    <x v="9"/>
    <x v="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d v="2019-11-15T06:00:00"/>
    <x v="3"/>
    <x v="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d v="2010-12-15T06:00:00"/>
    <x v="6"/>
    <x v="7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d v="2019-11-11T06:00:00"/>
    <x v="3"/>
    <x v="0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d v="2011-10-05T05:00:00"/>
    <x v="8"/>
    <x v="4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d v="2017-08-02T05:00:00"/>
    <x v="5"/>
    <x v="1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d v="2011-12-12T06:00:00"/>
    <x v="8"/>
    <x v="7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d v="2015-08-28T05:00:00"/>
    <x v="0"/>
    <x v="1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d v="2013-07-20T05:00:00"/>
    <x v="2"/>
    <x v="8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d v="2013-11-19T06:00:00"/>
    <x v="2"/>
    <x v="0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d v="2018-01-22T06:00:00"/>
    <x v="9"/>
    <x v="2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d v="2015-07-09T05:00:00"/>
    <x v="0"/>
    <x v="8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d v="2017-08-24T05:00:00"/>
    <x v="5"/>
    <x v="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d v="2015-02-11T06:00:00"/>
    <x v="0"/>
    <x v="10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d v="2017-02-16T06:00:00"/>
    <x v="5"/>
    <x v="10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d v="2017-07-14T05:00:00"/>
    <x v="5"/>
    <x v="8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d v="2015-05-20T05:00:00"/>
    <x v="0"/>
    <x v="11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d v="2015-08-24T05:00:00"/>
    <x v="0"/>
    <x v="1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d v="2015-11-07T06:00:00"/>
    <x v="0"/>
    <x v="0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d v="2019-07-05T05:00:00"/>
    <x v="3"/>
    <x v="8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d v="2013-09-03T05:00:00"/>
    <x v="2"/>
    <x v="3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d v="2017-01-22T06:00:00"/>
    <x v="5"/>
    <x v="2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d v="2012-01-14T06:00:00"/>
    <x v="4"/>
    <x v="2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d v="2015-09-03T05:00:00"/>
    <x v="0"/>
    <x v="3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d v="2018-08-10T05:00:00"/>
    <x v="9"/>
    <x v="1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d v="2011-08-27T05:00:00"/>
    <x v="8"/>
    <x v="1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d v="2011-01-01T06:00:00"/>
    <x v="8"/>
    <x v="2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d v="2017-10-07T05:00:00"/>
    <x v="5"/>
    <x v="4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d v="2011-01-27T06:00:00"/>
    <x v="8"/>
    <x v="2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d v="2011-12-27T06:00:00"/>
    <x v="8"/>
    <x v="7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d v="2018-03-05T06:00:00"/>
    <x v="9"/>
    <x v="6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d v="2016-12-29T06:00:00"/>
    <x v="7"/>
    <x v="7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d v="2011-01-03T06:00:00"/>
    <x v="8"/>
    <x v="2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d v="2014-10-18T05:00:00"/>
    <x v="1"/>
    <x v="4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d v="2010-10-13T05:00:00"/>
    <x v="6"/>
    <x v="4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d v="2013-02-03T06:00:00"/>
    <x v="2"/>
    <x v="10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d v="2019-04-15T05:00:00"/>
    <x v="3"/>
    <x v="9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d v="2015-02-08T06:00:00"/>
    <x v="0"/>
    <x v="10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d v="2015-01-08T06:00:00"/>
    <x v="0"/>
    <x v="2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d v="2017-08-17T05:00:00"/>
    <x v="5"/>
    <x v="1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d v="2019-01-11T06:00:00"/>
    <x v="3"/>
    <x v="2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d v="2015-10-16T05:00:00"/>
    <x v="0"/>
    <x v="4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d v="2014-07-06T05:00:00"/>
    <x v="1"/>
    <x v="8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d v="2019-10-22T05:00:00"/>
    <x v="3"/>
    <x v="4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d v="2018-05-21T05:00:00"/>
    <x v="9"/>
    <x v="11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d v="2011-10-27T05:00:00"/>
    <x v="8"/>
    <x v="4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d v="2013-06-23T05:00:00"/>
    <x v="2"/>
    <x v="5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d v="2015-06-08T05:00:00"/>
    <x v="0"/>
    <x v="5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d v="2017-10-16T05:00:00"/>
    <x v="5"/>
    <x v="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d v="2019-02-13T06:00:00"/>
    <x v="3"/>
    <x v="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d v="2017-02-10T06:00:00"/>
    <x v="5"/>
    <x v="10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d v="2019-03-29T05:00:00"/>
    <x v="3"/>
    <x v="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d v="2010-06-26T05:00:00"/>
    <x v="6"/>
    <x v="5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d v="2012-06-12T05:00:00"/>
    <x v="4"/>
    <x v="5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d v="2012-01-04T06:00:00"/>
    <x v="4"/>
    <x v="2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d v="2010-10-28T05:00:00"/>
    <x v="6"/>
    <x v="4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d v="2013-09-13T05:00:00"/>
    <x v="2"/>
    <x v="3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d v="2014-01-14T06:00:00"/>
    <x v="1"/>
    <x v="2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d v="2011-01-06T06:00:00"/>
    <x v="8"/>
    <x v="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d v="2017-07-17T05:00:00"/>
    <x v="5"/>
    <x v="8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d v="2013-07-29T05:00:00"/>
    <x v="2"/>
    <x v="8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d v="2011-12-08T06:00:00"/>
    <x v="8"/>
    <x v="7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d v="2018-10-05T05:00:00"/>
    <x v="9"/>
    <x v="4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d v="2013-05-23T05:00:00"/>
    <x v="2"/>
    <x v="11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d v="2018-05-08T05:00:00"/>
    <x v="9"/>
    <x v="11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d v="2011-02-02T06:00:00"/>
    <x v="8"/>
    <x v="10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d v="2013-08-16T05:00:00"/>
    <x v="2"/>
    <x v="1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d v="2019-10-27T05:00:00"/>
    <x v="3"/>
    <x v="4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d v="2012-01-06T06:00:00"/>
    <x v="4"/>
    <x v="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d v="2010-05-12T05:00:00"/>
    <x v="6"/>
    <x v="11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d v="2017-11-14T06:00:00"/>
    <x v="5"/>
    <x v="0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d v="2018-06-04T05:00:00"/>
    <x v="9"/>
    <x v="5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d v="2013-01-30T06:00:00"/>
    <x v="2"/>
    <x v="2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d v="2019-10-13T05:00:00"/>
    <x v="3"/>
    <x v="4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d v="2016-06-20T05:00:00"/>
    <x v="7"/>
    <x v="5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d v="2017-04-18T05:00:00"/>
    <x v="5"/>
    <x v="9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d v="2015-04-28T05:00:00"/>
    <x v="0"/>
    <x v="9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d v="2017-05-29T05:00:00"/>
    <x v="5"/>
    <x v="11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d v="2014-01-03T06:00:00"/>
    <x v="1"/>
    <x v="2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d v="2018-11-27T06:00:00"/>
    <x v="9"/>
    <x v="0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d v="2010-04-20T05:00:00"/>
    <x v="6"/>
    <x v="9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d v="2012-01-13T06:00:00"/>
    <x v="4"/>
    <x v="2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d v="2011-01-17T06:00:00"/>
    <x v="8"/>
    <x v="2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d v="2018-11-03T05:00:00"/>
    <x v="9"/>
    <x v="0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d v="2012-05-06T05:00:00"/>
    <x v="4"/>
    <x v="11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d v="2011-12-22T06:00:00"/>
    <x v="8"/>
    <x v="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d v="2017-06-25T05:00:00"/>
    <x v="5"/>
    <x v="5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d v="2017-06-29T05:00:00"/>
    <x v="5"/>
    <x v="5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d v="2010-04-17T05:00:00"/>
    <x v="6"/>
    <x v="9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d v="2011-09-22T05:00:00"/>
    <x v="8"/>
    <x v="3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d v="2018-04-18T05:00:00"/>
    <x v="9"/>
    <x v="9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d v="2015-07-28T05:00:00"/>
    <x v="0"/>
    <x v="8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d v="2013-02-27T06:00:00"/>
    <x v="2"/>
    <x v="10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d v="2014-09-13T05:00:00"/>
    <x v="1"/>
    <x v="3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d v="2011-02-11T06:00:00"/>
    <x v="8"/>
    <x v="10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d v="2014-02-10T06:00:00"/>
    <x v="1"/>
    <x v="10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d v="2019-09-29T05:00:00"/>
    <x v="3"/>
    <x v="3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d v="2018-06-22T05:00:00"/>
    <x v="9"/>
    <x v="5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d v="2014-05-02T05:00:00"/>
    <x v="1"/>
    <x v="11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d v="2013-11-25T06:00:00"/>
    <x v="2"/>
    <x v="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d v="2016-12-01T06:00:00"/>
    <x v="7"/>
    <x v="7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d v="2014-12-15T06:00:00"/>
    <x v="1"/>
    <x v="7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d v="2019-04-20T05:00:00"/>
    <x v="3"/>
    <x v="9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d v="2015-09-13T05:00:00"/>
    <x v="0"/>
    <x v="3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d v="2013-03-04T06:00:00"/>
    <x v="2"/>
    <x v="6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d v="2016-11-06T05:00:00"/>
    <x v="7"/>
    <x v="0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d v="2017-06-30T05:00:00"/>
    <x v="5"/>
    <x v="5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d v="2012-04-26T05:00:00"/>
    <x v="4"/>
    <x v="9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d v="2017-09-02T05:00:00"/>
    <x v="5"/>
    <x v="3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d v="2010-09-30T05:00:00"/>
    <x v="6"/>
    <x v="3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d v="2011-07-24T05:00:00"/>
    <x v="8"/>
    <x v="8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d v="2010-12-03T06:00:00"/>
    <x v="6"/>
    <x v="7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d v="2012-12-18T06:00:00"/>
    <x v="4"/>
    <x v="7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d v="2017-12-19T06:00:00"/>
    <x v="5"/>
    <x v="7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d v="2013-04-14T05:00:00"/>
    <x v="2"/>
    <x v="9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d v="2019-03-06T06:00:00"/>
    <x v="3"/>
    <x v="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d v="2018-10-21T05:00:00"/>
    <x v="9"/>
    <x v="4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d v="2017-07-19T05:00:00"/>
    <x v="5"/>
    <x v="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d v="2010-07-06T05:00:00"/>
    <x v="6"/>
    <x v="8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d v="2016-12-01T06:00:00"/>
    <x v="7"/>
    <x v="7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d v="2013-10-21T05:00:00"/>
    <x v="2"/>
    <x v="4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d v="2011-09-23T05:00:00"/>
    <x v="8"/>
    <x v="3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d v="2018-02-10T06:00:00"/>
    <x v="9"/>
    <x v="10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d v="2016-10-14T05:00:00"/>
    <x v="7"/>
    <x v="4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d v="2010-03-28T05:00:00"/>
    <x v="6"/>
    <x v="6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d v="2014-12-28T06:00:00"/>
    <x v="1"/>
    <x v="7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d v="2010-08-09T05:00:00"/>
    <x v="6"/>
    <x v="1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d v="2014-04-28T05:00:00"/>
    <x v="1"/>
    <x v="9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d v="2013-01-30T06:00:00"/>
    <x v="2"/>
    <x v="2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d v="2013-12-31T06:00:00"/>
    <x v="2"/>
    <x v="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d v="2018-02-11T06:00:00"/>
    <x v="9"/>
    <x v="10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d v="2018-01-27T06:00:00"/>
    <x v="9"/>
    <x v="2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d v="2013-05-15T05:00:00"/>
    <x v="2"/>
    <x v="11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d v="2015-11-23T06:00:00"/>
    <x v="0"/>
    <x v="0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d v="2019-04-14T05:00:00"/>
    <x v="3"/>
    <x v="9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d v="2015-05-18T05:00:00"/>
    <x v="0"/>
    <x v="11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d v="2016-12-12T06:00:00"/>
    <x v="7"/>
    <x v="7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d v="2012-05-02T05:00:00"/>
    <x v="4"/>
    <x v="11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d v="2019-03-11T05:00:00"/>
    <x v="3"/>
    <x v="6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d v="2018-06-26T05:00:00"/>
    <x v="9"/>
    <x v="5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d v="2014-12-16T06:00:00"/>
    <x v="1"/>
    <x v="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d v="2013-06-25T05:00:00"/>
    <x v="2"/>
    <x v="5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d v="2018-08-10T05:00:00"/>
    <x v="9"/>
    <x v="1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d v="2011-06-26T05:00:00"/>
    <x v="8"/>
    <x v="5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d v="2015-03-09T05:00:00"/>
    <x v="0"/>
    <x v="6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d v="2017-07-29T05:00:00"/>
    <x v="5"/>
    <x v="8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d v="2010-03-11T06:00:00"/>
    <x v="6"/>
    <x v="6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d v="2014-10-01T05:00:00"/>
    <x v="1"/>
    <x v="4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d v="2012-02-24T06:00:00"/>
    <x v="4"/>
    <x v="10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d v="2019-12-12T06:00:00"/>
    <x v="3"/>
    <x v="7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d v="2014-08-04T05:00:00"/>
    <x v="1"/>
    <x v="1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d v="2019-06-10T05:00:00"/>
    <x v="3"/>
    <x v="5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d v="2018-03-09T06:00:00"/>
    <x v="9"/>
    <x v="6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d v="2017-04-20T05:00:00"/>
    <x v="5"/>
    <x v="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d v="2016-02-03T06:00:00"/>
    <x v="7"/>
    <x v="1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d v="2010-08-16T05:00:00"/>
    <x v="6"/>
    <x v="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d v="2019-11-17T06:00:00"/>
    <x v="3"/>
    <x v="0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d v="2013-07-01T05:00:00"/>
    <x v="2"/>
    <x v="8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d v="2010-06-07T05:00:00"/>
    <x v="6"/>
    <x v="5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d v="2019-06-29T05:00:00"/>
    <x v="3"/>
    <x v="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d v="2012-03-22T05:00:00"/>
    <x v="4"/>
    <x v="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d v="2014-06-10T05:00:00"/>
    <x v="1"/>
    <x v="5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d v="2017-05-21T05:00:00"/>
    <x v="5"/>
    <x v="11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d v="2016-12-20T06:00:00"/>
    <x v="7"/>
    <x v="7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d v="2015-01-01T06:00:00"/>
    <x v="0"/>
    <x v="2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d v="2016-03-15T05:00:00"/>
    <x v="7"/>
    <x v="6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d v="2013-05-01T05:00:00"/>
    <x v="2"/>
    <x v="11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d v="2013-03-12T05:00:00"/>
    <x v="2"/>
    <x v="6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d v="2012-07-27T05:00:00"/>
    <x v="4"/>
    <x v="8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d v="2015-07-01T05:00:00"/>
    <x v="0"/>
    <x v="8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d v="2015-05-18T05:00:00"/>
    <x v="0"/>
    <x v="11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d v="2013-03-08T06:00:00"/>
    <x v="2"/>
    <x v="6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d v="2017-11-23T06:00:00"/>
    <x v="5"/>
    <x v="0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d v="2013-04-09T05:00:00"/>
    <x v="2"/>
    <x v="9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d v="2018-07-29T05:00:00"/>
    <x v="9"/>
    <x v="8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d v="2012-05-05T05:00:00"/>
    <x v="4"/>
    <x v="11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d v="2018-05-31T05:00:00"/>
    <x v="9"/>
    <x v="11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d v="2019-07-25T05:00:00"/>
    <x v="3"/>
    <x v="8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d v="2014-07-05T05:00:00"/>
    <x v="1"/>
    <x v="8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d v="2010-09-09T05:00:00"/>
    <x v="6"/>
    <x v="3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d v="2013-12-06T06:00:00"/>
    <x v="2"/>
    <x v="7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d v="2011-12-23T06:00:00"/>
    <x v="8"/>
    <x v="7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d v="2010-08-06T05:00:00"/>
    <x v="6"/>
    <x v="1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d v="2017-05-05T05:00:00"/>
    <x v="5"/>
    <x v="11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d v="2018-02-23T06:00:00"/>
    <x v="9"/>
    <x v="10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d v="2015-01-08T06:00:00"/>
    <x v="0"/>
    <x v="2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d v="2019-04-19T05:00:00"/>
    <x v="3"/>
    <x v="9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d v="2016-08-23T05:00:00"/>
    <x v="7"/>
    <x v="1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d v="2012-07-03T05:00:00"/>
    <x v="4"/>
    <x v="8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d v="2010-03-04T06:00:00"/>
    <x v="6"/>
    <x v="6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d v="2010-04-26T05:00:00"/>
    <x v="6"/>
    <x v="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d v="2010-11-23T06:00:00"/>
    <x v="6"/>
    <x v="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d v="2015-12-26T06:00:00"/>
    <x v="0"/>
    <x v="7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d v="2016-02-05T06:00:00"/>
    <x v="7"/>
    <x v="10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d v="2013-11-23T06:00:00"/>
    <x v="2"/>
    <x v="0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d v="2014-05-10T05:00:00"/>
    <x v="1"/>
    <x v="11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d v="2010-08-31T05:00:00"/>
    <x v="6"/>
    <x v="1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d v="2013-11-11T06:00:00"/>
    <x v="2"/>
    <x v="0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d v="2018-01-25T06:00:00"/>
    <x v="9"/>
    <x v="2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d v="2013-07-24T05:00:00"/>
    <x v="2"/>
    <x v="8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d v="2018-08-17T05:00:00"/>
    <x v="9"/>
    <x v="1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d v="2018-06-08T05:00:00"/>
    <x v="9"/>
    <x v="5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d v="2010-08-24T05:00:00"/>
    <x v="6"/>
    <x v="1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d v="2018-08-30T05:00:00"/>
    <x v="9"/>
    <x v="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d v="2013-09-22T05:00:00"/>
    <x v="2"/>
    <x v="3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d v="2019-07-01T05:00:00"/>
    <x v="3"/>
    <x v="8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d v="2018-05-05T05:00:00"/>
    <x v="9"/>
    <x v="11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d v="2015-06-10T05:00:00"/>
    <x v="0"/>
    <x v="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d v="2016-01-22T06:00:00"/>
    <x v="7"/>
    <x v="2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d v="2013-09-11T05:00:00"/>
    <x v="2"/>
    <x v="3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d v="2016-01-08T06:00:00"/>
    <x v="7"/>
    <x v="2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d v="2019-12-25T06:00:00"/>
    <x v="3"/>
    <x v="7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d v="2018-09-17T05:00:00"/>
    <x v="9"/>
    <x v="3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d v="2015-01-25T06:00:00"/>
    <x v="0"/>
    <x v="2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d v="2016-04-01T05:00:00"/>
    <x v="7"/>
    <x v="9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d v="2013-05-28T05:00:00"/>
    <x v="2"/>
    <x v="11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d v="2012-02-29T06:00:00"/>
    <x v="4"/>
    <x v="10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d v="2014-12-20T06:00:00"/>
    <x v="1"/>
    <x v="7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d v="2016-11-26T06:00:00"/>
    <x v="7"/>
    <x v="0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d v="2011-01-02T06:00:00"/>
    <x v="8"/>
    <x v="2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d v="2016-12-19T06:00:00"/>
    <x v="7"/>
    <x v="7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d v="2014-04-02T05:00:00"/>
    <x v="1"/>
    <x v="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d v="2011-09-06T05:00:00"/>
    <x v="8"/>
    <x v="3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d v="2015-10-02T05:00:00"/>
    <x v="0"/>
    <x v="4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d v="2016-02-24T06:00:00"/>
    <x v="7"/>
    <x v="10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d v="2016-08-02T05:00:00"/>
    <x v="7"/>
    <x v="1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d v="2011-11-18T06:00:00"/>
    <x v="8"/>
    <x v="0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d v="2011-10-17T05:00:00"/>
    <x v="8"/>
    <x v="4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d v="2019-03-12T05:00:00"/>
    <x v="3"/>
    <x v="6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d v="2018-11-13T06:00:00"/>
    <x v="9"/>
    <x v="0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d v="2015-03-15T05:00:00"/>
    <x v="0"/>
    <x v="6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d v="2011-11-15T06:00:00"/>
    <x v="8"/>
    <x v="0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d v="2016-02-24T06:00:00"/>
    <x v="7"/>
    <x v="10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d v="2014-07-10T05:00:00"/>
    <x v="1"/>
    <x v="8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d v="2010-07-15T05:00:00"/>
    <x v="6"/>
    <x v="8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d v="2011-01-11T06:00:00"/>
    <x v="8"/>
    <x v="2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d v="2014-12-20T06:00:00"/>
    <x v="1"/>
    <x v="7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d v="2015-06-19T05:00:00"/>
    <x v="0"/>
    <x v="5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d v="2015-09-28T05:00:00"/>
    <x v="0"/>
    <x v="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d v="2014-05-02T05:00:00"/>
    <x v="1"/>
    <x v="11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d v="2019-12-07T06:00:00"/>
    <x v="3"/>
    <x v="7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d v="2014-05-20T05:00:00"/>
    <x v="1"/>
    <x v="11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d v="2017-11-01T05:00:00"/>
    <x v="5"/>
    <x v="0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d v="2011-03-11T06:00:00"/>
    <x v="8"/>
    <x v="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d v="2011-12-01T06:00:00"/>
    <x v="8"/>
    <x v="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d v="2011-08-07T05:00:00"/>
    <x v="8"/>
    <x v="1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d v="2014-02-26T06:00:00"/>
    <x v="1"/>
    <x v="10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d v="2011-04-29T05:00:00"/>
    <x v="8"/>
    <x v="9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d v="2015-06-10T05:00:00"/>
    <x v="0"/>
    <x v="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d v="2012-02-20T06:00:00"/>
    <x v="4"/>
    <x v="10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d v="2012-04-25T05:00:00"/>
    <x v="4"/>
    <x v="9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d v="2010-03-18T05:00:00"/>
    <x v="6"/>
    <x v="6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d v="2010-11-17T06:00:00"/>
    <x v="6"/>
    <x v="0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d v="2019-01-19T06:00:00"/>
    <x v="3"/>
    <x v="2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d v="2010-03-25T05:00:00"/>
    <x v="6"/>
    <x v="6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d v="2015-07-05T05:00:00"/>
    <x v="0"/>
    <x v="8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d v="2014-12-21T06:00:00"/>
    <x v="1"/>
    <x v="7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d v="2010-07-14T05:00:00"/>
    <x v="6"/>
    <x v="8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d v="2014-05-30T05:00:00"/>
    <x v="1"/>
    <x v="11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d v="2014-03-26T05:00:00"/>
    <x v="1"/>
    <x v="6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d v="2016-06-27T05:00:00"/>
    <x v="7"/>
    <x v="5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d v="2010-03-16T05:00:00"/>
    <x v="6"/>
    <x v="6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d v="2016-03-05T06:00:00"/>
    <x v="7"/>
    <x v="6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d v="2019-11-17T06:00:00"/>
    <x v="3"/>
    <x v="0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d v="2010-06-15T05:00:00"/>
    <x v="6"/>
    <x v="5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d v="2015-02-12T06:00:00"/>
    <x v="0"/>
    <x v="10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d v="2013-07-30T05:00:00"/>
    <x v="2"/>
    <x v="8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d v="2014-05-30T05:00:00"/>
    <x v="1"/>
    <x v="11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d v="2015-06-05T05:00:00"/>
    <x v="0"/>
    <x v="5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d v="2019-04-18T05:00:00"/>
    <x v="3"/>
    <x v="9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d v="2011-01-22T06:00:00"/>
    <x v="8"/>
    <x v="2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d v="2015-10-03T05:00:00"/>
    <x v="0"/>
    <x v="4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d v="2016-03-07T06:00:00"/>
    <x v="7"/>
    <x v="6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d v="2014-03-23T05:00:00"/>
    <x v="1"/>
    <x v="6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d v="2019-03-06T06:00:00"/>
    <x v="3"/>
    <x v="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d v="2019-01-16T06:00:00"/>
    <x v="3"/>
    <x v="2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d v="2012-12-16T06:00:00"/>
    <x v="4"/>
    <x v="7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d v="2013-07-25T05:00:00"/>
    <x v="2"/>
    <x v="8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d v="2010-10-23T05:00:00"/>
    <x v="6"/>
    <x v="4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d v="2017-08-26T05:00:00"/>
    <x v="5"/>
    <x v="1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d v="2017-01-11T06:00:00"/>
    <x v="5"/>
    <x v="2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d v="2016-04-29T05:00:00"/>
    <x v="7"/>
    <x v="9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d v="2013-09-20T05:00:00"/>
    <x v="2"/>
    <x v="3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d v="2014-06-04T05:00:00"/>
    <x v="1"/>
    <x v="5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d v="2013-05-02T05:00:00"/>
    <x v="2"/>
    <x v="11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d v="2011-05-06T05:00:00"/>
    <x v="8"/>
    <x v="11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d v="2016-07-08T05:00:00"/>
    <x v="7"/>
    <x v="8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d v="2016-09-13T05:00:00"/>
    <x v="7"/>
    <x v="3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d v="2018-04-15T05:00:00"/>
    <x v="9"/>
    <x v="9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d v="2015-07-16T05:00:00"/>
    <x v="0"/>
    <x v="8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d v="2015-01-25T06:00:00"/>
    <x v="0"/>
    <x v="2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d v="2020-01-27T06:00:00"/>
    <x v="10"/>
    <x v="2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d v="2010-09-28T05:00:00"/>
    <x v="6"/>
    <x v="3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d v="2010-06-16T05:00:00"/>
    <x v="6"/>
    <x v="5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d v="2010-10-04T05:00:00"/>
    <x v="6"/>
    <x v="4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d v="2016-07-06T05:00:00"/>
    <x v="7"/>
    <x v="8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d v="2019-05-01T05:00:00"/>
    <x v="3"/>
    <x v="11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d v="2019-03-26T05:00:00"/>
    <x v="3"/>
    <x v="6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d v="2014-11-02T05:00:00"/>
    <x v="1"/>
    <x v="0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d v="2015-11-07T06:00:00"/>
    <x v="0"/>
    <x v="0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d v="2017-03-25T05:00:00"/>
    <x v="5"/>
    <x v="6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d v="2013-02-09T06:00:00"/>
    <x v="2"/>
    <x v="10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d v="2012-01-18T06:00:00"/>
    <x v="4"/>
    <x v="2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d v="2016-11-14T06:00:00"/>
    <x v="7"/>
    <x v="0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d v="2010-07-27T05:00:00"/>
    <x v="6"/>
    <x v="8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d v="2018-07-28T05:00:00"/>
    <x v="9"/>
    <x v="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d v="2016-01-18T06:00:00"/>
    <x v="7"/>
    <x v="2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d v="2017-02-20T06:00:00"/>
    <x v="5"/>
    <x v="1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d v="2018-12-17T06:00:00"/>
    <x v="9"/>
    <x v="7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d v="2017-03-01T06:00:00"/>
    <x v="5"/>
    <x v="6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d v="2018-12-18T06:00:00"/>
    <x v="9"/>
    <x v="7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d v="2018-09-26T05:00:00"/>
    <x v="9"/>
    <x v="3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d v="2013-03-13T05:00:00"/>
    <x v="2"/>
    <x v="6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d v="2018-04-09T05:00:00"/>
    <x v="9"/>
    <x v="9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d v="2017-07-06T05:00:00"/>
    <x v="5"/>
    <x v="8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d v="2010-10-20T05:00:00"/>
    <x v="6"/>
    <x v="4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d v="2014-07-08T05:00:00"/>
    <x v="1"/>
    <x v="8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d v="2014-02-22T06:00:00"/>
    <x v="1"/>
    <x v="1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d v="2016-08-05T05:00:00"/>
    <x v="7"/>
    <x v="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d v="2016-04-08T05:00:00"/>
    <x v="7"/>
    <x v="9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d v="2015-08-24T05:00:00"/>
    <x v="0"/>
    <x v="1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d v="2017-03-02T06:00:00"/>
    <x v="5"/>
    <x v="6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d v="2017-12-28T06:00:00"/>
    <x v="5"/>
    <x v="7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d v="2017-12-27T06:00:00"/>
    <x v="5"/>
    <x v="7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d v="2015-08-30T05:00:00"/>
    <x v="0"/>
    <x v="1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d v="2011-01-27T06:00:00"/>
    <x v="8"/>
    <x v="2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d v="2015-08-21T05:00:00"/>
    <x v="0"/>
    <x v="1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d v="2012-03-28T05:00:00"/>
    <x v="4"/>
    <x v="6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d v="2018-12-09T06:00:00"/>
    <x v="9"/>
    <x v="7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d v="2010-10-07T05:00:00"/>
    <x v="6"/>
    <x v="4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d v="2012-02-20T06:00:00"/>
    <x v="4"/>
    <x v="10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d v="2011-07-09T05:00:00"/>
    <x v="8"/>
    <x v="8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d v="2013-08-30T05:00:00"/>
    <x v="2"/>
    <x v="1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d v="2014-09-10T05:00:00"/>
    <x v="1"/>
    <x v="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d v="2012-08-01T05:00:00"/>
    <x v="4"/>
    <x v="1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d v="2017-06-26T05:00:00"/>
    <x v="5"/>
    <x v="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d v="2016-02-25T06:00:00"/>
    <x v="7"/>
    <x v="1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d v="2010-07-31T05:00:00"/>
    <x v="6"/>
    <x v="8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d v="2018-03-21T05:00:00"/>
    <x v="9"/>
    <x v="6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d v="2016-04-15T05:00:00"/>
    <x v="7"/>
    <x v="9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d v="2011-08-19T05:00:00"/>
    <x v="8"/>
    <x v="1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d v="2019-09-11T05:00:00"/>
    <x v="3"/>
    <x v="3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d v="2012-09-26T05:00:00"/>
    <x v="4"/>
    <x v="3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d v="2016-07-10T05:00:00"/>
    <x v="7"/>
    <x v="8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d v="2019-01-19T06:00:00"/>
    <x v="3"/>
    <x v="2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d v="2019-10-18T05:00:00"/>
    <x v="3"/>
    <x v="4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d v="2019-12-14T06:00:00"/>
    <x v="3"/>
    <x v="7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d v="2011-12-21T06:00:00"/>
    <x v="8"/>
    <x v="7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d v="2013-12-11T06:00:00"/>
    <x v="2"/>
    <x v="7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d v="2018-09-16T05:00:00"/>
    <x v="9"/>
    <x v="3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d v="2010-06-29T05:00:00"/>
    <x v="6"/>
    <x v="5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d v="2015-08-23T05:00:00"/>
    <x v="0"/>
    <x v="1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d v="2018-03-27T05:00:00"/>
    <x v="9"/>
    <x v="6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d v="2017-03-12T06:00:00"/>
    <x v="5"/>
    <x v="6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d v="2019-01-10T06:00:00"/>
    <x v="3"/>
    <x v="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d v="2013-10-29T05:00:00"/>
    <x v="2"/>
    <x v="4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d v="2011-11-27T06:00:00"/>
    <x v="8"/>
    <x v="0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d v="2012-10-03T05:00:00"/>
    <x v="4"/>
    <x v="4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d v="2019-07-09T05:00:00"/>
    <x v="3"/>
    <x v="8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d v="2017-10-17T05:00:00"/>
    <x v="5"/>
    <x v="4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d v="2017-11-27T06:00:00"/>
    <x v="5"/>
    <x v="0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d v="2015-11-14T06:00:00"/>
    <x v="0"/>
    <x v="0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d v="2015-04-20T05:00:00"/>
    <x v="0"/>
    <x v="9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d v="2018-03-31T05:00:00"/>
    <x v="9"/>
    <x v="6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d v="2011-11-24T06:00:00"/>
    <x v="8"/>
    <x v="0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d v="2019-06-25T05:00:00"/>
    <x v="3"/>
    <x v="5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d v="2010-01-25T06:00:00"/>
    <x v="6"/>
    <x v="2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d v="2011-03-27T05:00:00"/>
    <x v="8"/>
    <x v="6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d v="2013-07-22T05:00:00"/>
    <x v="2"/>
    <x v="8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d v="2012-04-21T05:00:00"/>
    <x v="4"/>
    <x v="9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d v="2016-07-04T05:00:00"/>
    <x v="7"/>
    <x v="8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d v="2013-12-11T06:00:00"/>
    <x v="2"/>
    <x v="7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d v="2019-01-06T06:00:00"/>
    <x v="3"/>
    <x v="2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d v="2018-12-08T06:00:00"/>
    <x v="9"/>
    <x v="7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d v="2017-05-22T05:00:00"/>
    <x v="5"/>
    <x v="11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d v="2012-04-19T05:00:00"/>
    <x v="4"/>
    <x v="9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d v="2018-07-14T05:00:00"/>
    <x v="9"/>
    <x v="8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d v="2016-01-24T06:00:00"/>
    <x v="7"/>
    <x v="2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d v="2016-07-08T05:00:00"/>
    <x v="7"/>
    <x v="8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d v="2016-08-22T05:00:00"/>
    <x v="7"/>
    <x v="1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d v="2014-08-19T05:00:00"/>
    <x v="1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d v="2010-08-07T05:00:00"/>
    <x v="6"/>
    <x v="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d v="2013-07-10T05:00:00"/>
    <x v="2"/>
    <x v="8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d v="2011-08-22T05:00:00"/>
    <x v="8"/>
    <x v="1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d v="2013-06-17T05:00:00"/>
    <x v="2"/>
    <x v="5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d v="2012-05-29T05:00:00"/>
    <x v="4"/>
    <x v="11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d v="2018-02-21T06:00:00"/>
    <x v="9"/>
    <x v="10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d v="2018-04-04T05:00:00"/>
    <x v="9"/>
    <x v="9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d v="2017-11-06T06:00:00"/>
    <x v="5"/>
    <x v="0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d v="2016-03-02T06:00:00"/>
    <x v="7"/>
    <x v="6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d v="2014-10-22T05:00:00"/>
    <x v="1"/>
    <x v="4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d v="2014-11-15T06:00:00"/>
    <x v="1"/>
    <x v="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d v="2010-10-25T05:00:00"/>
    <x v="6"/>
    <x v="4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d v="2019-01-20T06:00:00"/>
    <x v="3"/>
    <x v="2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d v="2016-05-25T05:00:00"/>
    <x v="7"/>
    <x v="11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d v="2013-02-04T06:00:00"/>
    <x v="2"/>
    <x v="10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d v="2015-05-23T05:00:00"/>
    <x v="0"/>
    <x v="11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d v="2017-07-23T05:00:00"/>
    <x v="5"/>
    <x v="8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d v="2017-03-22T05:00:00"/>
    <x v="5"/>
    <x v="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d v="2014-07-24T05:00:00"/>
    <x v="1"/>
    <x v="8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d v="2017-01-28T06:00:00"/>
    <x v="5"/>
    <x v="2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d v="2016-03-30T05:00:00"/>
    <x v="7"/>
    <x v="6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d v="2015-02-20T06:00:00"/>
    <x v="0"/>
    <x v="10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d v="2016-11-11T06:00:00"/>
    <x v="7"/>
    <x v="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d v="2014-11-16T06:00:00"/>
    <x v="1"/>
    <x v="0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d v="2012-06-29T05:00:00"/>
    <x v="4"/>
    <x v="5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d v="2017-02-03T06:00:00"/>
    <x v="5"/>
    <x v="10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d v="2010-05-23T05:00:00"/>
    <x v="6"/>
    <x v="11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d v="2010-01-19T06:00:00"/>
    <x v="6"/>
    <x v="2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d v="2015-10-21T05:00:00"/>
    <x v="0"/>
    <x v="4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d v="2018-08-10T05:00:00"/>
    <x v="9"/>
    <x v="1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d v="2010-05-30T05:00:00"/>
    <x v="6"/>
    <x v="11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d v="2011-10-09T05:00:00"/>
    <x v="8"/>
    <x v="4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d v="2010-09-02T05:00:00"/>
    <x v="6"/>
    <x v="3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d v="2010-03-01T06:00:00"/>
    <x v="6"/>
    <x v="6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d v="2014-10-08T05:00:00"/>
    <x v="1"/>
    <x v="4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d v="2010-07-01T05:00:00"/>
    <x v="6"/>
    <x v="8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d v="2016-03-17T05:00:00"/>
    <x v="7"/>
    <x v="6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d v="2010-08-05T05:00:00"/>
    <x v="6"/>
    <x v="1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d v="2010-05-23T05:00:00"/>
    <x v="6"/>
    <x v="11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d v="2012-10-28T05:00:00"/>
    <x v="4"/>
    <x v="4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d v="2017-12-27T06:00:00"/>
    <x v="5"/>
    <x v="7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d v="2015-01-20T06:00:00"/>
    <x v="0"/>
    <x v="2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d v="2011-05-12T05:00:00"/>
    <x v="8"/>
    <x v="11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d v="2014-10-24T05:00:00"/>
    <x v="1"/>
    <x v="4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d v="2018-02-05T06:00:00"/>
    <x v="9"/>
    <x v="10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d v="2019-08-01T05:00:00"/>
    <x v="3"/>
    <x v="1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d v="2017-07-22T05:00:00"/>
    <x v="5"/>
    <x v="8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d v="2012-11-28T06:00:00"/>
    <x v="4"/>
    <x v="0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d v="2012-05-08T05:00:00"/>
    <x v="4"/>
    <x v="11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d v="2011-05-13T05:00:00"/>
    <x v="8"/>
    <x v="11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d v="2017-04-15T05:00:00"/>
    <x v="5"/>
    <x v="9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d v="2018-09-19T05:00:00"/>
    <x v="9"/>
    <x v="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d v="2015-10-06T05:00:00"/>
    <x v="0"/>
    <x v="4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d v="2013-12-11T06:00:00"/>
    <x v="2"/>
    <x v="7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d v="2013-08-15T05:00:00"/>
    <x v="2"/>
    <x v="1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d v="2014-04-14T05:00:00"/>
    <x v="1"/>
    <x v="9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d v="2019-01-26T06:00:00"/>
    <x v="3"/>
    <x v="2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d v="2019-02-09T06:00:00"/>
    <x v="3"/>
    <x v="1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d v="2017-04-13T05:00:00"/>
    <x v="5"/>
    <x v="9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d v="2016-05-23T05:00:00"/>
    <x v="7"/>
    <x v="11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d v="2014-11-06T06:00:00"/>
    <x v="1"/>
    <x v="0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d v="2019-07-04T05:00:00"/>
    <x v="3"/>
    <x v="8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d v="2011-09-23T05:00:00"/>
    <x v="8"/>
    <x v="3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d v="2011-08-13T05:00:00"/>
    <x v="8"/>
    <x v="1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d v="2015-08-14T05:00:00"/>
    <x v="0"/>
    <x v="1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d v="2016-07-22T05:00:00"/>
    <x v="7"/>
    <x v="8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d v="2010-10-31T05:00:00"/>
    <x v="6"/>
    <x v="4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d v="2011-03-01T06:00:00"/>
    <x v="8"/>
    <x v="6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d v="2013-12-17T06:00:00"/>
    <x v="2"/>
    <x v="7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d v="2016-03-06T06:00:00"/>
    <x v="7"/>
    <x v="6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d v="2019-04-27T05:00:00"/>
    <x v="3"/>
    <x v="9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d v="2018-03-27T05:00:00"/>
    <x v="9"/>
    <x v="6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d v="2011-05-21T05:00:00"/>
    <x v="8"/>
    <x v="11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d v="2012-10-20T05:00:00"/>
    <x v="4"/>
    <x v="4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d v="2014-05-27T05:00:00"/>
    <x v="1"/>
    <x v="11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d v="2010-02-14T06:00:00"/>
    <x v="6"/>
    <x v="10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d v="2016-12-11T06:00:00"/>
    <x v="7"/>
    <x v="7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d v="2013-06-26T05:00:00"/>
    <x v="2"/>
    <x v="5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d v="2013-06-25T05:00:00"/>
    <x v="2"/>
    <x v="5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d v="2017-12-22T06:00:00"/>
    <x v="5"/>
    <x v="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d v="2016-11-01T05:00:00"/>
    <x v="7"/>
    <x v="0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d v="2014-08-08T05:00:00"/>
    <x v="1"/>
    <x v="1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d v="2018-12-30T06:00:00"/>
    <x v="9"/>
    <x v="7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d v="2012-05-31T05:00:00"/>
    <x v="4"/>
    <x v="1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d v="2016-01-30T06:00:00"/>
    <x v="7"/>
    <x v="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d v="2015-06-12T05:00:00"/>
    <x v="0"/>
    <x v="5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d v="2019-12-31T06:00:00"/>
    <x v="3"/>
    <x v="7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d v="2019-07-04T05:00:00"/>
    <x v="3"/>
    <x v="8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d v="2019-01-27T06:00:00"/>
    <x v="3"/>
    <x v="2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d v="2018-01-02T06:00:00"/>
    <x v="9"/>
    <x v="2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d v="2014-11-15T06:00:00"/>
    <x v="1"/>
    <x v="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d v="2012-03-05T06:00:00"/>
    <x v="4"/>
    <x v="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d v="2019-10-15T05:00:00"/>
    <x v="3"/>
    <x v="4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d v="2016-05-17T05:00:00"/>
    <x v="7"/>
    <x v="11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d v="2012-08-14T05:00:00"/>
    <x v="4"/>
    <x v="1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d v="2017-11-28T06:00:00"/>
    <x v="5"/>
    <x v="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d v="2016-01-09T06:00:00"/>
    <x v="7"/>
    <x v="2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d v="2018-04-16T05:00:00"/>
    <x v="9"/>
    <x v="9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d v="2012-08-27T05:00:00"/>
    <x v="4"/>
    <x v="1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d v="2016-05-27T05:00:00"/>
    <x v="7"/>
    <x v="11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d v="2017-11-29T06:00:00"/>
    <x v="5"/>
    <x v="0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d v="2014-02-10T06:00:00"/>
    <x v="1"/>
    <x v="10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d v="2019-05-04T05:00:00"/>
    <x v="3"/>
    <x v="11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d v="2019-01-21T06:00:00"/>
    <x v="3"/>
    <x v="2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d v="2012-11-24T06:00:00"/>
    <x v="4"/>
    <x v="0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d v="2018-07-29T05:00:00"/>
    <x v="9"/>
    <x v="8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d v="2017-02-28T06:00:00"/>
    <x v="5"/>
    <x v="10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d v="2014-02-28T06:00:00"/>
    <x v="1"/>
    <x v="10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d v="2014-09-10T05:00:00"/>
    <x v="1"/>
    <x v="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d v="2010-06-19T05:00:00"/>
    <x v="6"/>
    <x v="5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d v="2017-07-25T05:00:00"/>
    <x v="5"/>
    <x v="8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d v="2010-12-13T06:00:00"/>
    <x v="6"/>
    <x v="7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d v="2011-05-03T05:00:00"/>
    <x v="8"/>
    <x v="11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d v="2018-08-28T05:00:00"/>
    <x v="9"/>
    <x v="1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d v="2015-06-09T05:00:00"/>
    <x v="0"/>
    <x v="5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d v="2018-01-03T06:00:00"/>
    <x v="9"/>
    <x v="2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d v="2012-03-26T05:00:00"/>
    <x v="4"/>
    <x v="6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d v="2015-10-22T05:00:00"/>
    <x v="0"/>
    <x v="4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d v="2011-02-14T06:00:00"/>
    <x v="8"/>
    <x v="10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d v="2013-06-23T05:00:00"/>
    <x v="2"/>
    <x v="5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d v="2015-02-28T06:00:00"/>
    <x v="0"/>
    <x v="10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d v="2010-02-05T06:00:00"/>
    <x v="6"/>
    <x v="10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d v="2011-03-27T05:00:00"/>
    <x v="8"/>
    <x v="6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d v="2018-09-27T05:00:00"/>
    <x v="9"/>
    <x v="3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d v="2014-03-17T05:00:00"/>
    <x v="1"/>
    <x v="6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d v="2014-07-16T05:00:00"/>
    <x v="1"/>
    <x v="8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d v="2016-02-19T06:00:00"/>
    <x v="7"/>
    <x v="10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d v="2018-06-15T05:00:00"/>
    <x v="9"/>
    <x v="5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d v="2018-08-26T05:00:00"/>
    <x v="9"/>
    <x v="1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d v="2012-01-22T06:00:00"/>
    <x v="4"/>
    <x v="2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d v="2018-05-15T05:00:00"/>
    <x v="9"/>
    <x v="11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d v="2018-07-21T05:00:00"/>
    <x v="9"/>
    <x v="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d v="2018-01-07T06:00:00"/>
    <x v="9"/>
    <x v="2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d v="2010-06-12T05:00:00"/>
    <x v="6"/>
    <x v="5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d v="2012-02-09T06:00:00"/>
    <x v="4"/>
    <x v="10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d v="2011-11-19T06:00:00"/>
    <x v="8"/>
    <x v="0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d v="2012-05-02T05:00:00"/>
    <x v="4"/>
    <x v="11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d v="2011-07-16T05:00:00"/>
    <x v="8"/>
    <x v="8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d v="2011-06-20T05:00:00"/>
    <x v="8"/>
    <x v="5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d v="2019-11-18T06:00:00"/>
    <x v="3"/>
    <x v="0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d v="2011-06-18T05:00:00"/>
    <x v="8"/>
    <x v="5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d v="2012-04-24T05:00:00"/>
    <x v="4"/>
    <x v="9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d v="2012-02-05T06:00:00"/>
    <x v="4"/>
    <x v="10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d v="2018-04-21T05:00:00"/>
    <x v="9"/>
    <x v="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d v="2013-03-01T06:00:00"/>
    <x v="2"/>
    <x v="6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d v="2019-02-19T06:00:00"/>
    <x v="3"/>
    <x v="10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d v="2010-03-21T05:00:00"/>
    <x v="6"/>
    <x v="6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d v="2011-08-01T05:00:00"/>
    <x v="8"/>
    <x v="1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d v="2015-06-17T05:00:00"/>
    <x v="0"/>
    <x v="5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d v="2016-08-19T05:00:00"/>
    <x v="7"/>
    <x v="1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d v="2014-09-15T05:00:00"/>
    <x v="1"/>
    <x v="3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d v="2011-05-08T05:00:00"/>
    <x v="8"/>
    <x v="11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d v="2018-10-09T05:00:00"/>
    <x v="9"/>
    <x v="4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d v="2013-10-12T05:00:00"/>
    <x v="2"/>
    <x v="4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d v="2010-06-21T05:00:00"/>
    <x v="6"/>
    <x v="5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d v="2015-08-24T05:00:00"/>
    <x v="0"/>
    <x v="1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d v="2017-11-01T05:00:00"/>
    <x v="5"/>
    <x v="0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d v="2018-09-03T05:00:00"/>
    <x v="9"/>
    <x v="3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d v="2014-01-08T06:00:00"/>
    <x v="1"/>
    <x v="2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d v="2010-04-23T05:00:00"/>
    <x v="6"/>
    <x v="9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d v="2011-01-13T06:00:00"/>
    <x v="8"/>
    <x v="2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d v="2019-06-08T05:00:00"/>
    <x v="3"/>
    <x v="5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d v="2016-07-26T05:00:00"/>
    <x v="7"/>
    <x v="8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d v="2020-01-15T06:00:00"/>
    <x v="10"/>
    <x v="2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d v="2017-02-22T06:00:00"/>
    <x v="5"/>
    <x v="10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d v="2019-07-21T05:00:00"/>
    <x v="3"/>
    <x v="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d v="2015-07-09T05:00:00"/>
    <x v="0"/>
    <x v="8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d v="2015-01-21T06:00:00"/>
    <x v="0"/>
    <x v="2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d v="2010-05-25T05:00:00"/>
    <x v="6"/>
    <x v="11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d v="2014-05-04T05:00:00"/>
    <x v="1"/>
    <x v="1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d v="2010-06-06T05:00:00"/>
    <x v="6"/>
    <x v="5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d v="2010-08-26T05:00:00"/>
    <x v="6"/>
    <x v="1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d v="2015-07-17T05:00:00"/>
    <x v="0"/>
    <x v="8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d v="2017-04-11T05:00:00"/>
    <x v="5"/>
    <x v="9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d v="2014-03-12T05:00:00"/>
    <x v="1"/>
    <x v="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d v="2019-06-24T05:00:00"/>
    <x v="3"/>
    <x v="5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d v="2011-12-03T06:00:00"/>
    <x v="8"/>
    <x v="7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d v="2010-05-21T05:00:00"/>
    <x v="6"/>
    <x v="11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d v="2015-06-15T05:00:00"/>
    <x v="0"/>
    <x v="5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d v="2013-07-11T05:00:00"/>
    <x v="2"/>
    <x v="8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d v="2018-02-03T06:00:00"/>
    <x v="9"/>
    <x v="10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d v="2011-07-14T05:00:00"/>
    <x v="8"/>
    <x v="8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d v="2019-04-28T05:00:00"/>
    <x v="3"/>
    <x v="9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d v="2019-12-16T06:00:00"/>
    <x v="3"/>
    <x v="7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d v="2013-10-07T05:00:00"/>
    <x v="2"/>
    <x v="4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d v="2014-09-19T05:00:00"/>
    <x v="1"/>
    <x v="3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d v="2018-07-17T05:00:00"/>
    <x v="9"/>
    <x v="8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d v="2016-01-30T06:00:00"/>
    <x v="7"/>
    <x v="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d v="2012-05-05T05:00:00"/>
    <x v="4"/>
    <x v="11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d v="2012-10-04T05:00:00"/>
    <x v="4"/>
    <x v="4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d v="2013-09-19T05:00:00"/>
    <x v="2"/>
    <x v="3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d v="2017-05-13T05:00:00"/>
    <x v="5"/>
    <x v="11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d v="2011-04-27T05:00:00"/>
    <x v="8"/>
    <x v="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d v="2012-05-02T05:00:00"/>
    <x v="4"/>
    <x v="11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d v="2018-06-04T05:00:00"/>
    <x v="9"/>
    <x v="5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d v="2015-01-22T06:00:00"/>
    <x v="0"/>
    <x v="2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d v="2019-09-09T05:00:00"/>
    <x v="3"/>
    <x v="3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d v="2012-09-05T05:00:00"/>
    <x v="4"/>
    <x v="3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d v="2019-05-12T05:00:00"/>
    <x v="3"/>
    <x v="11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d v="2013-08-04T05:00:00"/>
    <x v="2"/>
    <x v="1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d v="2017-08-29T05:00:00"/>
    <x v="5"/>
    <x v="1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d v="2014-12-18T06:00:00"/>
    <x v="1"/>
    <x v="7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d v="2011-06-28T05:00:00"/>
    <x v="8"/>
    <x v="5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d v="2012-07-27T05:00:00"/>
    <x v="4"/>
    <x v="8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d v="2017-10-14T05:00:00"/>
    <x v="5"/>
    <x v="4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d v="2019-02-07T06:00:00"/>
    <x v="3"/>
    <x v="10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d v="2012-02-12T06:00:00"/>
    <x v="4"/>
    <x v="10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d v="2018-12-09T06:00:00"/>
    <x v="9"/>
    <x v="7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d v="2010-07-14T05:00:00"/>
    <x v="6"/>
    <x v="8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d v="2019-10-31T05:00:00"/>
    <x v="3"/>
    <x v="4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d v="2017-09-22T05:00:00"/>
    <x v="5"/>
    <x v="3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d v="2016-05-12T05:00:00"/>
    <x v="7"/>
    <x v="1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d v="2012-07-12T05:00:00"/>
    <x v="4"/>
    <x v="8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d v="2013-12-29T06:00:00"/>
    <x v="2"/>
    <x v="7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d v="2017-05-03T05:00:00"/>
    <x v="5"/>
    <x v="11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d v="2015-02-25T06:00:00"/>
    <x v="0"/>
    <x v="10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d v="2014-06-28T05:00:00"/>
    <x v="1"/>
    <x v="5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d v="2014-03-11T05:00:00"/>
    <x v="1"/>
    <x v="6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d v="2013-04-08T05:00:00"/>
    <x v="2"/>
    <x v="9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d v="2016-02-22T06:00:00"/>
    <x v="7"/>
    <x v="10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d v="2015-07-24T05:00:00"/>
    <x v="0"/>
    <x v="8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d v="2019-07-22T05:00:00"/>
    <x v="3"/>
    <x v="8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d v="2015-11-26T06:00:00"/>
    <x v="0"/>
    <x v="0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d v="2018-06-12T05:00:00"/>
    <x v="9"/>
    <x v="5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d v="2011-05-07T05:00:00"/>
    <x v="8"/>
    <x v="11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d v="2012-12-01T06:00:00"/>
    <x v="4"/>
    <x v="7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d v="2011-01-09T06:00:00"/>
    <x v="8"/>
    <x v="2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d v="2011-01-25T06:00:00"/>
    <x v="8"/>
    <x v="2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d v="2014-09-24T05:00:00"/>
    <x v="1"/>
    <x v="3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d v="2017-02-10T06:00:00"/>
    <x v="5"/>
    <x v="10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d v="2012-04-05T05:00:00"/>
    <x v="4"/>
    <x v="9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d v="2011-06-16T05:00:00"/>
    <x v="8"/>
    <x v="5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d v="2014-09-26T05:00:00"/>
    <x v="1"/>
    <x v="3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d v="2014-12-12T06:00:00"/>
    <x v="1"/>
    <x v="7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d v="2015-04-18T05:00:00"/>
    <x v="0"/>
    <x v="9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d v="2019-04-16T05:00:00"/>
    <x v="3"/>
    <x v="9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d v="2016-12-26T06:00:00"/>
    <x v="7"/>
    <x v="7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d v="2016-08-09T05:00:00"/>
    <x v="7"/>
    <x v="1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d v="2015-12-20T06:00:00"/>
    <x v="0"/>
    <x v="7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d v="2012-09-22T05:00:00"/>
    <x v="4"/>
    <x v="3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d v="2012-11-25T06:00:00"/>
    <x v="4"/>
    <x v="0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d v="2015-12-22T06:00:00"/>
    <x v="0"/>
    <x v="7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d v="2012-02-16T06:00:00"/>
    <x v="4"/>
    <x v="10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d v="2010-06-21T05:00:00"/>
    <x v="6"/>
    <x v="5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d v="2010-06-28T05:00:00"/>
    <x v="6"/>
    <x v="5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d v="2016-02-08T06:00:00"/>
    <x v="7"/>
    <x v="1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d v="2011-02-17T06:00:00"/>
    <x v="8"/>
    <x v="10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d v="2013-11-14T06:00:00"/>
    <x v="2"/>
    <x v="0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d v="2011-03-05T06:00:00"/>
    <x v="8"/>
    <x v="6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d v="2015-05-11T05:00:00"/>
    <x v="0"/>
    <x v="11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d v="2010-01-25T06:00:00"/>
    <x v="6"/>
    <x v="2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d v="2017-06-15T05:00:00"/>
    <x v="5"/>
    <x v="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d v="2012-04-06T05:00:00"/>
    <x v="4"/>
    <x v="9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d v="2011-01-01T06:00:00"/>
    <x v="8"/>
    <x v="2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d v="2019-12-22T06:00:00"/>
    <x v="3"/>
    <x v="7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d v="2011-05-09T05:00:00"/>
    <x v="8"/>
    <x v="11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d v="2013-10-08T05:00:00"/>
    <x v="2"/>
    <x v="4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d v="2014-06-02T05:00:00"/>
    <x v="1"/>
    <x v="5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d v="2010-12-10T06:00:00"/>
    <x v="6"/>
    <x v="7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d v="2013-05-18T05:00:00"/>
    <x v="2"/>
    <x v="11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d v="2015-11-29T06:00:00"/>
    <x v="0"/>
    <x v="0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d v="2011-01-28T06:00:00"/>
    <x v="8"/>
    <x v="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d v="2018-02-07T06:00:00"/>
    <x v="9"/>
    <x v="10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d v="2016-11-12T06:00:00"/>
    <x v="7"/>
    <x v="0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d v="2015-03-15T05:00:00"/>
    <x v="0"/>
    <x v="6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d v="2015-10-30T05:00:00"/>
    <x v="0"/>
    <x v="4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d v="2017-12-25T06:00:00"/>
    <x v="5"/>
    <x v="7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d v="2011-07-19T05:00:00"/>
    <x v="8"/>
    <x v="8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d v="2019-08-04T05:00:00"/>
    <x v="3"/>
    <x v="1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d v="2019-09-08T05:00:00"/>
    <x v="3"/>
    <x v="3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d v="2013-12-06T06:00:00"/>
    <x v="2"/>
    <x v="7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d v="2011-04-05T05:00:00"/>
    <x v="8"/>
    <x v="9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d v="2017-04-27T05:00:00"/>
    <x v="5"/>
    <x v="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d v="2016-11-12T06:00:00"/>
    <x v="7"/>
    <x v="0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d v="2019-04-16T05:00:00"/>
    <x v="3"/>
    <x v="9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d v="2016-03-03T06:00:00"/>
    <x v="7"/>
    <x v="6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d v="2014-09-25T05:00:00"/>
    <x v="1"/>
    <x v="3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d v="2018-05-07T05:00:00"/>
    <x v="9"/>
    <x v="1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d v="2015-12-24T06:00:00"/>
    <x v="0"/>
    <x v="7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d v="2014-10-17T05:00:00"/>
    <x v="1"/>
    <x v="4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d v="2018-11-04T05:00:00"/>
    <x v="9"/>
    <x v="0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d v="2013-01-02T06:00:00"/>
    <x v="2"/>
    <x v="2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d v="2014-01-20T06:00:00"/>
    <x v="1"/>
    <x v="2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d v="2010-02-11T06:00:00"/>
    <x v="6"/>
    <x v="10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d v="2016-06-29T05:00:00"/>
    <x v="7"/>
    <x v="5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830CDE-DBAC-4523-85D1-0C1FE1DB4A5B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2">
    <pivotField dataField="1"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2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uenta de id" fld="0" subtotal="count" baseField="16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99475-115F-4F70-882E-142F7767FCA2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showAll="0"/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2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20" hier="-1"/>
  </pageFields>
  <dataFields count="1">
    <dataField name="Cuenta de id" fld="0" subtotal="count" baseField="17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561C5C-F613-4E08-8619-B49D8C3C2ED5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5:F19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numFmtId="164"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axis="axisRow" showAll="0" sortType="ascending">
      <items count="892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m="1" x="491"/>
        <item m="1" x="545"/>
        <item m="1" x="580"/>
        <item m="1" x="493"/>
        <item m="1" x="512"/>
        <item m="1" x="524"/>
        <item m="1" x="102"/>
        <item m="1" x="640"/>
        <item m="1" x="494"/>
        <item m="1" x="76"/>
        <item m="1" x="546"/>
        <item m="1" x="145"/>
        <item m="1" x="158"/>
        <item m="1" x="618"/>
        <item m="1" x="194"/>
        <item m="1" x="655"/>
        <item m="1" x="254"/>
        <item m="1" x="117"/>
        <item m="1" x="560"/>
        <item m="1" x="603"/>
        <item m="1" x="619"/>
        <item m="1" x="220"/>
        <item m="1" x="671"/>
        <item m="1" x="267"/>
        <item m="1" x="177"/>
        <item m="1" x="691"/>
        <item m="1" x="709"/>
        <item m="1" x="728"/>
        <item m="1" x="325"/>
        <item m="1" x="589"/>
        <item m="1" x="164"/>
        <item m="1" x="606"/>
        <item m="1" x="223"/>
        <item m="1" x="674"/>
        <item m="1" x="258"/>
        <item m="1" x="710"/>
        <item m="1" x="729"/>
        <item m="1" x="751"/>
        <item m="1" x="326"/>
        <item m="1" x="344"/>
        <item m="1" x="805"/>
        <item m="1" x="594"/>
        <item m="1" x="205"/>
        <item m="1" x="227"/>
        <item m="1" x="271"/>
        <item m="1" x="713"/>
        <item m="1" x="752"/>
        <item m="1" x="821"/>
        <item m="1" x="854"/>
        <item m="1" x="661"/>
        <item m="1" x="245"/>
        <item m="1" x="678"/>
        <item m="1" x="700"/>
        <item m="1" x="288"/>
        <item m="1" x="300"/>
        <item m="1" x="314"/>
        <item m="1" x="791"/>
        <item m="1" x="365"/>
        <item m="1" x="839"/>
        <item m="1" x="384"/>
        <item m="1" x="855"/>
        <item m="1" x="881"/>
        <item m="1" x="247"/>
        <item m="1" x="737"/>
        <item m="1" x="794"/>
        <item m="1" x="841"/>
        <item m="1" x="882"/>
        <item m="1" x="430"/>
        <item m="1" x="441"/>
        <item m="1" x="295"/>
        <item m="1" x="739"/>
        <item m="1" x="302"/>
        <item m="1" x="762"/>
        <item m="1" x="811"/>
        <item m="1" x="387"/>
        <item m="1" x="403"/>
        <item m="1" x="883"/>
        <item m="1" x="431"/>
        <item m="1" x="13"/>
        <item m="1" x="448"/>
        <item m="1" x="41"/>
        <item m="1" x="305"/>
        <item m="1" x="336"/>
        <item m="1" x="863"/>
        <item m="1" x="872"/>
        <item m="1" x="20"/>
        <item m="1" x="30"/>
        <item m="1" x="339"/>
        <item m="1" x="801"/>
        <item m="1" x="394"/>
        <item m="1" x="875"/>
        <item m="1" x="886"/>
        <item m="1" x="21"/>
        <item m="1" x="459"/>
        <item m="1" x="456"/>
        <item m="1" x="37"/>
        <item m="1" x="469"/>
        <item m="1" x="55"/>
        <item m="1" x="492"/>
        <item m="1" x="504"/>
        <item m="1" x="75"/>
        <item m="1" x="511"/>
        <item m="1" x="533"/>
        <item m="1" x="133"/>
        <item m="1" x="581"/>
        <item m="1" x="602"/>
        <item m="1" x="175"/>
        <item m="1" x="57"/>
        <item m="1" x="525"/>
        <item m="1" x="104"/>
        <item m="1" x="114"/>
        <item m="1" x="559"/>
        <item m="1" x="582"/>
        <item m="1" x="195"/>
        <item m="1" x="496"/>
        <item m="1" x="515"/>
        <item m="1" x="96"/>
        <item m="1" x="105"/>
        <item m="1" x="547"/>
        <item m="1" x="670"/>
        <item m="1" x="517"/>
        <item m="1" x="526"/>
        <item m="1" x="534"/>
        <item m="1" x="119"/>
        <item m="1" x="198"/>
        <item m="1" x="708"/>
        <item m="1" x="727"/>
        <item m="1" x="550"/>
        <item m="1" x="140"/>
        <item m="1" x="573"/>
        <item m="1" x="150"/>
        <item m="1" x="587"/>
        <item m="1" x="161"/>
        <item m="1" x="180"/>
        <item m="1" x="622"/>
        <item m="1" x="241"/>
        <item m="1" x="694"/>
        <item m="1" x="225"/>
        <item m="1" x="259"/>
        <item m="1" x="270"/>
        <item m="1" x="711"/>
        <item m="1" x="283"/>
        <item m="1" x="327"/>
        <item m="1" x="345"/>
        <item m="1" x="595"/>
        <item m="1" x="184"/>
        <item m="1" x="660"/>
        <item m="1" x="272"/>
        <item m="1" x="286"/>
        <item m="1" x="754"/>
        <item m="1" x="346"/>
        <item m="1" x="628"/>
        <item m="1" x="680"/>
        <item m="1" x="289"/>
        <item m="1" x="735"/>
        <item m="1" x="757"/>
        <item m="1" x="793"/>
        <item m="1" x="354"/>
        <item m="1" x="856"/>
        <item m="1" x="275"/>
        <item m="1" x="759"/>
        <item m="1" x="842"/>
        <item m="1" x="386"/>
        <item m="1" x="858"/>
        <item m="1" x="276"/>
        <item m="1" x="740"/>
        <item m="1" x="775"/>
        <item m="1" x="824"/>
        <item m="1" x="843"/>
        <item m="1" x="860"/>
        <item m="1" x="442"/>
        <item m="1" x="19"/>
        <item m="1" x="352"/>
        <item m="1" x="831"/>
        <item m="1" x="865"/>
        <item m="1" x="421"/>
        <item m="1" x="885"/>
        <item m="1" x="443"/>
        <item m="1" x="450"/>
        <item m="1" x="42"/>
        <item m="1" x="786"/>
        <item m="1" x="802"/>
        <item m="1" x="376"/>
        <item m="1" x="409"/>
        <item m="1" x="22"/>
        <item m="1" x="33"/>
        <item m="1" x="462"/>
        <item m="1" x="43"/>
        <item m="1" x="59"/>
        <item m="1" x="49"/>
        <item m="1" x="56"/>
        <item m="1" x="513"/>
        <item m="1" x="85"/>
        <item m="1" x="103"/>
        <item m="1" x="134"/>
        <item m="1" x="495"/>
        <item m="1" x="514"/>
        <item m="1" x="95"/>
        <item m="1" x="115"/>
        <item m="1" x="146"/>
        <item m="1" x="176"/>
        <item m="1" x="641"/>
        <item m="1" x="656"/>
        <item m="1" x="518"/>
        <item m="1" x="87"/>
        <item m="1" x="548"/>
        <item m="1" x="136"/>
        <item m="1" x="147"/>
        <item m="1" x="197"/>
        <item m="1" x="239"/>
        <item m="1" x="672"/>
        <item m="1" x="255"/>
        <item m="1" x="535"/>
        <item m="1" x="108"/>
        <item m="1" x="643"/>
        <item m="1" x="657"/>
        <item m="1" x="257"/>
        <item m="1" x="692"/>
        <item m="1" x="268"/>
        <item m="1" x="538"/>
        <item m="1" x="109"/>
        <item m="1" x="564"/>
        <item m="1" x="142"/>
        <item m="1" x="151"/>
        <item m="1" x="770"/>
        <item m="1" x="790"/>
        <item m="1" x="169"/>
        <item m="1" x="228"/>
        <item m="1" x="697"/>
        <item m="1" x="730"/>
        <item m="1" x="806"/>
        <item m="1" x="614"/>
        <item m="1" x="262"/>
        <item m="1" x="732"/>
        <item m="1" x="822"/>
        <item m="1" x="366"/>
        <item m="1" x="631"/>
        <item m="1" x="301"/>
        <item m="1" x="316"/>
        <item m="1" x="857"/>
        <item m="1" x="402"/>
        <item m="1" x="264"/>
        <item m="1" x="704"/>
        <item m="1" x="388"/>
        <item m="1" x="417"/>
        <item m="1" x="432"/>
        <item m="1" x="722"/>
        <item m="1" x="296"/>
        <item m="1" x="861"/>
        <item m="1" x="405"/>
        <item m="1" x="433"/>
        <item m="1" x="449"/>
        <item m="1" x="451"/>
        <item m="1" x="32"/>
        <item m="1" x="460"/>
        <item m="1" x="473"/>
        <item m="1" x="787"/>
        <item m="1" x="377"/>
        <item m="1" x="849"/>
        <item m="1" x="436"/>
        <item m="1" x="444"/>
        <item m="1" x="457"/>
        <item m="1" x="38"/>
        <item m="1" x="196"/>
        <item m="1" x="482"/>
        <item m="1" x="62"/>
        <item m="1" x="516"/>
        <item m="1" x="97"/>
        <item m="1" x="604"/>
        <item m="1" x="620"/>
        <item m="1" x="642"/>
        <item m="1" x="498"/>
        <item m="1" x="78"/>
        <item m="1" x="519"/>
        <item m="1" x="527"/>
        <item m="1" x="98"/>
        <item m="1" x="120"/>
        <item m="1" x="562"/>
        <item m="1" x="584"/>
        <item m="1" x="256"/>
        <item m="1" x="89"/>
        <item m="1" x="122"/>
        <item m="1" x="563"/>
        <item m="1" x="162"/>
        <item m="1" x="541"/>
        <item m="1" x="110"/>
        <item m="1" x="168"/>
        <item m="1" x="646"/>
        <item m="1" x="242"/>
        <item m="1" x="696"/>
        <item m="1" x="712"/>
        <item m="1" x="313"/>
        <item m="1" x="154"/>
        <item m="1" x="206"/>
        <item m="1" x="698"/>
        <item m="1" x="755"/>
        <item m="1" x="771"/>
        <item m="1" x="329"/>
        <item m="1" x="598"/>
        <item m="1" x="246"/>
        <item m="1" x="681"/>
        <item m="1" x="315"/>
        <item m="1" x="331"/>
        <item m="1" x="348"/>
        <item m="1" x="807"/>
        <item m="1" x="840"/>
        <item m="1" x="385"/>
        <item m="1" x="634"/>
        <item m="1" x="233"/>
        <item m="1" x="665"/>
        <item m="1" x="760"/>
        <item m="1" x="317"/>
        <item m="1" x="859"/>
        <item m="1" x="416"/>
        <item m="1" x="685"/>
        <item m="1" x="763"/>
        <item m="1" x="776"/>
        <item m="1" x="825"/>
        <item m="1" x="371"/>
        <item m="1" x="389"/>
        <item m="1" x="765"/>
        <item m="1" x="320"/>
        <item m="1" x="351"/>
        <item m="1" x="830"/>
        <item m="1" x="873"/>
        <item m="1" x="14"/>
        <item m="1" x="31"/>
        <item m="1" x="832"/>
        <item m="1" x="396"/>
        <item m="1" x="877"/>
        <item m="1" x="887"/>
        <item m="1" x="23"/>
        <item m="1" x="34"/>
        <item m="1" x="50"/>
        <item m="1" x="362"/>
        <item m="1" x="867"/>
        <item m="1" x="16"/>
        <item m="1" x="65"/>
        <item m="1" x="502"/>
        <item m="1" x="72"/>
        <item m="1" x="470"/>
        <item m="1" x="61"/>
        <item m="1" x="77"/>
        <item m="1" x="86"/>
        <item m="1" x="116"/>
        <item m="1" x="135"/>
        <item m="1" x="159"/>
        <item m="1" x="88"/>
        <item m="1" x="106"/>
        <item m="1" x="160"/>
        <item m="1" x="199"/>
        <item m="1" x="221"/>
        <item m="1" x="549"/>
        <item m="1" x="121"/>
        <item m="1" x="585"/>
        <item m="1" x="178"/>
        <item m="1" x="644"/>
        <item m="1" x="240"/>
        <item m="1" x="673"/>
        <item m="1" x="693"/>
        <item m="1" x="90"/>
        <item m="1" x="551"/>
        <item m="1" x="590"/>
        <item m="1" x="165"/>
        <item m="1" x="695"/>
        <item m="1" x="282"/>
        <item m="1" x="111"/>
        <item m="1" x="553"/>
        <item m="1" x="126"/>
        <item m="1" x="170"/>
        <item m="1" x="260"/>
        <item m="1" x="714"/>
        <item m="1" x="285"/>
        <item m="1" x="753"/>
        <item m="1" x="328"/>
        <item m="1" x="143"/>
        <item m="1" x="155"/>
        <item m="1" x="615"/>
        <item m="1" x="627"/>
        <item m="1" x="208"/>
        <item m="1" x="263"/>
        <item m="1" x="733"/>
        <item m="1" x="792"/>
        <item m="1" x="347"/>
        <item m="1" x="632"/>
        <item m="1" x="213"/>
        <item m="1" x="232"/>
        <item m="1" x="248"/>
        <item m="1" x="274"/>
        <item m="1" x="291"/>
        <item m="1" x="758"/>
        <item m="1" x="349"/>
        <item m="1" x="808"/>
        <item m="1" x="367"/>
        <item m="1" x="235"/>
        <item m="1" x="265"/>
        <item m="1" x="797"/>
        <item m="1" x="369"/>
        <item m="1" x="723"/>
        <item m="1" x="306"/>
        <item m="1" x="778"/>
        <item m="1" x="799"/>
        <item m="1" x="828"/>
        <item m="1" x="406"/>
        <item m="1" x="871"/>
        <item m="1" x="419"/>
        <item m="1" x="707"/>
        <item m="1" x="279"/>
        <item m="1" x="744"/>
        <item m="1" x="321"/>
        <item m="1" x="847"/>
        <item m="1" x="392"/>
        <item m="1" x="422"/>
        <item m="1" x="435"/>
        <item m="1" x="310"/>
        <item m="1" x="340"/>
        <item m="1" x="803"/>
        <item m="1" x="866"/>
        <item m="1" x="410"/>
        <item m="1" x="35"/>
        <item m="1" x="44"/>
        <item m="1" x="342"/>
        <item m="1" x="412"/>
        <item m="1" x="889"/>
        <item m="1" x="437"/>
        <item m="1" x="446"/>
        <item m="1" x="453"/>
        <item m="1" x="36"/>
        <item m="1" x="489"/>
        <item m="1" x="73"/>
        <item m="1" x="458"/>
        <item m="1" x="39"/>
        <item m="1" x="63"/>
        <item m="1" x="67"/>
        <item m="1" x="118"/>
        <item m="1" x="561"/>
        <item m="1" x="137"/>
        <item m="1" x="572"/>
        <item m="1" x="583"/>
        <item m="1" x="484"/>
        <item m="1" x="79"/>
        <item m="1" x="528"/>
        <item m="1" x="99"/>
        <item m="1" x="149"/>
        <item m="1" x="586"/>
        <item m="1" x="621"/>
        <item m="1" x="201"/>
        <item m="1" x="222"/>
        <item m="1" x="537"/>
        <item m="1" x="574"/>
        <item m="1" x="125"/>
        <item m="1" x="183"/>
        <item m="1" x="624"/>
        <item m="1" x="203"/>
        <item m="1" x="226"/>
        <item m="1" x="658"/>
        <item m="1" x="284"/>
        <item m="1" x="129"/>
        <item m="1" x="612"/>
        <item m="1" x="648"/>
        <item m="1" x="243"/>
        <item m="1" x="261"/>
        <item m="1" x="716"/>
        <item m="1" x="599"/>
        <item m="1" x="187"/>
        <item m="1" x="629"/>
        <item m="1" x="210"/>
        <item m="1" x="230"/>
        <item m="1" x="682"/>
        <item m="1" x="701"/>
        <item m="1" x="719"/>
        <item m="1" x="736"/>
        <item m="1" x="772"/>
        <item m="1" x="600"/>
        <item m="1" x="635"/>
        <item m="1" x="652"/>
        <item m="1" x="666"/>
        <item m="1" x="293"/>
        <item m="1" x="738"/>
        <item m="1" x="350"/>
        <item m="1" x="823"/>
        <item m="1" x="368"/>
        <item m="1" x="653"/>
        <item m="1" x="741"/>
        <item m="1" x="304"/>
        <item m="1" x="813"/>
        <item m="1" x="826"/>
        <item m="1" x="372"/>
        <item m="1" x="404"/>
        <item m="1" x="870"/>
        <item m="1" x="418"/>
        <item m="1" x="688"/>
        <item m="1" x="780"/>
        <item m="1" x="337"/>
        <item m="1" x="358"/>
        <item m="1" x="846"/>
        <item m="1" x="864"/>
        <item m="1" x="434"/>
        <item m="1" x="281"/>
        <item m="1" x="725"/>
        <item m="1" x="745"/>
        <item m="1" x="309"/>
        <item m="1" x="375"/>
        <item m="1" x="876"/>
        <item m="1" x="424"/>
        <item m="1" x="461"/>
        <item m="1" x="804"/>
        <item m="1" x="397"/>
        <item m="1" x="24"/>
        <item m="1" x="452"/>
        <item m="1" x="463"/>
        <item m="1" x="474"/>
        <item m="1" x="51"/>
        <item m="1" x="836"/>
        <item m="1" x="380"/>
        <item m="1" x="454"/>
        <item m="1" x="465"/>
        <item m="1" x="475"/>
        <item m="1" x="478"/>
        <item m="1" x="471"/>
        <item m="1" x="477"/>
        <item m="1" x="483"/>
        <item m="1" x="64"/>
        <item m="1" x="497"/>
        <item m="1" x="107"/>
        <item m="1" x="138"/>
        <item m="1" x="148"/>
        <item m="1" x="200"/>
        <item m="1" x="485"/>
        <item m="1" x="499"/>
        <item m="1" x="80"/>
        <item m="1" x="575"/>
        <item m="1" x="163"/>
        <item m="1" x="181"/>
        <item m="1" x="623"/>
        <item m="1" x="202"/>
        <item m="1" x="70"/>
        <item m="1" x="507"/>
        <item m="1" x="82"/>
        <item m="1" x="520"/>
        <item m="1" x="92"/>
        <item m="1" x="529"/>
        <item m="1" x="576"/>
        <item m="1" x="152"/>
        <item m="1" x="591"/>
        <item m="1" x="607"/>
        <item m="1" x="675"/>
        <item m="1" x="269"/>
        <item m="1" x="521"/>
        <item m="1" x="127"/>
        <item m="1" x="611"/>
        <item m="1" x="731"/>
        <item m="1" x="144"/>
        <item m="1" x="185"/>
        <item m="1" x="662"/>
        <item m="1" x="718"/>
        <item m="1" x="734"/>
        <item m="1" x="756"/>
        <item m="1" x="330"/>
        <item m="1" x="650"/>
        <item m="1" x="664"/>
        <item m="1" x="292"/>
        <item m="1" x="795"/>
        <item m="1" x="809"/>
        <item m="1" x="190"/>
        <item m="1" x="215"/>
        <item m="1" x="236"/>
        <item m="1" x="249"/>
        <item m="1" x="333"/>
        <item m="1" x="812"/>
        <item m="1" x="356"/>
        <item m="1" x="370"/>
        <item m="1" x="218"/>
        <item m="1" x="667"/>
        <item m="1" x="250"/>
        <item m="1" x="687"/>
        <item m="1" x="706"/>
        <item m="1" x="307"/>
        <item m="1" x="800"/>
        <item m="1" x="357"/>
        <item m="1" x="829"/>
        <item m="1" x="884"/>
        <item m="1" x="689"/>
        <item m="1" x="308"/>
        <item m="1" x="783"/>
        <item m="1" x="360"/>
        <item m="1" x="747"/>
        <item m="1" x="311"/>
        <item m="1" x="341"/>
        <item m="1" x="834"/>
        <item m="1" x="379"/>
        <item m="1" x="398"/>
        <item m="1" x="25"/>
        <item m="1" x="464"/>
        <item m="1" x="45"/>
        <item m="1" x="789"/>
        <item m="1" x="381"/>
        <item m="1" x="868"/>
        <item m="1" x="414"/>
        <item m="1" x="28"/>
        <item m="1" x="455"/>
        <item m="1" x="466"/>
        <item m="1" x="479"/>
        <item m="1" x="66"/>
        <item m="1" x="505"/>
        <item m="1" x="536"/>
        <item m="1" x="139"/>
        <item m="1" x="179"/>
        <item m="1" x="487"/>
        <item m="1" x="91"/>
        <item m="1" x="539"/>
        <item m="1" x="123"/>
        <item m="1" x="565"/>
        <item m="1" x="153"/>
        <item m="1" x="592"/>
        <item m="1" x="166"/>
        <item m="1" x="224"/>
        <item m="1" x="501"/>
        <item m="1" x="71"/>
        <item m="1" x="509"/>
        <item m="1" x="128"/>
        <item m="1" x="204"/>
        <item m="1" x="647"/>
        <item m="1" x="659"/>
        <item m="1" x="578"/>
        <item m="1" x="596"/>
        <item m="1" x="613"/>
        <item m="1" x="207"/>
        <item m="1" x="229"/>
        <item m="1" x="717"/>
        <item m="1" x="287"/>
        <item m="1" x="556"/>
        <item m="1" x="568"/>
        <item m="1" x="172"/>
        <item m="1" x="630"/>
        <item m="1" x="211"/>
        <item m="1" x="702"/>
        <item m="1" x="273"/>
        <item m="1" x="720"/>
        <item m="1" x="773"/>
        <item m="1" x="571"/>
        <item m="1" x="234"/>
        <item m="1" x="683"/>
        <item m="1" x="761"/>
        <item m="1" x="774"/>
        <item m="1" x="332"/>
        <item m="1" x="810"/>
        <item m="1" x="355"/>
        <item m="1" x="216"/>
        <item m="1" x="277"/>
        <item m="1" x="742"/>
        <item m="1" x="764"/>
        <item m="1" x="335"/>
        <item m="1" x="798"/>
        <item m="1" x="814"/>
        <item m="1" x="827"/>
        <item m="1" x="844"/>
        <item m="1" x="637"/>
        <item m="1" x="219"/>
        <item m="1" x="654"/>
        <item m="1" x="781"/>
        <item m="1" x="359"/>
        <item m="1" x="374"/>
        <item m="1" x="391"/>
        <item m="1" x="874"/>
        <item m="1" x="420"/>
        <item m="1" x="669"/>
        <item m="1" x="252"/>
        <item m="1" x="322"/>
        <item m="1" x="785"/>
        <item m="1" x="817"/>
        <item m="1" x="848"/>
        <item m="1" x="395"/>
        <item m="1" x="298"/>
        <item m="1" x="767"/>
        <item m="1" x="323"/>
        <item m="1" x="361"/>
        <item m="1" x="378"/>
        <item m="1" x="850"/>
        <item m="1" x="411"/>
        <item m="1" x="749"/>
        <item m="1" x="343"/>
        <item m="1" x="820"/>
        <item m="1" x="400"/>
        <item m="1" x="879"/>
        <item m="1" x="17"/>
        <item m="1" x="27"/>
        <item m="1" x="47"/>
        <item m="1" x="476"/>
        <item m="1" x="52"/>
        <item m="1" x="382"/>
        <item m="1" x="427"/>
        <item m="1" x="29"/>
        <item m="1" x="467"/>
        <item m="1" x="53"/>
        <item m="1" x="60"/>
        <item m="1" x="490"/>
        <item m="1" x="40"/>
        <item m="1" x="472"/>
        <item m="1" x="486"/>
        <item m="1" x="68"/>
        <item m="1" x="81"/>
        <item m="1" x="141"/>
        <item m="1" x="588"/>
        <item m="1" x="605"/>
        <item m="1" x="488"/>
        <item m="1" x="500"/>
        <item m="1" x="508"/>
        <item m="1" x="93"/>
        <item m="1" x="530"/>
        <item m="1" x="593"/>
        <item m="1" x="609"/>
        <item m="1" x="625"/>
        <item m="1" x="83"/>
        <item m="1" x="523"/>
        <item m="1" x="543"/>
        <item m="1" x="554"/>
        <item m="1" x="626"/>
        <item m="1" x="676"/>
        <item m="1" x="715"/>
        <item m="1" x="532"/>
        <item m="1" x="101"/>
        <item m="1" x="131"/>
        <item m="1" x="567"/>
        <item m="1" x="616"/>
        <item m="1" x="186"/>
        <item m="1" x="209"/>
        <item m="1" x="663"/>
        <item m="1" x="679"/>
        <item m="1" x="570"/>
        <item m="1" x="579"/>
        <item m="1" x="156"/>
        <item m="1" x="633"/>
        <item m="1" x="214"/>
        <item m="1" x="651"/>
        <item m="1" x="703"/>
        <item m="1" x="796"/>
        <item m="1" x="157"/>
        <item m="1" x="191"/>
        <item m="1" x="237"/>
        <item m="1" x="684"/>
        <item m="1" x="266"/>
        <item m="1" x="303"/>
        <item m="1" x="334"/>
        <item m="1" x="174"/>
        <item m="1" x="278"/>
        <item m="1" x="724"/>
        <item m="1" x="743"/>
        <item m="1" x="319"/>
        <item m="1" x="779"/>
        <item m="1" x="373"/>
        <item m="1" x="845"/>
        <item m="1" x="390"/>
        <item m="1" x="862"/>
        <item m="1" x="280"/>
        <item m="1" x="784"/>
        <item m="1" x="393"/>
        <item m="1" x="407"/>
        <item m="1" x="423"/>
        <item m="1" x="253"/>
        <item m="1" x="690"/>
        <item m="1" x="297"/>
        <item m="1" x="766"/>
        <item m="1" x="353"/>
        <item m="1" x="818"/>
        <item m="1" x="833"/>
        <item m="1" x="425"/>
        <item m="1" x="888"/>
        <item m="1" x="748"/>
        <item m="1" x="788"/>
        <item m="1" x="851"/>
        <item m="1" x="878"/>
        <item m="1" x="445"/>
        <item m="1" x="769"/>
        <item m="1" x="324"/>
        <item m="1" x="852"/>
        <item m="1" x="438"/>
        <item m="1" x="48"/>
        <item m="1" x="480"/>
        <item m="1" x="383"/>
        <item m="1" x="853"/>
        <item m="1" x="439"/>
        <item m="1" x="18"/>
        <item m="1" x="447"/>
        <item m="1" x="503"/>
        <item m="1" x="58"/>
        <item m="1" x="69"/>
        <item m="1" x="506"/>
        <item m="1" x="100"/>
        <item m="1" x="540"/>
        <item m="1" x="552"/>
        <item m="1" x="124"/>
        <item m="1" x="566"/>
        <item m="1" x="167"/>
        <item m="1" x="608"/>
        <item m="1" x="182"/>
        <item m="1" x="645"/>
        <item m="1" x="510"/>
        <item m="1" x="522"/>
        <item m="1" x="542"/>
        <item m="1" x="112"/>
        <item m="1" x="577"/>
        <item m="1" x="171"/>
        <item m="1" x="84"/>
        <item m="1" x="94"/>
        <item m="1" x="555"/>
        <item m="1" x="130"/>
        <item m="1" x="597"/>
        <item m="1" x="244"/>
        <item m="1" x="677"/>
        <item m="1" x="699"/>
        <item m="1" x="113"/>
        <item m="1" x="557"/>
        <item m="1" x="569"/>
        <item m="1" x="173"/>
        <item m="1" x="617"/>
        <item m="1" x="188"/>
        <item m="1" x="212"/>
        <item m="1" x="649"/>
        <item m="1" x="231"/>
        <item m="1" x="721"/>
        <item m="1" x="290"/>
        <item m="1" x="544"/>
        <item m="1" x="558"/>
        <item m="1" x="132"/>
        <item m="1" x="189"/>
        <item m="1" x="636"/>
        <item m="1" x="294"/>
        <item m="1" x="192"/>
        <item m="1" x="217"/>
        <item m="1" x="686"/>
        <item m="1" x="705"/>
        <item m="1" x="318"/>
        <item m="1" x="777"/>
        <item m="1" x="815"/>
        <item m="1" x="601"/>
        <item m="1" x="193"/>
        <item m="1" x="638"/>
        <item m="1" x="668"/>
        <item m="1" x="251"/>
        <item m="1" x="782"/>
        <item m="1" x="338"/>
        <item m="1" x="816"/>
        <item m="1" x="639"/>
        <item m="1" x="238"/>
        <item m="1" x="726"/>
        <item m="1" x="408"/>
        <item m="1" x="299"/>
        <item m="1" x="746"/>
        <item m="1" x="768"/>
        <item m="1" x="15"/>
        <item m="1" x="750"/>
        <item m="1" x="312"/>
        <item m="1" x="819"/>
        <item m="1" x="363"/>
        <item m="1" x="835"/>
        <item m="1" x="399"/>
        <item m="1" x="413"/>
        <item m="1" x="426"/>
        <item m="1" x="26"/>
        <item m="1" x="46"/>
        <item m="1" x="837"/>
        <item m="1" x="869"/>
        <item m="1" x="880"/>
        <item m="1" x="428"/>
        <item m="1" x="890"/>
        <item m="1" x="481"/>
        <item m="1" x="364"/>
        <item m="1" x="838"/>
        <item m="1" x="401"/>
        <item m="1" x="415"/>
        <item m="1" x="429"/>
        <item m="1" x="12"/>
        <item m="1" x="440"/>
        <item m="1" x="468"/>
        <item m="1" x="54"/>
        <item m="1" x="74"/>
        <item m="1" x="531"/>
        <item m="1" x="610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3" item="3" hier="-1"/>
  </pageFields>
  <dataFields count="1">
    <dataField name="Cuenta de id" fld="0" subtotal="count" baseField="14" baseItem="15"/>
  </dataFields>
  <formats count="4">
    <format dxfId="17">
      <pivotArea dataOnly="0" labelOnly="1" fieldPosition="0">
        <references count="1">
          <reference field="14" count="50">
            <x v="16"/>
            <x v="41"/>
            <x v="55"/>
            <x v="64"/>
            <x v="66"/>
            <x v="77"/>
            <x v="86"/>
            <x v="112"/>
            <x v="125"/>
            <x v="147"/>
            <x v="157"/>
            <x v="167"/>
            <x v="216"/>
            <x v="252"/>
            <x v="253"/>
            <x v="281"/>
            <x v="329"/>
            <x v="341"/>
            <x v="357"/>
            <x v="371"/>
            <x v="393"/>
            <x v="403"/>
            <x v="405"/>
            <x v="408"/>
            <x v="420"/>
            <x v="484"/>
            <x v="495"/>
            <x v="511"/>
            <x v="523"/>
            <x v="532"/>
            <x v="571"/>
            <x v="599"/>
            <x v="634"/>
            <x v="681"/>
            <x v="712"/>
            <x v="732"/>
            <x v="760"/>
            <x v="765"/>
            <x v="773"/>
            <x v="802"/>
            <x v="803"/>
            <x v="812"/>
            <x v="815"/>
            <x v="819"/>
            <x v="839"/>
            <x v="857"/>
            <x v="864"/>
            <x v="869"/>
            <x v="870"/>
            <x v="881"/>
          </reference>
        </references>
      </pivotArea>
    </format>
    <format dxfId="16">
      <pivotArea dataOnly="0" labelOnly="1" fieldPosition="0">
        <references count="1">
          <reference field="14" count="50">
            <x v="14"/>
            <x v="31"/>
            <x v="49"/>
            <x v="76"/>
            <x v="78"/>
            <x v="93"/>
            <x v="104"/>
            <x v="117"/>
            <x v="124"/>
            <x v="128"/>
            <x v="129"/>
            <x v="172"/>
            <x v="181"/>
            <x v="222"/>
            <x v="245"/>
            <x v="247"/>
            <x v="261"/>
            <x v="319"/>
            <x v="382"/>
            <x v="431"/>
            <x v="445"/>
            <x v="449"/>
            <x v="462"/>
            <x v="463"/>
            <x v="469"/>
            <x v="475"/>
            <x v="485"/>
            <x v="492"/>
            <x v="507"/>
            <x v="546"/>
            <x v="558"/>
            <x v="583"/>
            <x v="586"/>
            <x v="606"/>
            <x v="642"/>
            <x v="653"/>
            <x v="667"/>
            <x v="676"/>
            <x v="678"/>
            <x v="698"/>
            <x v="728"/>
            <x v="737"/>
            <x v="753"/>
            <x v="756"/>
            <x v="758"/>
            <x v="764"/>
            <x v="801"/>
            <x v="824"/>
            <x v="866"/>
            <x v="878"/>
          </reference>
        </references>
      </pivotArea>
    </format>
    <format dxfId="15">
      <pivotArea dataOnly="0" labelOnly="1" fieldPosition="0">
        <references count="1">
          <reference field="14" count="50">
            <x v="36"/>
            <x v="51"/>
            <x v="72"/>
            <x v="83"/>
            <x v="89"/>
            <x v="152"/>
            <x v="165"/>
            <x v="174"/>
            <x v="182"/>
            <x v="184"/>
            <x v="225"/>
            <x v="255"/>
            <x v="257"/>
            <x v="273"/>
            <x v="286"/>
            <x v="292"/>
            <x v="345"/>
            <x v="354"/>
            <x v="358"/>
            <x v="389"/>
            <x v="390"/>
            <x v="392"/>
            <x v="409"/>
            <x v="410"/>
            <x v="432"/>
            <x v="451"/>
            <x v="456"/>
            <x v="464"/>
            <x v="467"/>
            <x v="479"/>
            <x v="506"/>
            <x v="521"/>
            <x v="572"/>
            <x v="589"/>
            <x v="624"/>
            <x v="650"/>
            <x v="666"/>
            <x v="680"/>
            <x v="696"/>
            <x v="713"/>
            <x v="724"/>
            <x v="740"/>
            <x v="745"/>
            <x v="774"/>
            <x v="777"/>
            <x v="793"/>
            <x v="825"/>
            <x v="838"/>
            <x v="843"/>
            <x v="859"/>
          </reference>
        </references>
      </pivotArea>
    </format>
    <format dxfId="14">
      <pivotArea dataOnly="0" labelOnly="1" fieldPosition="0">
        <references count="1">
          <reference field="14" count="24">
            <x v="27"/>
            <x v="105"/>
            <x v="240"/>
            <x v="260"/>
            <x v="300"/>
            <x v="305"/>
            <x v="350"/>
            <x v="367"/>
            <x v="402"/>
            <x v="508"/>
            <x v="512"/>
            <x v="526"/>
            <x v="565"/>
            <x v="593"/>
            <x v="594"/>
            <x v="669"/>
            <x v="671"/>
            <x v="687"/>
            <x v="691"/>
            <x v="791"/>
            <x v="814"/>
            <x v="821"/>
            <x v="832"/>
            <x v="863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D46AD5-4ED3-4B67-8451-DC3A531D250B}" name="Tab_Data" displayName="Tab_Data" ref="A1:V1001" totalsRowShown="0" headerRowDxfId="27">
  <autoFilter ref="A1:V1001" xr:uid="{61D46AD5-4ED3-4B67-8451-DC3A531D250B}">
    <filterColumn colId="6">
      <filters>
        <filter val="failed"/>
      </filters>
    </filterColumn>
  </autoFilter>
  <tableColumns count="22">
    <tableColumn id="1" xr3:uid="{7818A4A6-3EF6-43A2-913D-3C20D5EA870D}" name="id"/>
    <tableColumn id="2" xr3:uid="{519CEF52-D30D-42AC-90DA-6DAEE48C349C}" name="name"/>
    <tableColumn id="3" xr3:uid="{49143E39-6FEE-4741-8C81-A035EBFEBCAE}" name="blurb" dataDxfId="26"/>
    <tableColumn id="4" xr3:uid="{4BD087B3-82CF-46EE-A653-C3E694E63485}" name="goal"/>
    <tableColumn id="5" xr3:uid="{2EC49C1B-0ADE-411C-9A2C-D0BAFFC2A1EA}" name="pledged"/>
    <tableColumn id="15" xr3:uid="{98E2DD4B-F668-49F3-A73E-6521210B5EF4}" name="Percent Funded" dataDxfId="25" dataCellStyle="Porcentaje">
      <calculatedColumnFormula>(Tab_Data[[#This Row],[pledged]]/Tab_Data[[#This Row],[goal]])*100</calculatedColumnFormula>
    </tableColumn>
    <tableColumn id="6" xr3:uid="{2AFBD403-C78E-4E8A-84F8-E738381A943D}" name="outcome"/>
    <tableColumn id="7" xr3:uid="{4319211E-9CBB-44EC-A768-881849116858}" name="backers_count"/>
    <tableColumn id="16" xr3:uid="{B50D7F42-FDBA-4DA9-B41A-9919F48D1B2D}" name="Average Donation" dataDxfId="24">
      <calculatedColumnFormula>IF(Tab_Data[[#This Row],[pledged]]=0,0,Tab_Data[[#This Row],[pledged]]/Tab_Data[[#This Row],[backers_count]])</calculatedColumnFormula>
    </tableColumn>
    <tableColumn id="8" xr3:uid="{12B25823-7474-40D4-B20B-5576399DE78A}" name="country"/>
    <tableColumn id="9" xr3:uid="{20940EF0-CDE2-4313-8AAB-25DD70709FDE}" name="currency"/>
    <tableColumn id="10" xr3:uid="{C4D74AC2-1E09-45CE-8766-36887026B8AB}" name="launched_at"/>
    <tableColumn id="19" xr3:uid="{801DC9FD-837E-4B0D-AF79-0C376D51528E}" name="Date Created Conversion" dataDxfId="23">
      <calculatedColumnFormula>(((Tab_Data[[#This Row],[launched_at]]/60)/60)/24)+DATE(1970,1,1)</calculatedColumnFormula>
    </tableColumn>
    <tableColumn id="21" xr3:uid="{96A7C066-1FB0-4655-B3A0-4CE4897654D8}" name="Years" dataDxfId="22">
      <calculatedColumnFormula>YEAR(Tab_Data[[#This Row],[Date Created Conversion]])</calculatedColumnFormula>
    </tableColumn>
    <tableColumn id="22" xr3:uid="{258FB859-FF4F-4AE6-860B-2DFF0EB24F68}" name="Month" dataDxfId="21">
      <calculatedColumnFormula>TEXT(Tab_Data[[#This Row],[Date Created Conversion]],"mmm")</calculatedColumnFormula>
    </tableColumn>
    <tableColumn id="11" xr3:uid="{DAC78126-10FA-477B-A675-938A585C7BA5}" name="deadline"/>
    <tableColumn id="20" xr3:uid="{DE7D4CCC-8034-42AC-BE05-E6E4A0DB2477}" name="Date Ended Conversion" dataDxfId="20">
      <calculatedColumnFormula>(((Tab_Data[[#This Row],[deadline]]/60)/60)/24)+DATE(1970,1,1)</calculatedColumnFormula>
    </tableColumn>
    <tableColumn id="12" xr3:uid="{EBCEBEBF-DD7E-4206-9C0E-D87500A6B248}" name="staff_pick"/>
    <tableColumn id="13" xr3:uid="{8675F000-A980-4325-B630-E77689EA85FA}" name="spotlight"/>
    <tableColumn id="14" xr3:uid="{0305C383-53C7-4E3D-8407-016203B66B2B}" name="category &amp; sub-category"/>
    <tableColumn id="17" xr3:uid="{DB46632A-3AC6-4B75-A66A-519CF824B0B0}" name="Parent Category" dataDxfId="19">
      <calculatedColumnFormula>MID(Tab_Data[[#This Row],[category &amp; sub-category]],1,FIND("/",Tab_Data[[#This Row],[category &amp; sub-category]])-1)</calculatedColumnFormula>
    </tableColumn>
    <tableColumn id="18" xr3:uid="{D1A48FF6-6CA3-4989-929B-DB816B69F79D}" name="Sub-Category" dataDxfId="18">
      <calculatedColumnFormula>MID(Tab_Data[[#This Row],[category &amp; sub-category]],FIND("/",Tab_Data[[#This Row],[category &amp; sub-category]])+1,1000)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4D385F-30B3-4E33-91B3-E29F49DD9088}" name="Tab_SuccBackers" displayName="Tab_SuccBackers" ref="A1:B566" totalsRowShown="0" headerRowDxfId="1">
  <autoFilter ref="A1:B566" xr:uid="{7E4D385F-30B3-4E33-91B3-E29F49DD9088}"/>
  <tableColumns count="2">
    <tableColumn id="1" xr3:uid="{158A6D5E-63EE-405F-9AFC-986F30F8E348}" name="outcome"/>
    <tableColumn id="2" xr3:uid="{461FCD00-2516-4001-886B-CAF979F93AFA}" name="backers_count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9D3341-3107-4892-A7F2-3A64265A7FB8}" name="Tab_FailBackers" displayName="Tab_FailBackers" ref="C1:D365" totalsRowShown="0" headerRowDxfId="0">
  <autoFilter ref="C1:D365" xr:uid="{BB9D3341-3107-4892-A7F2-3A64265A7FB8}"/>
  <tableColumns count="2">
    <tableColumn id="1" xr3:uid="{B9FBB17B-3777-4C26-A250-F30F34C95B77}" name="outcome"/>
    <tableColumn id="2" xr3:uid="{CD71CF09-6ECB-488F-B1D5-48F90B45AB99}" name="backers_cou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1"/>
  </sheetPr>
  <dimension ref="A1:V1001"/>
  <sheetViews>
    <sheetView topLeftCell="B1" workbookViewId="0">
      <selection activeCell="K8" sqref="K8"/>
    </sheetView>
  </sheetViews>
  <sheetFormatPr baseColWidth="10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1.19921875" style="6"/>
    <col min="8" max="8" width="14.796875" customWidth="1"/>
    <col min="9" max="9" width="14.796875" style="8" customWidth="1"/>
    <col min="12" max="14" width="13" customWidth="1"/>
    <col min="15" max="15" width="13" style="12" customWidth="1"/>
    <col min="16" max="16" width="12.19921875" bestFit="1" customWidth="1"/>
    <col min="17" max="17" width="24.8984375" style="11" bestFit="1" customWidth="1"/>
    <col min="18" max="18" width="12.09765625" customWidth="1"/>
    <col min="20" max="20" width="28" bestFit="1" customWidth="1"/>
    <col min="21" max="21" width="18.3984375" bestFit="1" customWidth="1"/>
    <col min="22" max="22" width="16" bestFit="1" customWidth="1"/>
  </cols>
  <sheetData>
    <row r="1" spans="1:22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21" t="s">
        <v>2071</v>
      </c>
      <c r="N1" s="21" t="s">
        <v>2073</v>
      </c>
      <c r="O1" s="21" t="s">
        <v>2074</v>
      </c>
      <c r="P1" s="1" t="s">
        <v>9</v>
      </c>
      <c r="Q1" s="1" t="s">
        <v>2072</v>
      </c>
      <c r="R1" s="1" t="s">
        <v>10</v>
      </c>
      <c r="S1" s="1" t="s">
        <v>11</v>
      </c>
      <c r="T1" s="1" t="s">
        <v>2028</v>
      </c>
      <c r="U1" s="1" t="s">
        <v>2031</v>
      </c>
      <c r="V1" s="1" t="s">
        <v>2032</v>
      </c>
    </row>
    <row r="2" spans="1:22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(Tab_Data[[#This Row],[pledged]]/Tab_Data[[#This Row],[goal]])*100</f>
        <v>0</v>
      </c>
      <c r="G2" t="s">
        <v>14</v>
      </c>
      <c r="H2">
        <v>0</v>
      </c>
      <c r="I2" s="8">
        <f>IF(Tab_Data[[#This Row],[pledged]]=0,0,Tab_Data[[#This Row],[pledged]]/Tab_Data[[#This Row],[backers_count]])</f>
        <v>0</v>
      </c>
      <c r="J2" t="s">
        <v>15</v>
      </c>
      <c r="K2" t="s">
        <v>16</v>
      </c>
      <c r="L2">
        <v>1448690400</v>
      </c>
      <c r="M2" s="11">
        <f>(((Tab_Data[[#This Row],[launched_at]]/60)/60)/24)+DATE(1970,1,1)</f>
        <v>42336.25</v>
      </c>
      <c r="N2">
        <f>YEAR(Tab_Data[[#This Row],[Date Created Conversion]])</f>
        <v>2015</v>
      </c>
      <c r="O2" s="12" t="str">
        <f>TEXT(Tab_Data[[#This Row],[Date Created Conversion]],"mmm")</f>
        <v>nov</v>
      </c>
      <c r="P2">
        <v>1450159200</v>
      </c>
      <c r="Q2" s="11">
        <f>(((Tab_Data[[#This Row],[deadline]]/60)/60)/24)+DATE(1970,1,1)</f>
        <v>42353.25</v>
      </c>
      <c r="R2" t="b">
        <v>0</v>
      </c>
      <c r="S2" t="b">
        <v>0</v>
      </c>
      <c r="T2" t="s">
        <v>17</v>
      </c>
      <c r="U2" t="str">
        <f>MID(Tab_Data[[#This Row],[category &amp; sub-category]],1,FIND("/",Tab_Data[[#This Row],[category &amp; sub-category]])-1)</f>
        <v>food</v>
      </c>
      <c r="V2" t="str">
        <f>MID(Tab_Data[[#This Row],[category &amp; sub-category]],FIND("/",Tab_Data[[#This Row],[category &amp; sub-category]])+1,1000)</f>
        <v>food trucks</v>
      </c>
    </row>
    <row r="3" spans="1:22" hidden="1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(Tab_Data[[#This Row],[pledged]]/Tab_Data[[#This Row],[goal]])*100</f>
        <v>1040</v>
      </c>
      <c r="G3" t="s">
        <v>20</v>
      </c>
      <c r="H3">
        <v>158</v>
      </c>
      <c r="I3" s="8">
        <f>IF(Tab_Data[[#This Row],[pledged]]=0,0,Tab_Data[[#This Row],[pledged]]/Tab_Data[[#This Row],[backers_count]])</f>
        <v>92.151898734177209</v>
      </c>
      <c r="J3" t="s">
        <v>21</v>
      </c>
      <c r="K3" t="s">
        <v>22</v>
      </c>
      <c r="L3">
        <v>1408424400</v>
      </c>
      <c r="M3" s="11">
        <f>(((Tab_Data[[#This Row],[launched_at]]/60)/60)/24)+DATE(1970,1,1)</f>
        <v>41870.208333333336</v>
      </c>
      <c r="N3">
        <f>YEAR(Tab_Data[[#This Row],[Date Created Conversion]])</f>
        <v>2014</v>
      </c>
      <c r="O3" s="12" t="str">
        <f>TEXT(Tab_Data[[#This Row],[Date Created Conversion]],"mmm")</f>
        <v>ago</v>
      </c>
      <c r="P3">
        <v>1408597200</v>
      </c>
      <c r="Q3" s="11">
        <f>(((Tab_Data[[#This Row],[deadline]]/60)/60)/24)+DATE(1970,1,1)</f>
        <v>41872.208333333336</v>
      </c>
      <c r="R3" t="b">
        <v>0</v>
      </c>
      <c r="S3" t="b">
        <v>1</v>
      </c>
      <c r="T3" t="s">
        <v>23</v>
      </c>
      <c r="U3" t="str">
        <f>MID(Tab_Data[[#This Row],[category &amp; sub-category]],1,FIND("/",Tab_Data[[#This Row],[category &amp; sub-category]])-1)</f>
        <v>music</v>
      </c>
      <c r="V3" t="str">
        <f>MID(Tab_Data[[#This Row],[category &amp; sub-category]],FIND("/",Tab_Data[[#This Row],[category &amp; sub-category]])+1,1000)</f>
        <v>rock</v>
      </c>
    </row>
    <row r="4" spans="1:22" ht="31.2" hidden="1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>(Tab_Data[[#This Row],[pledged]]/Tab_Data[[#This Row],[goal]])*100</f>
        <v>131.4787822878229</v>
      </c>
      <c r="G4" t="s">
        <v>20</v>
      </c>
      <c r="H4">
        <v>1425</v>
      </c>
      <c r="I4" s="8">
        <f>IF(Tab_Data[[#This Row],[pledged]]=0,0,Tab_Data[[#This Row],[pledged]]/Tab_Data[[#This Row],[backers_count]])</f>
        <v>100.01614035087719</v>
      </c>
      <c r="J4" t="s">
        <v>26</v>
      </c>
      <c r="K4" t="s">
        <v>27</v>
      </c>
      <c r="L4">
        <v>1384668000</v>
      </c>
      <c r="M4" s="11">
        <f>(((Tab_Data[[#This Row],[launched_at]]/60)/60)/24)+DATE(1970,1,1)</f>
        <v>41595.25</v>
      </c>
      <c r="N4">
        <f>YEAR(Tab_Data[[#This Row],[Date Created Conversion]])</f>
        <v>2013</v>
      </c>
      <c r="O4" s="12" t="str">
        <f>TEXT(Tab_Data[[#This Row],[Date Created Conversion]],"mmm")</f>
        <v>nov</v>
      </c>
      <c r="P4">
        <v>1384840800</v>
      </c>
      <c r="Q4" s="11">
        <f>(((Tab_Data[[#This Row],[deadline]]/60)/60)/24)+DATE(1970,1,1)</f>
        <v>41597.25</v>
      </c>
      <c r="R4" t="b">
        <v>0</v>
      </c>
      <c r="S4" t="b">
        <v>0</v>
      </c>
      <c r="T4" t="s">
        <v>28</v>
      </c>
      <c r="U4" t="str">
        <f>MID(Tab_Data[[#This Row],[category &amp; sub-category]],1,FIND("/",Tab_Data[[#This Row],[category &amp; sub-category]])-1)</f>
        <v>technology</v>
      </c>
      <c r="V4" t="str">
        <f>MID(Tab_Data[[#This Row],[category &amp; sub-category]],FIND("/",Tab_Data[[#This Row],[category &amp; sub-category]])+1,1000)</f>
        <v>web</v>
      </c>
    </row>
    <row r="5" spans="1:22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>(Tab_Data[[#This Row],[pledged]]/Tab_Data[[#This Row],[goal]])*100</f>
        <v>58.976190476190467</v>
      </c>
      <c r="G5" t="s">
        <v>14</v>
      </c>
      <c r="H5">
        <v>24</v>
      </c>
      <c r="I5" s="8">
        <f>IF(Tab_Data[[#This Row],[pledged]]=0,0,Tab_Data[[#This Row],[pledged]]/Tab_Data[[#This Row],[backers_count]])</f>
        <v>103.20833333333333</v>
      </c>
      <c r="J5" t="s">
        <v>21</v>
      </c>
      <c r="K5" t="s">
        <v>22</v>
      </c>
      <c r="L5">
        <v>1565499600</v>
      </c>
      <c r="M5" s="11">
        <f>(((Tab_Data[[#This Row],[launched_at]]/60)/60)/24)+DATE(1970,1,1)</f>
        <v>43688.208333333328</v>
      </c>
      <c r="N5">
        <f>YEAR(Tab_Data[[#This Row],[Date Created Conversion]])</f>
        <v>2019</v>
      </c>
      <c r="O5" s="12" t="str">
        <f>TEXT(Tab_Data[[#This Row],[Date Created Conversion]],"mmm")</f>
        <v>ago</v>
      </c>
      <c r="P5">
        <v>1568955600</v>
      </c>
      <c r="Q5" s="11">
        <f>(((Tab_Data[[#This Row],[deadline]]/60)/60)/24)+DATE(1970,1,1)</f>
        <v>43728.208333333328</v>
      </c>
      <c r="R5" t="b">
        <v>0</v>
      </c>
      <c r="S5" t="b">
        <v>0</v>
      </c>
      <c r="T5" t="s">
        <v>23</v>
      </c>
      <c r="U5" t="str">
        <f>MID(Tab_Data[[#This Row],[category &amp; sub-category]],1,FIND("/",Tab_Data[[#This Row],[category &amp; sub-category]])-1)</f>
        <v>music</v>
      </c>
      <c r="V5" t="str">
        <f>MID(Tab_Data[[#This Row],[category &amp; sub-category]],FIND("/",Tab_Data[[#This Row],[category &amp; sub-category]])+1,1000)</f>
        <v>rock</v>
      </c>
    </row>
    <row r="6" spans="1:22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>(Tab_Data[[#This Row],[pledged]]/Tab_Data[[#This Row],[goal]])*100</f>
        <v>69.276315789473685</v>
      </c>
      <c r="G6" t="s">
        <v>14</v>
      </c>
      <c r="H6">
        <v>53</v>
      </c>
      <c r="I6" s="8">
        <f>IF(Tab_Data[[#This Row],[pledged]]=0,0,Tab_Data[[#This Row],[pledged]]/Tab_Data[[#This Row],[backers_count]])</f>
        <v>99.339622641509436</v>
      </c>
      <c r="J6" t="s">
        <v>21</v>
      </c>
      <c r="K6" t="s">
        <v>22</v>
      </c>
      <c r="L6">
        <v>1547964000</v>
      </c>
      <c r="M6" s="11">
        <f>(((Tab_Data[[#This Row],[launched_at]]/60)/60)/24)+DATE(1970,1,1)</f>
        <v>43485.25</v>
      </c>
      <c r="N6">
        <f>YEAR(Tab_Data[[#This Row],[Date Created Conversion]])</f>
        <v>2019</v>
      </c>
      <c r="O6" s="12" t="str">
        <f>TEXT(Tab_Data[[#This Row],[Date Created Conversion]],"mmm")</f>
        <v>ene</v>
      </c>
      <c r="P6">
        <v>1548309600</v>
      </c>
      <c r="Q6" s="11">
        <f>(((Tab_Data[[#This Row],[deadline]]/60)/60)/24)+DATE(1970,1,1)</f>
        <v>43489.25</v>
      </c>
      <c r="R6" t="b">
        <v>0</v>
      </c>
      <c r="S6" t="b">
        <v>0</v>
      </c>
      <c r="T6" t="s">
        <v>33</v>
      </c>
      <c r="U6" t="str">
        <f>MID(Tab_Data[[#This Row],[category &amp; sub-category]],1,FIND("/",Tab_Data[[#This Row],[category &amp; sub-category]])-1)</f>
        <v>theater</v>
      </c>
      <c r="V6" t="str">
        <f>MID(Tab_Data[[#This Row],[category &amp; sub-category]],FIND("/",Tab_Data[[#This Row],[category &amp; sub-category]])+1,1000)</f>
        <v>plays</v>
      </c>
    </row>
    <row r="7" spans="1:22" hidden="1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>(Tab_Data[[#This Row],[pledged]]/Tab_Data[[#This Row],[goal]])*100</f>
        <v>173.61842105263159</v>
      </c>
      <c r="G7" t="s">
        <v>20</v>
      </c>
      <c r="H7">
        <v>174</v>
      </c>
      <c r="I7" s="8">
        <f>IF(Tab_Data[[#This Row],[pledged]]=0,0,Tab_Data[[#This Row],[pledged]]/Tab_Data[[#This Row],[backers_count]])</f>
        <v>75.833333333333329</v>
      </c>
      <c r="J7" t="s">
        <v>36</v>
      </c>
      <c r="K7" t="s">
        <v>37</v>
      </c>
      <c r="L7">
        <v>1346130000</v>
      </c>
      <c r="M7" s="11">
        <f>(((Tab_Data[[#This Row],[launched_at]]/60)/60)/24)+DATE(1970,1,1)</f>
        <v>41149.208333333336</v>
      </c>
      <c r="N7">
        <f>YEAR(Tab_Data[[#This Row],[Date Created Conversion]])</f>
        <v>2012</v>
      </c>
      <c r="O7" s="12" t="str">
        <f>TEXT(Tab_Data[[#This Row],[Date Created Conversion]],"mmm")</f>
        <v>ago</v>
      </c>
      <c r="P7">
        <v>1347080400</v>
      </c>
      <c r="Q7" s="11">
        <f>(((Tab_Data[[#This Row],[deadline]]/60)/60)/24)+DATE(1970,1,1)</f>
        <v>41160.208333333336</v>
      </c>
      <c r="R7" t="b">
        <v>0</v>
      </c>
      <c r="S7" t="b">
        <v>0</v>
      </c>
      <c r="T7" t="s">
        <v>33</v>
      </c>
      <c r="U7" t="str">
        <f>MID(Tab_Data[[#This Row],[category &amp; sub-category]],1,FIND("/",Tab_Data[[#This Row],[category &amp; sub-category]])-1)</f>
        <v>theater</v>
      </c>
      <c r="V7" t="str">
        <f>MID(Tab_Data[[#This Row],[category &amp; sub-category]],FIND("/",Tab_Data[[#This Row],[category &amp; sub-category]])+1,1000)</f>
        <v>plays</v>
      </c>
    </row>
    <row r="8" spans="1:22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>(Tab_Data[[#This Row],[pledged]]/Tab_Data[[#This Row],[goal]])*100</f>
        <v>20.961538461538463</v>
      </c>
      <c r="G8" t="s">
        <v>14</v>
      </c>
      <c r="H8">
        <v>18</v>
      </c>
      <c r="I8" s="8">
        <f>IF(Tab_Data[[#This Row],[pledged]]=0,0,Tab_Data[[#This Row],[pledged]]/Tab_Data[[#This Row],[backers_count]])</f>
        <v>60.555555555555557</v>
      </c>
      <c r="J8" t="s">
        <v>40</v>
      </c>
      <c r="K8" t="s">
        <v>41</v>
      </c>
      <c r="L8">
        <v>1505278800</v>
      </c>
      <c r="M8" s="11">
        <f>(((Tab_Data[[#This Row],[launched_at]]/60)/60)/24)+DATE(1970,1,1)</f>
        <v>42991.208333333328</v>
      </c>
      <c r="N8">
        <f>YEAR(Tab_Data[[#This Row],[Date Created Conversion]])</f>
        <v>2017</v>
      </c>
      <c r="O8" s="12" t="str">
        <f>TEXT(Tab_Data[[#This Row],[Date Created Conversion]],"mmm")</f>
        <v>sep</v>
      </c>
      <c r="P8">
        <v>1505365200</v>
      </c>
      <c r="Q8" s="11">
        <f>(((Tab_Data[[#This Row],[deadline]]/60)/60)/24)+DATE(1970,1,1)</f>
        <v>42992.208333333328</v>
      </c>
      <c r="R8" t="b">
        <v>0</v>
      </c>
      <c r="S8" t="b">
        <v>0</v>
      </c>
      <c r="T8" t="s">
        <v>42</v>
      </c>
      <c r="U8" t="str">
        <f>MID(Tab_Data[[#This Row],[category &amp; sub-category]],1,FIND("/",Tab_Data[[#This Row],[category &amp; sub-category]])-1)</f>
        <v>film &amp; video</v>
      </c>
      <c r="V8" t="str">
        <f>MID(Tab_Data[[#This Row],[category &amp; sub-category]],FIND("/",Tab_Data[[#This Row],[category &amp; sub-category]])+1,1000)</f>
        <v>documentary</v>
      </c>
    </row>
    <row r="9" spans="1:22" hidden="1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>(Tab_Data[[#This Row],[pledged]]/Tab_Data[[#This Row],[goal]])*100</f>
        <v>327.57777777777778</v>
      </c>
      <c r="G9" t="s">
        <v>20</v>
      </c>
      <c r="H9">
        <v>227</v>
      </c>
      <c r="I9" s="8">
        <f>IF(Tab_Data[[#This Row],[pledged]]=0,0,Tab_Data[[#This Row],[pledged]]/Tab_Data[[#This Row],[backers_count]])</f>
        <v>64.93832599118943</v>
      </c>
      <c r="J9" t="s">
        <v>36</v>
      </c>
      <c r="K9" t="s">
        <v>37</v>
      </c>
      <c r="L9">
        <v>1439442000</v>
      </c>
      <c r="M9" s="11">
        <f>(((Tab_Data[[#This Row],[launched_at]]/60)/60)/24)+DATE(1970,1,1)</f>
        <v>42229.208333333328</v>
      </c>
      <c r="N9">
        <f>YEAR(Tab_Data[[#This Row],[Date Created Conversion]])</f>
        <v>2015</v>
      </c>
      <c r="O9" s="12" t="str">
        <f>TEXT(Tab_Data[[#This Row],[Date Created Conversion]],"mmm")</f>
        <v>ago</v>
      </c>
      <c r="P9">
        <v>1439614800</v>
      </c>
      <c r="Q9" s="11">
        <f>(((Tab_Data[[#This Row],[deadline]]/60)/60)/24)+DATE(1970,1,1)</f>
        <v>42231.208333333328</v>
      </c>
      <c r="R9" t="b">
        <v>0</v>
      </c>
      <c r="S9" t="b">
        <v>0</v>
      </c>
      <c r="T9" t="s">
        <v>33</v>
      </c>
      <c r="U9" t="str">
        <f>MID(Tab_Data[[#This Row],[category &amp; sub-category]],1,FIND("/",Tab_Data[[#This Row],[category &amp; sub-category]])-1)</f>
        <v>theater</v>
      </c>
      <c r="V9" t="str">
        <f>MID(Tab_Data[[#This Row],[category &amp; sub-category]],FIND("/",Tab_Data[[#This Row],[category &amp; sub-category]])+1,1000)</f>
        <v>plays</v>
      </c>
    </row>
    <row r="10" spans="1:22" hidden="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>(Tab_Data[[#This Row],[pledged]]/Tab_Data[[#This Row],[goal]])*100</f>
        <v>19.932788374205266</v>
      </c>
      <c r="G10" t="s">
        <v>47</v>
      </c>
      <c r="H10">
        <v>708</v>
      </c>
      <c r="I10" s="8">
        <f>IF(Tab_Data[[#This Row],[pledged]]=0,0,Tab_Data[[#This Row],[pledged]]/Tab_Data[[#This Row],[backers_count]])</f>
        <v>30.997175141242938</v>
      </c>
      <c r="J10" t="s">
        <v>36</v>
      </c>
      <c r="K10" t="s">
        <v>37</v>
      </c>
      <c r="L10">
        <v>1281330000</v>
      </c>
      <c r="M10" s="11">
        <f>(((Tab_Data[[#This Row],[launched_at]]/60)/60)/24)+DATE(1970,1,1)</f>
        <v>40399.208333333336</v>
      </c>
      <c r="N10">
        <f>YEAR(Tab_Data[[#This Row],[Date Created Conversion]])</f>
        <v>2010</v>
      </c>
      <c r="O10" s="12" t="str">
        <f>TEXT(Tab_Data[[#This Row],[Date Created Conversion]],"mmm")</f>
        <v>ago</v>
      </c>
      <c r="P10">
        <v>1281502800</v>
      </c>
      <c r="Q10" s="11">
        <f>(((Tab_Data[[#This Row],[deadline]]/60)/60)/24)+DATE(1970,1,1)</f>
        <v>40401.208333333336</v>
      </c>
      <c r="R10" t="b">
        <v>0</v>
      </c>
      <c r="S10" t="b">
        <v>0</v>
      </c>
      <c r="T10" t="s">
        <v>33</v>
      </c>
      <c r="U10" t="str">
        <f>MID(Tab_Data[[#This Row],[category &amp; sub-category]],1,FIND("/",Tab_Data[[#This Row],[category &amp; sub-category]])-1)</f>
        <v>theater</v>
      </c>
      <c r="V10" t="str">
        <f>MID(Tab_Data[[#This Row],[category &amp; sub-category]],FIND("/",Tab_Data[[#This Row],[category &amp; sub-category]])+1,1000)</f>
        <v>plays</v>
      </c>
    </row>
    <row r="11" spans="1:22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>(Tab_Data[[#This Row],[pledged]]/Tab_Data[[#This Row],[goal]])*100</f>
        <v>51.741935483870968</v>
      </c>
      <c r="G11" t="s">
        <v>14</v>
      </c>
      <c r="H11">
        <v>44</v>
      </c>
      <c r="I11" s="8">
        <f>IF(Tab_Data[[#This Row],[pledged]]=0,0,Tab_Data[[#This Row],[pledged]]/Tab_Data[[#This Row],[backers_count]])</f>
        <v>72.909090909090907</v>
      </c>
      <c r="J11" t="s">
        <v>21</v>
      </c>
      <c r="K11" t="s">
        <v>22</v>
      </c>
      <c r="L11">
        <v>1379566800</v>
      </c>
      <c r="M11" s="11">
        <f>(((Tab_Data[[#This Row],[launched_at]]/60)/60)/24)+DATE(1970,1,1)</f>
        <v>41536.208333333336</v>
      </c>
      <c r="N11">
        <f>YEAR(Tab_Data[[#This Row],[Date Created Conversion]])</f>
        <v>2013</v>
      </c>
      <c r="O11" s="12" t="str">
        <f>TEXT(Tab_Data[[#This Row],[Date Created Conversion]],"mmm")</f>
        <v>sep</v>
      </c>
      <c r="P11">
        <v>1383804000</v>
      </c>
      <c r="Q11" s="11">
        <f>(((Tab_Data[[#This Row],[deadline]]/60)/60)/24)+DATE(1970,1,1)</f>
        <v>41585.25</v>
      </c>
      <c r="R11" t="b">
        <v>0</v>
      </c>
      <c r="S11" t="b">
        <v>0</v>
      </c>
      <c r="T11" t="s">
        <v>50</v>
      </c>
      <c r="U11" t="str">
        <f>MID(Tab_Data[[#This Row],[category &amp; sub-category]],1,FIND("/",Tab_Data[[#This Row],[category &amp; sub-category]])-1)</f>
        <v>music</v>
      </c>
      <c r="V11" t="str">
        <f>MID(Tab_Data[[#This Row],[category &amp; sub-category]],FIND("/",Tab_Data[[#This Row],[category &amp; sub-category]])+1,1000)</f>
        <v>electric music</v>
      </c>
    </row>
    <row r="12" spans="1:22" hidden="1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>(Tab_Data[[#This Row],[pledged]]/Tab_Data[[#This Row],[goal]])*100</f>
        <v>266.11538461538464</v>
      </c>
      <c r="G12" t="s">
        <v>20</v>
      </c>
      <c r="H12">
        <v>220</v>
      </c>
      <c r="I12" s="8">
        <f>IF(Tab_Data[[#This Row],[pledged]]=0,0,Tab_Data[[#This Row],[pledged]]/Tab_Data[[#This Row],[backers_count]])</f>
        <v>62.9</v>
      </c>
      <c r="J12" t="s">
        <v>21</v>
      </c>
      <c r="K12" t="s">
        <v>22</v>
      </c>
      <c r="L12">
        <v>1281762000</v>
      </c>
      <c r="M12" s="11">
        <f>(((Tab_Data[[#This Row],[launched_at]]/60)/60)/24)+DATE(1970,1,1)</f>
        <v>40404.208333333336</v>
      </c>
      <c r="N12">
        <f>YEAR(Tab_Data[[#This Row],[Date Created Conversion]])</f>
        <v>2010</v>
      </c>
      <c r="O12" s="12" t="str">
        <f>TEXT(Tab_Data[[#This Row],[Date Created Conversion]],"mmm")</f>
        <v>ago</v>
      </c>
      <c r="P12">
        <v>1285909200</v>
      </c>
      <c r="Q12" s="11">
        <f>(((Tab_Data[[#This Row],[deadline]]/60)/60)/24)+DATE(1970,1,1)</f>
        <v>40452.208333333336</v>
      </c>
      <c r="R12" t="b">
        <v>0</v>
      </c>
      <c r="S12" t="b">
        <v>0</v>
      </c>
      <c r="T12" t="s">
        <v>53</v>
      </c>
      <c r="U12" t="str">
        <f>MID(Tab_Data[[#This Row],[category &amp; sub-category]],1,FIND("/",Tab_Data[[#This Row],[category &amp; sub-category]])-1)</f>
        <v>film &amp; video</v>
      </c>
      <c r="V12" t="str">
        <f>MID(Tab_Data[[#This Row],[category &amp; sub-category]],FIND("/",Tab_Data[[#This Row],[category &amp; sub-category]])+1,1000)</f>
        <v>drama</v>
      </c>
    </row>
    <row r="13" spans="1:22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>(Tab_Data[[#This Row],[pledged]]/Tab_Data[[#This Row],[goal]])*100</f>
        <v>48.095238095238095</v>
      </c>
      <c r="G13" t="s">
        <v>14</v>
      </c>
      <c r="H13">
        <v>27</v>
      </c>
      <c r="I13" s="8">
        <f>IF(Tab_Data[[#This Row],[pledged]]=0,0,Tab_Data[[#This Row],[pledged]]/Tab_Data[[#This Row],[backers_count]])</f>
        <v>112.22222222222223</v>
      </c>
      <c r="J13" t="s">
        <v>21</v>
      </c>
      <c r="K13" t="s">
        <v>22</v>
      </c>
      <c r="L13">
        <v>1285045200</v>
      </c>
      <c r="M13" s="11">
        <f>(((Tab_Data[[#This Row],[launched_at]]/60)/60)/24)+DATE(1970,1,1)</f>
        <v>40442.208333333336</v>
      </c>
      <c r="N13">
        <f>YEAR(Tab_Data[[#This Row],[Date Created Conversion]])</f>
        <v>2010</v>
      </c>
      <c r="O13" s="12" t="str">
        <f>TEXT(Tab_Data[[#This Row],[Date Created Conversion]],"mmm")</f>
        <v>sep</v>
      </c>
      <c r="P13">
        <v>1285563600</v>
      </c>
      <c r="Q13" s="11">
        <f>(((Tab_Data[[#This Row],[deadline]]/60)/60)/24)+DATE(1970,1,1)</f>
        <v>40448.208333333336</v>
      </c>
      <c r="R13" t="b">
        <v>0</v>
      </c>
      <c r="S13" t="b">
        <v>1</v>
      </c>
      <c r="T13" t="s">
        <v>33</v>
      </c>
      <c r="U13" t="str">
        <f>MID(Tab_Data[[#This Row],[category &amp; sub-category]],1,FIND("/",Tab_Data[[#This Row],[category &amp; sub-category]])-1)</f>
        <v>theater</v>
      </c>
      <c r="V13" t="str">
        <f>MID(Tab_Data[[#This Row],[category &amp; sub-category]],FIND("/",Tab_Data[[#This Row],[category &amp; sub-category]])+1,1000)</f>
        <v>plays</v>
      </c>
    </row>
    <row r="14" spans="1:22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>(Tab_Data[[#This Row],[pledged]]/Tab_Data[[#This Row],[goal]])*100</f>
        <v>89.349206349206341</v>
      </c>
      <c r="G14" t="s">
        <v>14</v>
      </c>
      <c r="H14">
        <v>55</v>
      </c>
      <c r="I14" s="8">
        <f>IF(Tab_Data[[#This Row],[pledged]]=0,0,Tab_Data[[#This Row],[pledged]]/Tab_Data[[#This Row],[backers_count]])</f>
        <v>102.34545454545454</v>
      </c>
      <c r="J14" t="s">
        <v>21</v>
      </c>
      <c r="K14" t="s">
        <v>22</v>
      </c>
      <c r="L14">
        <v>1571720400</v>
      </c>
      <c r="M14" s="11">
        <f>(((Tab_Data[[#This Row],[launched_at]]/60)/60)/24)+DATE(1970,1,1)</f>
        <v>43760.208333333328</v>
      </c>
      <c r="N14">
        <f>YEAR(Tab_Data[[#This Row],[Date Created Conversion]])</f>
        <v>2019</v>
      </c>
      <c r="O14" s="12" t="str">
        <f>TEXT(Tab_Data[[#This Row],[Date Created Conversion]],"mmm")</f>
        <v>oct</v>
      </c>
      <c r="P14">
        <v>1572411600</v>
      </c>
      <c r="Q14" s="11">
        <f>(((Tab_Data[[#This Row],[deadline]]/60)/60)/24)+DATE(1970,1,1)</f>
        <v>43768.208333333328</v>
      </c>
      <c r="R14" t="b">
        <v>0</v>
      </c>
      <c r="S14" t="b">
        <v>0</v>
      </c>
      <c r="T14" t="s">
        <v>53</v>
      </c>
      <c r="U14" t="str">
        <f>MID(Tab_Data[[#This Row],[category &amp; sub-category]],1,FIND("/",Tab_Data[[#This Row],[category &amp; sub-category]])-1)</f>
        <v>film &amp; video</v>
      </c>
      <c r="V14" t="str">
        <f>MID(Tab_Data[[#This Row],[category &amp; sub-category]],FIND("/",Tab_Data[[#This Row],[category &amp; sub-category]])+1,1000)</f>
        <v>drama</v>
      </c>
    </row>
    <row r="15" spans="1:22" ht="31.2" hidden="1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>(Tab_Data[[#This Row],[pledged]]/Tab_Data[[#This Row],[goal]])*100</f>
        <v>245.11904761904765</v>
      </c>
      <c r="G15" t="s">
        <v>20</v>
      </c>
      <c r="H15">
        <v>98</v>
      </c>
      <c r="I15" s="8">
        <f>IF(Tab_Data[[#This Row],[pledged]]=0,0,Tab_Data[[#This Row],[pledged]]/Tab_Data[[#This Row],[backers_count]])</f>
        <v>105.05102040816327</v>
      </c>
      <c r="J15" t="s">
        <v>21</v>
      </c>
      <c r="K15" t="s">
        <v>22</v>
      </c>
      <c r="L15">
        <v>1465621200</v>
      </c>
      <c r="M15" s="11">
        <f>(((Tab_Data[[#This Row],[launched_at]]/60)/60)/24)+DATE(1970,1,1)</f>
        <v>42532.208333333328</v>
      </c>
      <c r="N15">
        <f>YEAR(Tab_Data[[#This Row],[Date Created Conversion]])</f>
        <v>2016</v>
      </c>
      <c r="O15" s="12" t="str">
        <f>TEXT(Tab_Data[[#This Row],[Date Created Conversion]],"mmm")</f>
        <v>jun</v>
      </c>
      <c r="P15">
        <v>1466658000</v>
      </c>
      <c r="Q15" s="11">
        <f>(((Tab_Data[[#This Row],[deadline]]/60)/60)/24)+DATE(1970,1,1)</f>
        <v>42544.208333333328</v>
      </c>
      <c r="R15" t="b">
        <v>0</v>
      </c>
      <c r="S15" t="b">
        <v>0</v>
      </c>
      <c r="T15" t="s">
        <v>60</v>
      </c>
      <c r="U15" t="str">
        <f>MID(Tab_Data[[#This Row],[category &amp; sub-category]],1,FIND("/",Tab_Data[[#This Row],[category &amp; sub-category]])-1)</f>
        <v>music</v>
      </c>
      <c r="V15" t="str">
        <f>MID(Tab_Data[[#This Row],[category &amp; sub-category]],FIND("/",Tab_Data[[#This Row],[category &amp; sub-category]])+1,1000)</f>
        <v>indie rock</v>
      </c>
    </row>
    <row r="16" spans="1:22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>(Tab_Data[[#This Row],[pledged]]/Tab_Data[[#This Row],[goal]])*100</f>
        <v>66.769503546099301</v>
      </c>
      <c r="G16" t="s">
        <v>14</v>
      </c>
      <c r="H16">
        <v>200</v>
      </c>
      <c r="I16" s="8">
        <f>IF(Tab_Data[[#This Row],[pledged]]=0,0,Tab_Data[[#This Row],[pledged]]/Tab_Data[[#This Row],[backers_count]])</f>
        <v>94.144999999999996</v>
      </c>
      <c r="J16" t="s">
        <v>21</v>
      </c>
      <c r="K16" t="s">
        <v>22</v>
      </c>
      <c r="L16">
        <v>1331013600</v>
      </c>
      <c r="M16" s="11">
        <f>(((Tab_Data[[#This Row],[launched_at]]/60)/60)/24)+DATE(1970,1,1)</f>
        <v>40974.25</v>
      </c>
      <c r="N16">
        <f>YEAR(Tab_Data[[#This Row],[Date Created Conversion]])</f>
        <v>2012</v>
      </c>
      <c r="O16" s="12" t="str">
        <f>TEXT(Tab_Data[[#This Row],[Date Created Conversion]],"mmm")</f>
        <v>mar</v>
      </c>
      <c r="P16">
        <v>1333342800</v>
      </c>
      <c r="Q16" s="11">
        <f>(((Tab_Data[[#This Row],[deadline]]/60)/60)/24)+DATE(1970,1,1)</f>
        <v>41001.208333333336</v>
      </c>
      <c r="R16" t="b">
        <v>0</v>
      </c>
      <c r="S16" t="b">
        <v>0</v>
      </c>
      <c r="T16" t="s">
        <v>60</v>
      </c>
      <c r="U16" t="str">
        <f>MID(Tab_Data[[#This Row],[category &amp; sub-category]],1,FIND("/",Tab_Data[[#This Row],[category &amp; sub-category]])-1)</f>
        <v>music</v>
      </c>
      <c r="V16" t="str">
        <f>MID(Tab_Data[[#This Row],[category &amp; sub-category]],FIND("/",Tab_Data[[#This Row],[category &amp; sub-category]])+1,1000)</f>
        <v>indie rock</v>
      </c>
    </row>
    <row r="17" spans="1:22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>(Tab_Data[[#This Row],[pledged]]/Tab_Data[[#This Row],[goal]])*100</f>
        <v>47.307881773399011</v>
      </c>
      <c r="G17" t="s">
        <v>14</v>
      </c>
      <c r="H17">
        <v>452</v>
      </c>
      <c r="I17" s="8">
        <f>IF(Tab_Data[[#This Row],[pledged]]=0,0,Tab_Data[[#This Row],[pledged]]/Tab_Data[[#This Row],[backers_count]])</f>
        <v>84.986725663716811</v>
      </c>
      <c r="J17" t="s">
        <v>21</v>
      </c>
      <c r="K17" t="s">
        <v>22</v>
      </c>
      <c r="L17">
        <v>1575957600</v>
      </c>
      <c r="M17" s="11">
        <f>(((Tab_Data[[#This Row],[launched_at]]/60)/60)/24)+DATE(1970,1,1)</f>
        <v>43809.25</v>
      </c>
      <c r="N17">
        <f>YEAR(Tab_Data[[#This Row],[Date Created Conversion]])</f>
        <v>2019</v>
      </c>
      <c r="O17" s="12" t="str">
        <f>TEXT(Tab_Data[[#This Row],[Date Created Conversion]],"mmm")</f>
        <v>dic</v>
      </c>
      <c r="P17">
        <v>1576303200</v>
      </c>
      <c r="Q17" s="11">
        <f>(((Tab_Data[[#This Row],[deadline]]/60)/60)/24)+DATE(1970,1,1)</f>
        <v>43813.25</v>
      </c>
      <c r="R17" t="b">
        <v>0</v>
      </c>
      <c r="S17" t="b">
        <v>0</v>
      </c>
      <c r="T17" t="s">
        <v>65</v>
      </c>
      <c r="U17" t="str">
        <f>MID(Tab_Data[[#This Row],[category &amp; sub-category]],1,FIND("/",Tab_Data[[#This Row],[category &amp; sub-category]])-1)</f>
        <v>technology</v>
      </c>
      <c r="V17" t="str">
        <f>MID(Tab_Data[[#This Row],[category &amp; sub-category]],FIND("/",Tab_Data[[#This Row],[category &amp; sub-category]])+1,1000)</f>
        <v>wearables</v>
      </c>
    </row>
    <row r="18" spans="1:22" hidden="1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>(Tab_Data[[#This Row],[pledged]]/Tab_Data[[#This Row],[goal]])*100</f>
        <v>649.47058823529414</v>
      </c>
      <c r="G18" t="s">
        <v>20</v>
      </c>
      <c r="H18">
        <v>100</v>
      </c>
      <c r="I18" s="8">
        <f>IF(Tab_Data[[#This Row],[pledged]]=0,0,Tab_Data[[#This Row],[pledged]]/Tab_Data[[#This Row],[backers_count]])</f>
        <v>110.41</v>
      </c>
      <c r="J18" t="s">
        <v>21</v>
      </c>
      <c r="K18" t="s">
        <v>22</v>
      </c>
      <c r="L18">
        <v>1390370400</v>
      </c>
      <c r="M18" s="11">
        <f>(((Tab_Data[[#This Row],[launched_at]]/60)/60)/24)+DATE(1970,1,1)</f>
        <v>41661.25</v>
      </c>
      <c r="N18">
        <f>YEAR(Tab_Data[[#This Row],[Date Created Conversion]])</f>
        <v>2014</v>
      </c>
      <c r="O18" s="12" t="str">
        <f>TEXT(Tab_Data[[#This Row],[Date Created Conversion]],"mmm")</f>
        <v>ene</v>
      </c>
      <c r="P18">
        <v>1392271200</v>
      </c>
      <c r="Q18" s="11">
        <f>(((Tab_Data[[#This Row],[deadline]]/60)/60)/24)+DATE(1970,1,1)</f>
        <v>41683.25</v>
      </c>
      <c r="R18" t="b">
        <v>0</v>
      </c>
      <c r="S18" t="b">
        <v>0</v>
      </c>
      <c r="T18" t="s">
        <v>68</v>
      </c>
      <c r="U18" t="str">
        <f>MID(Tab_Data[[#This Row],[category &amp; sub-category]],1,FIND("/",Tab_Data[[#This Row],[category &amp; sub-category]])-1)</f>
        <v>publishing</v>
      </c>
      <c r="V18" t="str">
        <f>MID(Tab_Data[[#This Row],[category &amp; sub-category]],FIND("/",Tab_Data[[#This Row],[category &amp; sub-category]])+1,1000)</f>
        <v>nonfiction</v>
      </c>
    </row>
    <row r="19" spans="1:22" hidden="1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>(Tab_Data[[#This Row],[pledged]]/Tab_Data[[#This Row],[goal]])*100</f>
        <v>159.39125295508273</v>
      </c>
      <c r="G19" t="s">
        <v>20</v>
      </c>
      <c r="H19">
        <v>1249</v>
      </c>
      <c r="I19" s="8">
        <f>IF(Tab_Data[[#This Row],[pledged]]=0,0,Tab_Data[[#This Row],[pledged]]/Tab_Data[[#This Row],[backers_count]])</f>
        <v>107.96236989591674</v>
      </c>
      <c r="J19" t="s">
        <v>21</v>
      </c>
      <c r="K19" t="s">
        <v>22</v>
      </c>
      <c r="L19">
        <v>1294812000</v>
      </c>
      <c r="M19" s="11">
        <f>(((Tab_Data[[#This Row],[launched_at]]/60)/60)/24)+DATE(1970,1,1)</f>
        <v>40555.25</v>
      </c>
      <c r="N19">
        <f>YEAR(Tab_Data[[#This Row],[Date Created Conversion]])</f>
        <v>2011</v>
      </c>
      <c r="O19" s="12" t="str">
        <f>TEXT(Tab_Data[[#This Row],[Date Created Conversion]],"mmm")</f>
        <v>ene</v>
      </c>
      <c r="P19">
        <v>1294898400</v>
      </c>
      <c r="Q19" s="11">
        <f>(((Tab_Data[[#This Row],[deadline]]/60)/60)/24)+DATE(1970,1,1)</f>
        <v>40556.25</v>
      </c>
      <c r="R19" t="b">
        <v>0</v>
      </c>
      <c r="S19" t="b">
        <v>0</v>
      </c>
      <c r="T19" t="s">
        <v>71</v>
      </c>
      <c r="U19" t="str">
        <f>MID(Tab_Data[[#This Row],[category &amp; sub-category]],1,FIND("/",Tab_Data[[#This Row],[category &amp; sub-category]])-1)</f>
        <v>film &amp; video</v>
      </c>
      <c r="V19" t="str">
        <f>MID(Tab_Data[[#This Row],[category &amp; sub-category]],FIND("/",Tab_Data[[#This Row],[category &amp; sub-category]])+1,1000)</f>
        <v>animation</v>
      </c>
    </row>
    <row r="20" spans="1:22" hidden="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>(Tab_Data[[#This Row],[pledged]]/Tab_Data[[#This Row],[goal]])*100</f>
        <v>66.912087912087912</v>
      </c>
      <c r="G20" t="s">
        <v>74</v>
      </c>
      <c r="H20">
        <v>135</v>
      </c>
      <c r="I20" s="8">
        <f>IF(Tab_Data[[#This Row],[pledged]]=0,0,Tab_Data[[#This Row],[pledged]]/Tab_Data[[#This Row],[backers_count]])</f>
        <v>45.103703703703701</v>
      </c>
      <c r="J20" t="s">
        <v>21</v>
      </c>
      <c r="K20" t="s">
        <v>22</v>
      </c>
      <c r="L20">
        <v>1536382800</v>
      </c>
      <c r="M20" s="11">
        <f>(((Tab_Data[[#This Row],[launched_at]]/60)/60)/24)+DATE(1970,1,1)</f>
        <v>43351.208333333328</v>
      </c>
      <c r="N20">
        <f>YEAR(Tab_Data[[#This Row],[Date Created Conversion]])</f>
        <v>2018</v>
      </c>
      <c r="O20" s="12" t="str">
        <f>TEXT(Tab_Data[[#This Row],[Date Created Conversion]],"mmm")</f>
        <v>sep</v>
      </c>
      <c r="P20">
        <v>1537074000</v>
      </c>
      <c r="Q20" s="11">
        <f>(((Tab_Data[[#This Row],[deadline]]/60)/60)/24)+DATE(1970,1,1)</f>
        <v>43359.208333333328</v>
      </c>
      <c r="R20" t="b">
        <v>0</v>
      </c>
      <c r="S20" t="b">
        <v>0</v>
      </c>
      <c r="T20" t="s">
        <v>33</v>
      </c>
      <c r="U20" t="str">
        <f>MID(Tab_Data[[#This Row],[category &amp; sub-category]],1,FIND("/",Tab_Data[[#This Row],[category &amp; sub-category]])-1)</f>
        <v>theater</v>
      </c>
      <c r="V20" t="str">
        <f>MID(Tab_Data[[#This Row],[category &amp; sub-category]],FIND("/",Tab_Data[[#This Row],[category &amp; sub-category]])+1,1000)</f>
        <v>plays</v>
      </c>
    </row>
    <row r="21" spans="1:22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>(Tab_Data[[#This Row],[pledged]]/Tab_Data[[#This Row],[goal]])*100</f>
        <v>48.529600000000002</v>
      </c>
      <c r="G21" t="s">
        <v>14</v>
      </c>
      <c r="H21">
        <v>674</v>
      </c>
      <c r="I21" s="8">
        <f>IF(Tab_Data[[#This Row],[pledged]]=0,0,Tab_Data[[#This Row],[pledged]]/Tab_Data[[#This Row],[backers_count]])</f>
        <v>45.001483679525222</v>
      </c>
      <c r="J21" t="s">
        <v>21</v>
      </c>
      <c r="K21" t="s">
        <v>22</v>
      </c>
      <c r="L21">
        <v>1551679200</v>
      </c>
      <c r="M21" s="11">
        <f>(((Tab_Data[[#This Row],[launched_at]]/60)/60)/24)+DATE(1970,1,1)</f>
        <v>43528.25</v>
      </c>
      <c r="N21">
        <f>YEAR(Tab_Data[[#This Row],[Date Created Conversion]])</f>
        <v>2019</v>
      </c>
      <c r="O21" s="12" t="str">
        <f>TEXT(Tab_Data[[#This Row],[Date Created Conversion]],"mmm")</f>
        <v>mar</v>
      </c>
      <c r="P21">
        <v>1553490000</v>
      </c>
      <c r="Q21" s="11">
        <f>(((Tab_Data[[#This Row],[deadline]]/60)/60)/24)+DATE(1970,1,1)</f>
        <v>43549.208333333328</v>
      </c>
      <c r="R21" t="b">
        <v>0</v>
      </c>
      <c r="S21" t="b">
        <v>1</v>
      </c>
      <c r="T21" t="s">
        <v>33</v>
      </c>
      <c r="U21" t="str">
        <f>MID(Tab_Data[[#This Row],[category &amp; sub-category]],1,FIND("/",Tab_Data[[#This Row],[category &amp; sub-category]])-1)</f>
        <v>theater</v>
      </c>
      <c r="V21" t="str">
        <f>MID(Tab_Data[[#This Row],[category &amp; sub-category]],FIND("/",Tab_Data[[#This Row],[category &amp; sub-category]])+1,1000)</f>
        <v>plays</v>
      </c>
    </row>
    <row r="22" spans="1:22" hidden="1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>(Tab_Data[[#This Row],[pledged]]/Tab_Data[[#This Row],[goal]])*100</f>
        <v>112.24279210925646</v>
      </c>
      <c r="G22" t="s">
        <v>20</v>
      </c>
      <c r="H22">
        <v>1396</v>
      </c>
      <c r="I22" s="8">
        <f>IF(Tab_Data[[#This Row],[pledged]]=0,0,Tab_Data[[#This Row],[pledged]]/Tab_Data[[#This Row],[backers_count]])</f>
        <v>105.97134670487107</v>
      </c>
      <c r="J22" t="s">
        <v>21</v>
      </c>
      <c r="K22" t="s">
        <v>22</v>
      </c>
      <c r="L22">
        <v>1406523600</v>
      </c>
      <c r="M22" s="11">
        <f>(((Tab_Data[[#This Row],[launched_at]]/60)/60)/24)+DATE(1970,1,1)</f>
        <v>41848.208333333336</v>
      </c>
      <c r="N22">
        <f>YEAR(Tab_Data[[#This Row],[Date Created Conversion]])</f>
        <v>2014</v>
      </c>
      <c r="O22" s="12" t="str">
        <f>TEXT(Tab_Data[[#This Row],[Date Created Conversion]],"mmm")</f>
        <v>jul</v>
      </c>
      <c r="P22">
        <v>1406523600</v>
      </c>
      <c r="Q22" s="11">
        <f>(((Tab_Data[[#This Row],[deadline]]/60)/60)/24)+DATE(1970,1,1)</f>
        <v>41848.208333333336</v>
      </c>
      <c r="R22" t="b">
        <v>0</v>
      </c>
      <c r="S22" t="b">
        <v>0</v>
      </c>
      <c r="T22" t="s">
        <v>53</v>
      </c>
      <c r="U22" t="str">
        <f>MID(Tab_Data[[#This Row],[category &amp; sub-category]],1,FIND("/",Tab_Data[[#This Row],[category &amp; sub-category]])-1)</f>
        <v>film &amp; video</v>
      </c>
      <c r="V22" t="str">
        <f>MID(Tab_Data[[#This Row],[category &amp; sub-category]],FIND("/",Tab_Data[[#This Row],[category &amp; sub-category]])+1,1000)</f>
        <v>drama</v>
      </c>
    </row>
    <row r="23" spans="1:22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>(Tab_Data[[#This Row],[pledged]]/Tab_Data[[#This Row],[goal]])*100</f>
        <v>40.992553191489364</v>
      </c>
      <c r="G23" t="s">
        <v>14</v>
      </c>
      <c r="H23">
        <v>558</v>
      </c>
      <c r="I23" s="8">
        <f>IF(Tab_Data[[#This Row],[pledged]]=0,0,Tab_Data[[#This Row],[pledged]]/Tab_Data[[#This Row],[backers_count]])</f>
        <v>69.055555555555557</v>
      </c>
      <c r="J23" t="s">
        <v>21</v>
      </c>
      <c r="K23" t="s">
        <v>22</v>
      </c>
      <c r="L23">
        <v>1313384400</v>
      </c>
      <c r="M23" s="11">
        <f>(((Tab_Data[[#This Row],[launched_at]]/60)/60)/24)+DATE(1970,1,1)</f>
        <v>40770.208333333336</v>
      </c>
      <c r="N23">
        <f>YEAR(Tab_Data[[#This Row],[Date Created Conversion]])</f>
        <v>2011</v>
      </c>
      <c r="O23" s="12" t="str">
        <f>TEXT(Tab_Data[[#This Row],[Date Created Conversion]],"mmm")</f>
        <v>ago</v>
      </c>
      <c r="P23">
        <v>1316322000</v>
      </c>
      <c r="Q23" s="11">
        <f>(((Tab_Data[[#This Row],[deadline]]/60)/60)/24)+DATE(1970,1,1)</f>
        <v>40804.208333333336</v>
      </c>
      <c r="R23" t="b">
        <v>0</v>
      </c>
      <c r="S23" t="b">
        <v>0</v>
      </c>
      <c r="T23" t="s">
        <v>33</v>
      </c>
      <c r="U23" t="str">
        <f>MID(Tab_Data[[#This Row],[category &amp; sub-category]],1,FIND("/",Tab_Data[[#This Row],[category &amp; sub-category]])-1)</f>
        <v>theater</v>
      </c>
      <c r="V23" t="str">
        <f>MID(Tab_Data[[#This Row],[category &amp; sub-category]],FIND("/",Tab_Data[[#This Row],[category &amp; sub-category]])+1,1000)</f>
        <v>plays</v>
      </c>
    </row>
    <row r="24" spans="1:22" hidden="1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>(Tab_Data[[#This Row],[pledged]]/Tab_Data[[#This Row],[goal]])*100</f>
        <v>128.07106598984771</v>
      </c>
      <c r="G24" t="s">
        <v>20</v>
      </c>
      <c r="H24">
        <v>890</v>
      </c>
      <c r="I24" s="8">
        <f>IF(Tab_Data[[#This Row],[pledged]]=0,0,Tab_Data[[#This Row],[pledged]]/Tab_Data[[#This Row],[backers_count]])</f>
        <v>85.044943820224717</v>
      </c>
      <c r="J24" t="s">
        <v>21</v>
      </c>
      <c r="K24" t="s">
        <v>22</v>
      </c>
      <c r="L24">
        <v>1522731600</v>
      </c>
      <c r="M24" s="11">
        <f>(((Tab_Data[[#This Row],[launched_at]]/60)/60)/24)+DATE(1970,1,1)</f>
        <v>43193.208333333328</v>
      </c>
      <c r="N24">
        <f>YEAR(Tab_Data[[#This Row],[Date Created Conversion]])</f>
        <v>2018</v>
      </c>
      <c r="O24" s="12" t="str">
        <f>TEXT(Tab_Data[[#This Row],[Date Created Conversion]],"mmm")</f>
        <v>abr</v>
      </c>
      <c r="P24">
        <v>1524027600</v>
      </c>
      <c r="Q24" s="11">
        <f>(((Tab_Data[[#This Row],[deadline]]/60)/60)/24)+DATE(1970,1,1)</f>
        <v>43208.208333333328</v>
      </c>
      <c r="R24" t="b">
        <v>0</v>
      </c>
      <c r="S24" t="b">
        <v>0</v>
      </c>
      <c r="T24" t="s">
        <v>33</v>
      </c>
      <c r="U24" t="str">
        <f>MID(Tab_Data[[#This Row],[category &amp; sub-category]],1,FIND("/",Tab_Data[[#This Row],[category &amp; sub-category]])-1)</f>
        <v>theater</v>
      </c>
      <c r="V24" t="str">
        <f>MID(Tab_Data[[#This Row],[category &amp; sub-category]],FIND("/",Tab_Data[[#This Row],[category &amp; sub-category]])+1,1000)</f>
        <v>plays</v>
      </c>
    </row>
    <row r="25" spans="1:22" hidden="1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>(Tab_Data[[#This Row],[pledged]]/Tab_Data[[#This Row],[goal]])*100</f>
        <v>332.04444444444448</v>
      </c>
      <c r="G25" t="s">
        <v>20</v>
      </c>
      <c r="H25">
        <v>142</v>
      </c>
      <c r="I25" s="8">
        <f>IF(Tab_Data[[#This Row],[pledged]]=0,0,Tab_Data[[#This Row],[pledged]]/Tab_Data[[#This Row],[backers_count]])</f>
        <v>105.22535211267606</v>
      </c>
      <c r="J25" t="s">
        <v>40</v>
      </c>
      <c r="K25" t="s">
        <v>41</v>
      </c>
      <c r="L25">
        <v>1550124000</v>
      </c>
      <c r="M25" s="11">
        <f>(((Tab_Data[[#This Row],[launched_at]]/60)/60)/24)+DATE(1970,1,1)</f>
        <v>43510.25</v>
      </c>
      <c r="N25">
        <f>YEAR(Tab_Data[[#This Row],[Date Created Conversion]])</f>
        <v>2019</v>
      </c>
      <c r="O25" s="12" t="str">
        <f>TEXT(Tab_Data[[#This Row],[Date Created Conversion]],"mmm")</f>
        <v>feb</v>
      </c>
      <c r="P25">
        <v>1554699600</v>
      </c>
      <c r="Q25" s="11">
        <f>(((Tab_Data[[#This Row],[deadline]]/60)/60)/24)+DATE(1970,1,1)</f>
        <v>43563.208333333328</v>
      </c>
      <c r="R25" t="b">
        <v>0</v>
      </c>
      <c r="S25" t="b">
        <v>0</v>
      </c>
      <c r="T25" t="s">
        <v>42</v>
      </c>
      <c r="U25" t="str">
        <f>MID(Tab_Data[[#This Row],[category &amp; sub-category]],1,FIND("/",Tab_Data[[#This Row],[category &amp; sub-category]])-1)</f>
        <v>film &amp; video</v>
      </c>
      <c r="V25" t="str">
        <f>MID(Tab_Data[[#This Row],[category &amp; sub-category]],FIND("/",Tab_Data[[#This Row],[category &amp; sub-category]])+1,1000)</f>
        <v>documentary</v>
      </c>
    </row>
    <row r="26" spans="1:22" hidden="1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>(Tab_Data[[#This Row],[pledged]]/Tab_Data[[#This Row],[goal]])*100</f>
        <v>112.83225108225108</v>
      </c>
      <c r="G26" t="s">
        <v>20</v>
      </c>
      <c r="H26">
        <v>2673</v>
      </c>
      <c r="I26" s="8">
        <f>IF(Tab_Data[[#This Row],[pledged]]=0,0,Tab_Data[[#This Row],[pledged]]/Tab_Data[[#This Row],[backers_count]])</f>
        <v>39.003741114852225</v>
      </c>
      <c r="J26" t="s">
        <v>21</v>
      </c>
      <c r="K26" t="s">
        <v>22</v>
      </c>
      <c r="L26">
        <v>1403326800</v>
      </c>
      <c r="M26" s="11">
        <f>(((Tab_Data[[#This Row],[launched_at]]/60)/60)/24)+DATE(1970,1,1)</f>
        <v>41811.208333333336</v>
      </c>
      <c r="N26">
        <f>YEAR(Tab_Data[[#This Row],[Date Created Conversion]])</f>
        <v>2014</v>
      </c>
      <c r="O26" s="12" t="str">
        <f>TEXT(Tab_Data[[#This Row],[Date Created Conversion]],"mmm")</f>
        <v>jun</v>
      </c>
      <c r="P26">
        <v>1403499600</v>
      </c>
      <c r="Q26" s="11">
        <f>(((Tab_Data[[#This Row],[deadline]]/60)/60)/24)+DATE(1970,1,1)</f>
        <v>41813.208333333336</v>
      </c>
      <c r="R26" t="b">
        <v>0</v>
      </c>
      <c r="S26" t="b">
        <v>0</v>
      </c>
      <c r="T26" t="s">
        <v>65</v>
      </c>
      <c r="U26" t="str">
        <f>MID(Tab_Data[[#This Row],[category &amp; sub-category]],1,FIND("/",Tab_Data[[#This Row],[category &amp; sub-category]])-1)</f>
        <v>technology</v>
      </c>
      <c r="V26" t="str">
        <f>MID(Tab_Data[[#This Row],[category &amp; sub-category]],FIND("/",Tab_Data[[#This Row],[category &amp; sub-category]])+1,1000)</f>
        <v>wearables</v>
      </c>
    </row>
    <row r="27" spans="1:22" hidden="1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>(Tab_Data[[#This Row],[pledged]]/Tab_Data[[#This Row],[goal]])*100</f>
        <v>216.43636363636364</v>
      </c>
      <c r="G27" t="s">
        <v>20</v>
      </c>
      <c r="H27">
        <v>163</v>
      </c>
      <c r="I27" s="8">
        <f>IF(Tab_Data[[#This Row],[pledged]]=0,0,Tab_Data[[#This Row],[pledged]]/Tab_Data[[#This Row],[backers_count]])</f>
        <v>73.030674846625772</v>
      </c>
      <c r="J27" t="s">
        <v>21</v>
      </c>
      <c r="K27" t="s">
        <v>22</v>
      </c>
      <c r="L27">
        <v>1305694800</v>
      </c>
      <c r="M27" s="11">
        <f>(((Tab_Data[[#This Row],[launched_at]]/60)/60)/24)+DATE(1970,1,1)</f>
        <v>40681.208333333336</v>
      </c>
      <c r="N27">
        <f>YEAR(Tab_Data[[#This Row],[Date Created Conversion]])</f>
        <v>2011</v>
      </c>
      <c r="O27" s="12" t="str">
        <f>TEXT(Tab_Data[[#This Row],[Date Created Conversion]],"mmm")</f>
        <v>may</v>
      </c>
      <c r="P27">
        <v>1307422800</v>
      </c>
      <c r="Q27" s="11">
        <f>(((Tab_Data[[#This Row],[deadline]]/60)/60)/24)+DATE(1970,1,1)</f>
        <v>40701.208333333336</v>
      </c>
      <c r="R27" t="b">
        <v>0</v>
      </c>
      <c r="S27" t="b">
        <v>1</v>
      </c>
      <c r="T27" t="s">
        <v>89</v>
      </c>
      <c r="U27" t="str">
        <f>MID(Tab_Data[[#This Row],[category &amp; sub-category]],1,FIND("/",Tab_Data[[#This Row],[category &amp; sub-category]])-1)</f>
        <v>games</v>
      </c>
      <c r="V27" t="str">
        <f>MID(Tab_Data[[#This Row],[category &amp; sub-category]],FIND("/",Tab_Data[[#This Row],[category &amp; sub-category]])+1,1000)</f>
        <v>video games</v>
      </c>
    </row>
    <row r="28" spans="1:22" hidden="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>(Tab_Data[[#This Row],[pledged]]/Tab_Data[[#This Row],[goal]])*100</f>
        <v>48.199069767441863</v>
      </c>
      <c r="G28" t="s">
        <v>74</v>
      </c>
      <c r="H28">
        <v>1480</v>
      </c>
      <c r="I28" s="8">
        <f>IF(Tab_Data[[#This Row],[pledged]]=0,0,Tab_Data[[#This Row],[pledged]]/Tab_Data[[#This Row],[backers_count]])</f>
        <v>35.009459459459457</v>
      </c>
      <c r="J28" t="s">
        <v>21</v>
      </c>
      <c r="K28" t="s">
        <v>22</v>
      </c>
      <c r="L28">
        <v>1533013200</v>
      </c>
      <c r="M28" s="11">
        <f>(((Tab_Data[[#This Row],[launched_at]]/60)/60)/24)+DATE(1970,1,1)</f>
        <v>43312.208333333328</v>
      </c>
      <c r="N28">
        <f>YEAR(Tab_Data[[#This Row],[Date Created Conversion]])</f>
        <v>2018</v>
      </c>
      <c r="O28" s="12" t="str">
        <f>TEXT(Tab_Data[[#This Row],[Date Created Conversion]],"mmm")</f>
        <v>jul</v>
      </c>
      <c r="P28">
        <v>1535346000</v>
      </c>
      <c r="Q28" s="11">
        <f>(((Tab_Data[[#This Row],[deadline]]/60)/60)/24)+DATE(1970,1,1)</f>
        <v>43339.208333333328</v>
      </c>
      <c r="R28" t="b">
        <v>0</v>
      </c>
      <c r="S28" t="b">
        <v>0</v>
      </c>
      <c r="T28" t="s">
        <v>33</v>
      </c>
      <c r="U28" t="str">
        <f>MID(Tab_Data[[#This Row],[category &amp; sub-category]],1,FIND("/",Tab_Data[[#This Row],[category &amp; sub-category]])-1)</f>
        <v>theater</v>
      </c>
      <c r="V28" t="str">
        <f>MID(Tab_Data[[#This Row],[category &amp; sub-category]],FIND("/",Tab_Data[[#This Row],[category &amp; sub-category]])+1,1000)</f>
        <v>plays</v>
      </c>
    </row>
    <row r="29" spans="1:22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>(Tab_Data[[#This Row],[pledged]]/Tab_Data[[#This Row],[goal]])*100</f>
        <v>79.95</v>
      </c>
      <c r="G29" t="s">
        <v>14</v>
      </c>
      <c r="H29">
        <v>15</v>
      </c>
      <c r="I29" s="8">
        <f>IF(Tab_Data[[#This Row],[pledged]]=0,0,Tab_Data[[#This Row],[pledged]]/Tab_Data[[#This Row],[backers_count]])</f>
        <v>106.6</v>
      </c>
      <c r="J29" t="s">
        <v>21</v>
      </c>
      <c r="K29" t="s">
        <v>22</v>
      </c>
      <c r="L29">
        <v>1443848400</v>
      </c>
      <c r="M29" s="11">
        <f>(((Tab_Data[[#This Row],[launched_at]]/60)/60)/24)+DATE(1970,1,1)</f>
        <v>42280.208333333328</v>
      </c>
      <c r="N29">
        <f>YEAR(Tab_Data[[#This Row],[Date Created Conversion]])</f>
        <v>2015</v>
      </c>
      <c r="O29" s="12" t="str">
        <f>TEXT(Tab_Data[[#This Row],[Date Created Conversion]],"mmm")</f>
        <v>oct</v>
      </c>
      <c r="P29">
        <v>1444539600</v>
      </c>
      <c r="Q29" s="11">
        <f>(((Tab_Data[[#This Row],[deadline]]/60)/60)/24)+DATE(1970,1,1)</f>
        <v>42288.208333333328</v>
      </c>
      <c r="R29" t="b">
        <v>0</v>
      </c>
      <c r="S29" t="b">
        <v>0</v>
      </c>
      <c r="T29" t="s">
        <v>23</v>
      </c>
      <c r="U29" t="str">
        <f>MID(Tab_Data[[#This Row],[category &amp; sub-category]],1,FIND("/",Tab_Data[[#This Row],[category &amp; sub-category]])-1)</f>
        <v>music</v>
      </c>
      <c r="V29" t="str">
        <f>MID(Tab_Data[[#This Row],[category &amp; sub-category]],FIND("/",Tab_Data[[#This Row],[category &amp; sub-category]])+1,1000)</f>
        <v>rock</v>
      </c>
    </row>
    <row r="30" spans="1:22" hidden="1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>(Tab_Data[[#This Row],[pledged]]/Tab_Data[[#This Row],[goal]])*100</f>
        <v>105.22553516819573</v>
      </c>
      <c r="G30" t="s">
        <v>20</v>
      </c>
      <c r="H30">
        <v>2220</v>
      </c>
      <c r="I30" s="8">
        <f>IF(Tab_Data[[#This Row],[pledged]]=0,0,Tab_Data[[#This Row],[pledged]]/Tab_Data[[#This Row],[backers_count]])</f>
        <v>61.997747747747745</v>
      </c>
      <c r="J30" t="s">
        <v>21</v>
      </c>
      <c r="K30" t="s">
        <v>22</v>
      </c>
      <c r="L30">
        <v>1265695200</v>
      </c>
      <c r="M30" s="11">
        <f>(((Tab_Data[[#This Row],[launched_at]]/60)/60)/24)+DATE(1970,1,1)</f>
        <v>40218.25</v>
      </c>
      <c r="N30">
        <f>YEAR(Tab_Data[[#This Row],[Date Created Conversion]])</f>
        <v>2010</v>
      </c>
      <c r="O30" s="12" t="str">
        <f>TEXT(Tab_Data[[#This Row],[Date Created Conversion]],"mmm")</f>
        <v>feb</v>
      </c>
      <c r="P30">
        <v>1267682400</v>
      </c>
      <c r="Q30" s="11">
        <f>(((Tab_Data[[#This Row],[deadline]]/60)/60)/24)+DATE(1970,1,1)</f>
        <v>40241.25</v>
      </c>
      <c r="R30" t="b">
        <v>0</v>
      </c>
      <c r="S30" t="b">
        <v>1</v>
      </c>
      <c r="T30" t="s">
        <v>33</v>
      </c>
      <c r="U30" t="str">
        <f>MID(Tab_Data[[#This Row],[category &amp; sub-category]],1,FIND("/",Tab_Data[[#This Row],[category &amp; sub-category]])-1)</f>
        <v>theater</v>
      </c>
      <c r="V30" t="str">
        <f>MID(Tab_Data[[#This Row],[category &amp; sub-category]],FIND("/",Tab_Data[[#This Row],[category &amp; sub-category]])+1,1000)</f>
        <v>plays</v>
      </c>
    </row>
    <row r="31" spans="1:22" hidden="1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>(Tab_Data[[#This Row],[pledged]]/Tab_Data[[#This Row],[goal]])*100</f>
        <v>328.89978213507629</v>
      </c>
      <c r="G31" t="s">
        <v>20</v>
      </c>
      <c r="H31">
        <v>1606</v>
      </c>
      <c r="I31" s="8">
        <f>IF(Tab_Data[[#This Row],[pledged]]=0,0,Tab_Data[[#This Row],[pledged]]/Tab_Data[[#This Row],[backers_count]])</f>
        <v>94.000622665006233</v>
      </c>
      <c r="J31" t="s">
        <v>98</v>
      </c>
      <c r="K31" t="s">
        <v>99</v>
      </c>
      <c r="L31">
        <v>1532062800</v>
      </c>
      <c r="M31" s="11">
        <f>(((Tab_Data[[#This Row],[launched_at]]/60)/60)/24)+DATE(1970,1,1)</f>
        <v>43301.208333333328</v>
      </c>
      <c r="N31">
        <f>YEAR(Tab_Data[[#This Row],[Date Created Conversion]])</f>
        <v>2018</v>
      </c>
      <c r="O31" s="12" t="str">
        <f>TEXT(Tab_Data[[#This Row],[Date Created Conversion]],"mmm")</f>
        <v>jul</v>
      </c>
      <c r="P31">
        <v>1535518800</v>
      </c>
      <c r="Q31" s="11">
        <f>(((Tab_Data[[#This Row],[deadline]]/60)/60)/24)+DATE(1970,1,1)</f>
        <v>43341.208333333328</v>
      </c>
      <c r="R31" t="b">
        <v>0</v>
      </c>
      <c r="S31" t="b">
        <v>0</v>
      </c>
      <c r="T31" t="s">
        <v>100</v>
      </c>
      <c r="U31" t="str">
        <f>MID(Tab_Data[[#This Row],[category &amp; sub-category]],1,FIND("/",Tab_Data[[#This Row],[category &amp; sub-category]])-1)</f>
        <v>film &amp; video</v>
      </c>
      <c r="V31" t="str">
        <f>MID(Tab_Data[[#This Row],[category &amp; sub-category]],FIND("/",Tab_Data[[#This Row],[category &amp; sub-category]])+1,1000)</f>
        <v>shorts</v>
      </c>
    </row>
    <row r="32" spans="1:22" hidden="1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>(Tab_Data[[#This Row],[pledged]]/Tab_Data[[#This Row],[goal]])*100</f>
        <v>160.61111111111111</v>
      </c>
      <c r="G32" t="s">
        <v>20</v>
      </c>
      <c r="H32">
        <v>129</v>
      </c>
      <c r="I32" s="8">
        <f>IF(Tab_Data[[#This Row],[pledged]]=0,0,Tab_Data[[#This Row],[pledged]]/Tab_Data[[#This Row],[backers_count]])</f>
        <v>112.05426356589147</v>
      </c>
      <c r="J32" t="s">
        <v>21</v>
      </c>
      <c r="K32" t="s">
        <v>22</v>
      </c>
      <c r="L32">
        <v>1558674000</v>
      </c>
      <c r="M32" s="11">
        <f>(((Tab_Data[[#This Row],[launched_at]]/60)/60)/24)+DATE(1970,1,1)</f>
        <v>43609.208333333328</v>
      </c>
      <c r="N32">
        <f>YEAR(Tab_Data[[#This Row],[Date Created Conversion]])</f>
        <v>2019</v>
      </c>
      <c r="O32" s="12" t="str">
        <f>TEXT(Tab_Data[[#This Row],[Date Created Conversion]],"mmm")</f>
        <v>may</v>
      </c>
      <c r="P32">
        <v>1559106000</v>
      </c>
      <c r="Q32" s="11">
        <f>(((Tab_Data[[#This Row],[deadline]]/60)/60)/24)+DATE(1970,1,1)</f>
        <v>43614.208333333328</v>
      </c>
      <c r="R32" t="b">
        <v>0</v>
      </c>
      <c r="S32" t="b">
        <v>0</v>
      </c>
      <c r="T32" t="s">
        <v>71</v>
      </c>
      <c r="U32" t="str">
        <f>MID(Tab_Data[[#This Row],[category &amp; sub-category]],1,FIND("/",Tab_Data[[#This Row],[category &amp; sub-category]])-1)</f>
        <v>film &amp; video</v>
      </c>
      <c r="V32" t="str">
        <f>MID(Tab_Data[[#This Row],[category &amp; sub-category]],FIND("/",Tab_Data[[#This Row],[category &amp; sub-category]])+1,1000)</f>
        <v>animation</v>
      </c>
    </row>
    <row r="33" spans="1:22" hidden="1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>(Tab_Data[[#This Row],[pledged]]/Tab_Data[[#This Row],[goal]])*100</f>
        <v>310</v>
      </c>
      <c r="G33" t="s">
        <v>20</v>
      </c>
      <c r="H33">
        <v>226</v>
      </c>
      <c r="I33" s="8">
        <f>IF(Tab_Data[[#This Row],[pledged]]=0,0,Tab_Data[[#This Row],[pledged]]/Tab_Data[[#This Row],[backers_count]])</f>
        <v>48.008849557522126</v>
      </c>
      <c r="J33" t="s">
        <v>40</v>
      </c>
      <c r="K33" t="s">
        <v>41</v>
      </c>
      <c r="L33">
        <v>1451973600</v>
      </c>
      <c r="M33" s="11">
        <f>(((Tab_Data[[#This Row],[launched_at]]/60)/60)/24)+DATE(1970,1,1)</f>
        <v>42374.25</v>
      </c>
      <c r="N33">
        <f>YEAR(Tab_Data[[#This Row],[Date Created Conversion]])</f>
        <v>2016</v>
      </c>
      <c r="O33" s="12" t="str">
        <f>TEXT(Tab_Data[[#This Row],[Date Created Conversion]],"mmm")</f>
        <v>ene</v>
      </c>
      <c r="P33">
        <v>1454392800</v>
      </c>
      <c r="Q33" s="11">
        <f>(((Tab_Data[[#This Row],[deadline]]/60)/60)/24)+DATE(1970,1,1)</f>
        <v>42402.25</v>
      </c>
      <c r="R33" t="b">
        <v>0</v>
      </c>
      <c r="S33" t="b">
        <v>0</v>
      </c>
      <c r="T33" t="s">
        <v>89</v>
      </c>
      <c r="U33" t="str">
        <f>MID(Tab_Data[[#This Row],[category &amp; sub-category]],1,FIND("/",Tab_Data[[#This Row],[category &amp; sub-category]])-1)</f>
        <v>games</v>
      </c>
      <c r="V33" t="str">
        <f>MID(Tab_Data[[#This Row],[category &amp; sub-category]],FIND("/",Tab_Data[[#This Row],[category &amp; sub-category]])+1,1000)</f>
        <v>video games</v>
      </c>
    </row>
    <row r="34" spans="1:22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>(Tab_Data[[#This Row],[pledged]]/Tab_Data[[#This Row],[goal]])*100</f>
        <v>86.807920792079202</v>
      </c>
      <c r="G34" t="s">
        <v>14</v>
      </c>
      <c r="H34">
        <v>2307</v>
      </c>
      <c r="I34" s="8">
        <f>IF(Tab_Data[[#This Row],[pledged]]=0,0,Tab_Data[[#This Row],[pledged]]/Tab_Data[[#This Row],[backers_count]])</f>
        <v>38.004334633723452</v>
      </c>
      <c r="J34" t="s">
        <v>107</v>
      </c>
      <c r="K34" t="s">
        <v>108</v>
      </c>
      <c r="L34">
        <v>1515564000</v>
      </c>
      <c r="M34" s="11">
        <f>(((Tab_Data[[#This Row],[launched_at]]/60)/60)/24)+DATE(1970,1,1)</f>
        <v>43110.25</v>
      </c>
      <c r="N34">
        <f>YEAR(Tab_Data[[#This Row],[Date Created Conversion]])</f>
        <v>2018</v>
      </c>
      <c r="O34" s="12" t="str">
        <f>TEXT(Tab_Data[[#This Row],[Date Created Conversion]],"mmm")</f>
        <v>ene</v>
      </c>
      <c r="P34">
        <v>1517896800</v>
      </c>
      <c r="Q34" s="11">
        <f>(((Tab_Data[[#This Row],[deadline]]/60)/60)/24)+DATE(1970,1,1)</f>
        <v>43137.25</v>
      </c>
      <c r="R34" t="b">
        <v>0</v>
      </c>
      <c r="S34" t="b">
        <v>0</v>
      </c>
      <c r="T34" t="s">
        <v>42</v>
      </c>
      <c r="U34" t="str">
        <f>MID(Tab_Data[[#This Row],[category &amp; sub-category]],1,FIND("/",Tab_Data[[#This Row],[category &amp; sub-category]])-1)</f>
        <v>film &amp; video</v>
      </c>
      <c r="V34" t="str">
        <f>MID(Tab_Data[[#This Row],[category &amp; sub-category]],FIND("/",Tab_Data[[#This Row],[category &amp; sub-category]])+1,1000)</f>
        <v>documentary</v>
      </c>
    </row>
    <row r="35" spans="1:22" hidden="1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>(Tab_Data[[#This Row],[pledged]]/Tab_Data[[#This Row],[goal]])*100</f>
        <v>377.82071713147411</v>
      </c>
      <c r="G35" t="s">
        <v>20</v>
      </c>
      <c r="H35">
        <v>5419</v>
      </c>
      <c r="I35" s="8">
        <f>IF(Tab_Data[[#This Row],[pledged]]=0,0,Tab_Data[[#This Row],[pledged]]/Tab_Data[[#This Row],[backers_count]])</f>
        <v>35.000184535892231</v>
      </c>
      <c r="J35" t="s">
        <v>21</v>
      </c>
      <c r="K35" t="s">
        <v>22</v>
      </c>
      <c r="L35">
        <v>1412485200</v>
      </c>
      <c r="M35" s="11">
        <f>(((Tab_Data[[#This Row],[launched_at]]/60)/60)/24)+DATE(1970,1,1)</f>
        <v>41917.208333333336</v>
      </c>
      <c r="N35">
        <f>YEAR(Tab_Data[[#This Row],[Date Created Conversion]])</f>
        <v>2014</v>
      </c>
      <c r="O35" s="12" t="str">
        <f>TEXT(Tab_Data[[#This Row],[Date Created Conversion]],"mmm")</f>
        <v>oct</v>
      </c>
      <c r="P35">
        <v>1415685600</v>
      </c>
      <c r="Q35" s="11">
        <f>(((Tab_Data[[#This Row],[deadline]]/60)/60)/24)+DATE(1970,1,1)</f>
        <v>41954.25</v>
      </c>
      <c r="R35" t="b">
        <v>0</v>
      </c>
      <c r="S35" t="b">
        <v>0</v>
      </c>
      <c r="T35" t="s">
        <v>33</v>
      </c>
      <c r="U35" t="str">
        <f>MID(Tab_Data[[#This Row],[category &amp; sub-category]],1,FIND("/",Tab_Data[[#This Row],[category &amp; sub-category]])-1)</f>
        <v>theater</v>
      </c>
      <c r="V35" t="str">
        <f>MID(Tab_Data[[#This Row],[category &amp; sub-category]],FIND("/",Tab_Data[[#This Row],[category &amp; sub-category]])+1,1000)</f>
        <v>plays</v>
      </c>
    </row>
    <row r="36" spans="1:22" ht="31.2" hidden="1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>(Tab_Data[[#This Row],[pledged]]/Tab_Data[[#This Row],[goal]])*100</f>
        <v>150.80645161290323</v>
      </c>
      <c r="G36" t="s">
        <v>20</v>
      </c>
      <c r="H36">
        <v>165</v>
      </c>
      <c r="I36" s="8">
        <f>IF(Tab_Data[[#This Row],[pledged]]=0,0,Tab_Data[[#This Row],[pledged]]/Tab_Data[[#This Row],[backers_count]])</f>
        <v>85</v>
      </c>
      <c r="J36" t="s">
        <v>21</v>
      </c>
      <c r="K36" t="s">
        <v>22</v>
      </c>
      <c r="L36">
        <v>1490245200</v>
      </c>
      <c r="M36" s="11">
        <f>(((Tab_Data[[#This Row],[launched_at]]/60)/60)/24)+DATE(1970,1,1)</f>
        <v>42817.208333333328</v>
      </c>
      <c r="N36">
        <f>YEAR(Tab_Data[[#This Row],[Date Created Conversion]])</f>
        <v>2017</v>
      </c>
      <c r="O36" s="12" t="str">
        <f>TEXT(Tab_Data[[#This Row],[Date Created Conversion]],"mmm")</f>
        <v>mar</v>
      </c>
      <c r="P36">
        <v>1490677200</v>
      </c>
      <c r="Q36" s="11">
        <f>(((Tab_Data[[#This Row],[deadline]]/60)/60)/24)+DATE(1970,1,1)</f>
        <v>42822.208333333328</v>
      </c>
      <c r="R36" t="b">
        <v>0</v>
      </c>
      <c r="S36" t="b">
        <v>0</v>
      </c>
      <c r="T36" t="s">
        <v>42</v>
      </c>
      <c r="U36" t="str">
        <f>MID(Tab_Data[[#This Row],[category &amp; sub-category]],1,FIND("/",Tab_Data[[#This Row],[category &amp; sub-category]])-1)</f>
        <v>film &amp; video</v>
      </c>
      <c r="V36" t="str">
        <f>MID(Tab_Data[[#This Row],[category &amp; sub-category]],FIND("/",Tab_Data[[#This Row],[category &amp; sub-category]])+1,1000)</f>
        <v>documentary</v>
      </c>
    </row>
    <row r="37" spans="1:22" hidden="1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>(Tab_Data[[#This Row],[pledged]]/Tab_Data[[#This Row],[goal]])*100</f>
        <v>150.30119521912351</v>
      </c>
      <c r="G37" t="s">
        <v>20</v>
      </c>
      <c r="H37">
        <v>1965</v>
      </c>
      <c r="I37" s="8">
        <f>IF(Tab_Data[[#This Row],[pledged]]=0,0,Tab_Data[[#This Row],[pledged]]/Tab_Data[[#This Row],[backers_count]])</f>
        <v>95.993893129770996</v>
      </c>
      <c r="J37" t="s">
        <v>36</v>
      </c>
      <c r="K37" t="s">
        <v>37</v>
      </c>
      <c r="L37">
        <v>1547877600</v>
      </c>
      <c r="M37" s="11">
        <f>(((Tab_Data[[#This Row],[launched_at]]/60)/60)/24)+DATE(1970,1,1)</f>
        <v>43484.25</v>
      </c>
      <c r="N37">
        <f>YEAR(Tab_Data[[#This Row],[Date Created Conversion]])</f>
        <v>2019</v>
      </c>
      <c r="O37" s="12" t="str">
        <f>TEXT(Tab_Data[[#This Row],[Date Created Conversion]],"mmm")</f>
        <v>ene</v>
      </c>
      <c r="P37">
        <v>1551506400</v>
      </c>
      <c r="Q37" s="11">
        <f>(((Tab_Data[[#This Row],[deadline]]/60)/60)/24)+DATE(1970,1,1)</f>
        <v>43526.25</v>
      </c>
      <c r="R37" t="b">
        <v>0</v>
      </c>
      <c r="S37" t="b">
        <v>1</v>
      </c>
      <c r="T37" t="s">
        <v>53</v>
      </c>
      <c r="U37" t="str">
        <f>MID(Tab_Data[[#This Row],[category &amp; sub-category]],1,FIND("/",Tab_Data[[#This Row],[category &amp; sub-category]])-1)</f>
        <v>film &amp; video</v>
      </c>
      <c r="V37" t="str">
        <f>MID(Tab_Data[[#This Row],[category &amp; sub-category]],FIND("/",Tab_Data[[#This Row],[category &amp; sub-category]])+1,1000)</f>
        <v>drama</v>
      </c>
    </row>
    <row r="38" spans="1:22" hidden="1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>(Tab_Data[[#This Row],[pledged]]/Tab_Data[[#This Row],[goal]])*100</f>
        <v>157.28571428571431</v>
      </c>
      <c r="G38" t="s">
        <v>20</v>
      </c>
      <c r="H38">
        <v>16</v>
      </c>
      <c r="I38" s="8">
        <f>IF(Tab_Data[[#This Row],[pledged]]=0,0,Tab_Data[[#This Row],[pledged]]/Tab_Data[[#This Row],[backers_count]])</f>
        <v>68.8125</v>
      </c>
      <c r="J38" t="s">
        <v>21</v>
      </c>
      <c r="K38" t="s">
        <v>22</v>
      </c>
      <c r="L38">
        <v>1298700000</v>
      </c>
      <c r="M38" s="11">
        <f>(((Tab_Data[[#This Row],[launched_at]]/60)/60)/24)+DATE(1970,1,1)</f>
        <v>40600.25</v>
      </c>
      <c r="N38">
        <f>YEAR(Tab_Data[[#This Row],[Date Created Conversion]])</f>
        <v>2011</v>
      </c>
      <c r="O38" s="12" t="str">
        <f>TEXT(Tab_Data[[#This Row],[Date Created Conversion]],"mmm")</f>
        <v>feb</v>
      </c>
      <c r="P38">
        <v>1300856400</v>
      </c>
      <c r="Q38" s="11">
        <f>(((Tab_Data[[#This Row],[deadline]]/60)/60)/24)+DATE(1970,1,1)</f>
        <v>40625.208333333336</v>
      </c>
      <c r="R38" t="b">
        <v>0</v>
      </c>
      <c r="S38" t="b">
        <v>0</v>
      </c>
      <c r="T38" t="s">
        <v>33</v>
      </c>
      <c r="U38" t="str">
        <f>MID(Tab_Data[[#This Row],[category &amp; sub-category]],1,FIND("/",Tab_Data[[#This Row],[category &amp; sub-category]])-1)</f>
        <v>theater</v>
      </c>
      <c r="V38" t="str">
        <f>MID(Tab_Data[[#This Row],[category &amp; sub-category]],FIND("/",Tab_Data[[#This Row],[category &amp; sub-category]])+1,1000)</f>
        <v>plays</v>
      </c>
    </row>
    <row r="39" spans="1:22" ht="31.2" hidden="1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>(Tab_Data[[#This Row],[pledged]]/Tab_Data[[#This Row],[goal]])*100</f>
        <v>139.98765432098764</v>
      </c>
      <c r="G39" t="s">
        <v>20</v>
      </c>
      <c r="H39">
        <v>107</v>
      </c>
      <c r="I39" s="8">
        <f>IF(Tab_Data[[#This Row],[pledged]]=0,0,Tab_Data[[#This Row],[pledged]]/Tab_Data[[#This Row],[backers_count]])</f>
        <v>105.97196261682242</v>
      </c>
      <c r="J39" t="s">
        <v>21</v>
      </c>
      <c r="K39" t="s">
        <v>22</v>
      </c>
      <c r="L39">
        <v>1570338000</v>
      </c>
      <c r="M39" s="11">
        <f>(((Tab_Data[[#This Row],[launched_at]]/60)/60)/24)+DATE(1970,1,1)</f>
        <v>43744.208333333328</v>
      </c>
      <c r="N39">
        <f>YEAR(Tab_Data[[#This Row],[Date Created Conversion]])</f>
        <v>2019</v>
      </c>
      <c r="O39" s="12" t="str">
        <f>TEXT(Tab_Data[[#This Row],[Date Created Conversion]],"mmm")</f>
        <v>oct</v>
      </c>
      <c r="P39">
        <v>1573192800</v>
      </c>
      <c r="Q39" s="11">
        <f>(((Tab_Data[[#This Row],[deadline]]/60)/60)/24)+DATE(1970,1,1)</f>
        <v>43777.25</v>
      </c>
      <c r="R39" t="b">
        <v>0</v>
      </c>
      <c r="S39" t="b">
        <v>1</v>
      </c>
      <c r="T39" t="s">
        <v>119</v>
      </c>
      <c r="U39" t="str">
        <f>MID(Tab_Data[[#This Row],[category &amp; sub-category]],1,FIND("/",Tab_Data[[#This Row],[category &amp; sub-category]])-1)</f>
        <v>publishing</v>
      </c>
      <c r="V39" t="str">
        <f>MID(Tab_Data[[#This Row],[category &amp; sub-category]],FIND("/",Tab_Data[[#This Row],[category &amp; sub-category]])+1,1000)</f>
        <v>fiction</v>
      </c>
    </row>
    <row r="40" spans="1:22" hidden="1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>(Tab_Data[[#This Row],[pledged]]/Tab_Data[[#This Row],[goal]])*100</f>
        <v>325.32258064516128</v>
      </c>
      <c r="G40" t="s">
        <v>20</v>
      </c>
      <c r="H40">
        <v>134</v>
      </c>
      <c r="I40" s="8">
        <f>IF(Tab_Data[[#This Row],[pledged]]=0,0,Tab_Data[[#This Row],[pledged]]/Tab_Data[[#This Row],[backers_count]])</f>
        <v>75.261194029850742</v>
      </c>
      <c r="J40" t="s">
        <v>21</v>
      </c>
      <c r="K40" t="s">
        <v>22</v>
      </c>
      <c r="L40">
        <v>1287378000</v>
      </c>
      <c r="M40" s="11">
        <f>(((Tab_Data[[#This Row],[launched_at]]/60)/60)/24)+DATE(1970,1,1)</f>
        <v>40469.208333333336</v>
      </c>
      <c r="N40">
        <f>YEAR(Tab_Data[[#This Row],[Date Created Conversion]])</f>
        <v>2010</v>
      </c>
      <c r="O40" s="12" t="str">
        <f>TEXT(Tab_Data[[#This Row],[Date Created Conversion]],"mmm")</f>
        <v>oct</v>
      </c>
      <c r="P40">
        <v>1287810000</v>
      </c>
      <c r="Q40" s="11">
        <f>(((Tab_Data[[#This Row],[deadline]]/60)/60)/24)+DATE(1970,1,1)</f>
        <v>40474.208333333336</v>
      </c>
      <c r="R40" t="b">
        <v>0</v>
      </c>
      <c r="S40" t="b">
        <v>0</v>
      </c>
      <c r="T40" t="s">
        <v>122</v>
      </c>
      <c r="U40" t="str">
        <f>MID(Tab_Data[[#This Row],[category &amp; sub-category]],1,FIND("/",Tab_Data[[#This Row],[category &amp; sub-category]])-1)</f>
        <v>photography</v>
      </c>
      <c r="V40" t="str">
        <f>MID(Tab_Data[[#This Row],[category &amp; sub-category]],FIND("/",Tab_Data[[#This Row],[category &amp; sub-category]])+1,1000)</f>
        <v>photography books</v>
      </c>
    </row>
    <row r="41" spans="1:22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>(Tab_Data[[#This Row],[pledged]]/Tab_Data[[#This Row],[goal]])*100</f>
        <v>50.777777777777779</v>
      </c>
      <c r="G41" t="s">
        <v>14</v>
      </c>
      <c r="H41">
        <v>88</v>
      </c>
      <c r="I41" s="8">
        <f>IF(Tab_Data[[#This Row],[pledged]]=0,0,Tab_Data[[#This Row],[pledged]]/Tab_Data[[#This Row],[backers_count]])</f>
        <v>57.125</v>
      </c>
      <c r="J41" t="s">
        <v>36</v>
      </c>
      <c r="K41" t="s">
        <v>37</v>
      </c>
      <c r="L41">
        <v>1361772000</v>
      </c>
      <c r="M41" s="11">
        <f>(((Tab_Data[[#This Row],[launched_at]]/60)/60)/24)+DATE(1970,1,1)</f>
        <v>41330.25</v>
      </c>
      <c r="N41">
        <f>YEAR(Tab_Data[[#This Row],[Date Created Conversion]])</f>
        <v>2013</v>
      </c>
      <c r="O41" s="12" t="str">
        <f>TEXT(Tab_Data[[#This Row],[Date Created Conversion]],"mmm")</f>
        <v>feb</v>
      </c>
      <c r="P41">
        <v>1362978000</v>
      </c>
      <c r="Q41" s="11">
        <f>(((Tab_Data[[#This Row],[deadline]]/60)/60)/24)+DATE(1970,1,1)</f>
        <v>41344.208333333336</v>
      </c>
      <c r="R41" t="b">
        <v>0</v>
      </c>
      <c r="S41" t="b">
        <v>0</v>
      </c>
      <c r="T41" t="s">
        <v>33</v>
      </c>
      <c r="U41" t="str">
        <f>MID(Tab_Data[[#This Row],[category &amp; sub-category]],1,FIND("/",Tab_Data[[#This Row],[category &amp; sub-category]])-1)</f>
        <v>theater</v>
      </c>
      <c r="V41" t="str">
        <f>MID(Tab_Data[[#This Row],[category &amp; sub-category]],FIND("/",Tab_Data[[#This Row],[category &amp; sub-category]])+1,1000)</f>
        <v>plays</v>
      </c>
    </row>
    <row r="42" spans="1:22" hidden="1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>(Tab_Data[[#This Row],[pledged]]/Tab_Data[[#This Row],[goal]])*100</f>
        <v>169.06818181818181</v>
      </c>
      <c r="G42" t="s">
        <v>20</v>
      </c>
      <c r="H42">
        <v>198</v>
      </c>
      <c r="I42" s="8">
        <f>IF(Tab_Data[[#This Row],[pledged]]=0,0,Tab_Data[[#This Row],[pledged]]/Tab_Data[[#This Row],[backers_count]])</f>
        <v>75.141414141414145</v>
      </c>
      <c r="J42" t="s">
        <v>21</v>
      </c>
      <c r="K42" t="s">
        <v>22</v>
      </c>
      <c r="L42">
        <v>1275714000</v>
      </c>
      <c r="M42" s="11">
        <f>(((Tab_Data[[#This Row],[launched_at]]/60)/60)/24)+DATE(1970,1,1)</f>
        <v>40334.208333333336</v>
      </c>
      <c r="N42">
        <f>YEAR(Tab_Data[[#This Row],[Date Created Conversion]])</f>
        <v>2010</v>
      </c>
      <c r="O42" s="12" t="str">
        <f>TEXT(Tab_Data[[#This Row],[Date Created Conversion]],"mmm")</f>
        <v>jun</v>
      </c>
      <c r="P42">
        <v>1277355600</v>
      </c>
      <c r="Q42" s="11">
        <f>(((Tab_Data[[#This Row],[deadline]]/60)/60)/24)+DATE(1970,1,1)</f>
        <v>40353.208333333336</v>
      </c>
      <c r="R42" t="b">
        <v>0</v>
      </c>
      <c r="S42" t="b">
        <v>1</v>
      </c>
      <c r="T42" t="s">
        <v>65</v>
      </c>
      <c r="U42" t="str">
        <f>MID(Tab_Data[[#This Row],[category &amp; sub-category]],1,FIND("/",Tab_Data[[#This Row],[category &amp; sub-category]])-1)</f>
        <v>technology</v>
      </c>
      <c r="V42" t="str">
        <f>MID(Tab_Data[[#This Row],[category &amp; sub-category]],FIND("/",Tab_Data[[#This Row],[category &amp; sub-category]])+1,1000)</f>
        <v>wearables</v>
      </c>
    </row>
    <row r="43" spans="1:22" hidden="1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>(Tab_Data[[#This Row],[pledged]]/Tab_Data[[#This Row],[goal]])*100</f>
        <v>212.92857142857144</v>
      </c>
      <c r="G43" t="s">
        <v>20</v>
      </c>
      <c r="H43">
        <v>111</v>
      </c>
      <c r="I43" s="8">
        <f>IF(Tab_Data[[#This Row],[pledged]]=0,0,Tab_Data[[#This Row],[pledged]]/Tab_Data[[#This Row],[backers_count]])</f>
        <v>107.42342342342343</v>
      </c>
      <c r="J43" t="s">
        <v>107</v>
      </c>
      <c r="K43" t="s">
        <v>108</v>
      </c>
      <c r="L43">
        <v>1346734800</v>
      </c>
      <c r="M43" s="11">
        <f>(((Tab_Data[[#This Row],[launched_at]]/60)/60)/24)+DATE(1970,1,1)</f>
        <v>41156.208333333336</v>
      </c>
      <c r="N43">
        <f>YEAR(Tab_Data[[#This Row],[Date Created Conversion]])</f>
        <v>2012</v>
      </c>
      <c r="O43" s="12" t="str">
        <f>TEXT(Tab_Data[[#This Row],[Date Created Conversion]],"mmm")</f>
        <v>sep</v>
      </c>
      <c r="P43">
        <v>1348981200</v>
      </c>
      <c r="Q43" s="11">
        <f>(((Tab_Data[[#This Row],[deadline]]/60)/60)/24)+DATE(1970,1,1)</f>
        <v>41182.208333333336</v>
      </c>
      <c r="R43" t="b">
        <v>0</v>
      </c>
      <c r="S43" t="b">
        <v>1</v>
      </c>
      <c r="T43" t="s">
        <v>23</v>
      </c>
      <c r="U43" t="str">
        <f>MID(Tab_Data[[#This Row],[category &amp; sub-category]],1,FIND("/",Tab_Data[[#This Row],[category &amp; sub-category]])-1)</f>
        <v>music</v>
      </c>
      <c r="V43" t="str">
        <f>MID(Tab_Data[[#This Row],[category &amp; sub-category]],FIND("/",Tab_Data[[#This Row],[category &amp; sub-category]])+1,1000)</f>
        <v>rock</v>
      </c>
    </row>
    <row r="44" spans="1:22" hidden="1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>(Tab_Data[[#This Row],[pledged]]/Tab_Data[[#This Row],[goal]])*100</f>
        <v>443.94444444444446</v>
      </c>
      <c r="G44" t="s">
        <v>20</v>
      </c>
      <c r="H44">
        <v>222</v>
      </c>
      <c r="I44" s="8">
        <f>IF(Tab_Data[[#This Row],[pledged]]=0,0,Tab_Data[[#This Row],[pledged]]/Tab_Data[[#This Row],[backers_count]])</f>
        <v>35.995495495495497</v>
      </c>
      <c r="J44" t="s">
        <v>21</v>
      </c>
      <c r="K44" t="s">
        <v>22</v>
      </c>
      <c r="L44">
        <v>1309755600</v>
      </c>
      <c r="M44" s="11">
        <f>(((Tab_Data[[#This Row],[launched_at]]/60)/60)/24)+DATE(1970,1,1)</f>
        <v>40728.208333333336</v>
      </c>
      <c r="N44">
        <f>YEAR(Tab_Data[[#This Row],[Date Created Conversion]])</f>
        <v>2011</v>
      </c>
      <c r="O44" s="12" t="str">
        <f>TEXT(Tab_Data[[#This Row],[Date Created Conversion]],"mmm")</f>
        <v>jul</v>
      </c>
      <c r="P44">
        <v>1310533200</v>
      </c>
      <c r="Q44" s="11">
        <f>(((Tab_Data[[#This Row],[deadline]]/60)/60)/24)+DATE(1970,1,1)</f>
        <v>40737.208333333336</v>
      </c>
      <c r="R44" t="b">
        <v>0</v>
      </c>
      <c r="S44" t="b">
        <v>0</v>
      </c>
      <c r="T44" t="s">
        <v>17</v>
      </c>
      <c r="U44" t="str">
        <f>MID(Tab_Data[[#This Row],[category &amp; sub-category]],1,FIND("/",Tab_Data[[#This Row],[category &amp; sub-category]])-1)</f>
        <v>food</v>
      </c>
      <c r="V44" t="str">
        <f>MID(Tab_Data[[#This Row],[category &amp; sub-category]],FIND("/",Tab_Data[[#This Row],[category &amp; sub-category]])+1,1000)</f>
        <v>food trucks</v>
      </c>
    </row>
    <row r="45" spans="1:22" hidden="1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>(Tab_Data[[#This Row],[pledged]]/Tab_Data[[#This Row],[goal]])*100</f>
        <v>185.9390243902439</v>
      </c>
      <c r="G45" t="s">
        <v>20</v>
      </c>
      <c r="H45">
        <v>6212</v>
      </c>
      <c r="I45" s="8">
        <f>IF(Tab_Data[[#This Row],[pledged]]=0,0,Tab_Data[[#This Row],[pledged]]/Tab_Data[[#This Row],[backers_count]])</f>
        <v>26.998873148744366</v>
      </c>
      <c r="J45" t="s">
        <v>21</v>
      </c>
      <c r="K45" t="s">
        <v>22</v>
      </c>
      <c r="L45">
        <v>1406178000</v>
      </c>
      <c r="M45" s="11">
        <f>(((Tab_Data[[#This Row],[launched_at]]/60)/60)/24)+DATE(1970,1,1)</f>
        <v>41844.208333333336</v>
      </c>
      <c r="N45">
        <f>YEAR(Tab_Data[[#This Row],[Date Created Conversion]])</f>
        <v>2014</v>
      </c>
      <c r="O45" s="12" t="str">
        <f>TEXT(Tab_Data[[#This Row],[Date Created Conversion]],"mmm")</f>
        <v>jul</v>
      </c>
      <c r="P45">
        <v>1407560400</v>
      </c>
      <c r="Q45" s="11">
        <f>(((Tab_Data[[#This Row],[deadline]]/60)/60)/24)+DATE(1970,1,1)</f>
        <v>41860.208333333336</v>
      </c>
      <c r="R45" t="b">
        <v>0</v>
      </c>
      <c r="S45" t="b">
        <v>0</v>
      </c>
      <c r="T45" t="s">
        <v>133</v>
      </c>
      <c r="U45" t="str">
        <f>MID(Tab_Data[[#This Row],[category &amp; sub-category]],1,FIND("/",Tab_Data[[#This Row],[category &amp; sub-category]])-1)</f>
        <v>publishing</v>
      </c>
      <c r="V45" t="str">
        <f>MID(Tab_Data[[#This Row],[category &amp; sub-category]],FIND("/",Tab_Data[[#This Row],[category &amp; sub-category]])+1,1000)</f>
        <v>radio &amp; podcasts</v>
      </c>
    </row>
    <row r="46" spans="1:22" hidden="1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>(Tab_Data[[#This Row],[pledged]]/Tab_Data[[#This Row],[goal]])*100</f>
        <v>658.8125</v>
      </c>
      <c r="G46" t="s">
        <v>20</v>
      </c>
      <c r="H46">
        <v>98</v>
      </c>
      <c r="I46" s="8">
        <f>IF(Tab_Data[[#This Row],[pledged]]=0,0,Tab_Data[[#This Row],[pledged]]/Tab_Data[[#This Row],[backers_count]])</f>
        <v>107.56122448979592</v>
      </c>
      <c r="J46" t="s">
        <v>36</v>
      </c>
      <c r="K46" t="s">
        <v>37</v>
      </c>
      <c r="L46">
        <v>1552798800</v>
      </c>
      <c r="M46" s="11">
        <f>(((Tab_Data[[#This Row],[launched_at]]/60)/60)/24)+DATE(1970,1,1)</f>
        <v>43541.208333333328</v>
      </c>
      <c r="N46">
        <f>YEAR(Tab_Data[[#This Row],[Date Created Conversion]])</f>
        <v>2019</v>
      </c>
      <c r="O46" s="12" t="str">
        <f>TEXT(Tab_Data[[#This Row],[Date Created Conversion]],"mmm")</f>
        <v>mar</v>
      </c>
      <c r="P46">
        <v>1552885200</v>
      </c>
      <c r="Q46" s="11">
        <f>(((Tab_Data[[#This Row],[deadline]]/60)/60)/24)+DATE(1970,1,1)</f>
        <v>43542.208333333328</v>
      </c>
      <c r="R46" t="b">
        <v>0</v>
      </c>
      <c r="S46" t="b">
        <v>0</v>
      </c>
      <c r="T46" t="s">
        <v>119</v>
      </c>
      <c r="U46" t="str">
        <f>MID(Tab_Data[[#This Row],[category &amp; sub-category]],1,FIND("/",Tab_Data[[#This Row],[category &amp; sub-category]])-1)</f>
        <v>publishing</v>
      </c>
      <c r="V46" t="str">
        <f>MID(Tab_Data[[#This Row],[category &amp; sub-category]],FIND("/",Tab_Data[[#This Row],[category &amp; sub-category]])+1,1000)</f>
        <v>fiction</v>
      </c>
    </row>
    <row r="47" spans="1:22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>(Tab_Data[[#This Row],[pledged]]/Tab_Data[[#This Row],[goal]])*100</f>
        <v>47.684210526315788</v>
      </c>
      <c r="G47" t="s">
        <v>14</v>
      </c>
      <c r="H47">
        <v>48</v>
      </c>
      <c r="I47" s="8">
        <f>IF(Tab_Data[[#This Row],[pledged]]=0,0,Tab_Data[[#This Row],[pledged]]/Tab_Data[[#This Row],[backers_count]])</f>
        <v>94.375</v>
      </c>
      <c r="J47" t="s">
        <v>21</v>
      </c>
      <c r="K47" t="s">
        <v>22</v>
      </c>
      <c r="L47">
        <v>1478062800</v>
      </c>
      <c r="M47" s="11">
        <f>(((Tab_Data[[#This Row],[launched_at]]/60)/60)/24)+DATE(1970,1,1)</f>
        <v>42676.208333333328</v>
      </c>
      <c r="N47">
        <f>YEAR(Tab_Data[[#This Row],[Date Created Conversion]])</f>
        <v>2016</v>
      </c>
      <c r="O47" s="12" t="str">
        <f>TEXT(Tab_Data[[#This Row],[Date Created Conversion]],"mmm")</f>
        <v>nov</v>
      </c>
      <c r="P47">
        <v>1479362400</v>
      </c>
      <c r="Q47" s="11">
        <f>(((Tab_Data[[#This Row],[deadline]]/60)/60)/24)+DATE(1970,1,1)</f>
        <v>42691.25</v>
      </c>
      <c r="R47" t="b">
        <v>0</v>
      </c>
      <c r="S47" t="b">
        <v>1</v>
      </c>
      <c r="T47" t="s">
        <v>33</v>
      </c>
      <c r="U47" t="str">
        <f>MID(Tab_Data[[#This Row],[category &amp; sub-category]],1,FIND("/",Tab_Data[[#This Row],[category &amp; sub-category]])-1)</f>
        <v>theater</v>
      </c>
      <c r="V47" t="str">
        <f>MID(Tab_Data[[#This Row],[category &amp; sub-category]],FIND("/",Tab_Data[[#This Row],[category &amp; sub-category]])+1,1000)</f>
        <v>plays</v>
      </c>
    </row>
    <row r="48" spans="1:22" hidden="1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>(Tab_Data[[#This Row],[pledged]]/Tab_Data[[#This Row],[goal]])*100</f>
        <v>114.78378378378378</v>
      </c>
      <c r="G48" t="s">
        <v>20</v>
      </c>
      <c r="H48">
        <v>92</v>
      </c>
      <c r="I48" s="8">
        <f>IF(Tab_Data[[#This Row],[pledged]]=0,0,Tab_Data[[#This Row],[pledged]]/Tab_Data[[#This Row],[backers_count]])</f>
        <v>46.163043478260867</v>
      </c>
      <c r="J48" t="s">
        <v>21</v>
      </c>
      <c r="K48" t="s">
        <v>22</v>
      </c>
      <c r="L48">
        <v>1278565200</v>
      </c>
      <c r="M48" s="11">
        <f>(((Tab_Data[[#This Row],[launched_at]]/60)/60)/24)+DATE(1970,1,1)</f>
        <v>40367.208333333336</v>
      </c>
      <c r="N48">
        <f>YEAR(Tab_Data[[#This Row],[Date Created Conversion]])</f>
        <v>2010</v>
      </c>
      <c r="O48" s="12" t="str">
        <f>TEXT(Tab_Data[[#This Row],[Date Created Conversion]],"mmm")</f>
        <v>jul</v>
      </c>
      <c r="P48">
        <v>1280552400</v>
      </c>
      <c r="Q48" s="11">
        <f>(((Tab_Data[[#This Row],[deadline]]/60)/60)/24)+DATE(1970,1,1)</f>
        <v>40390.208333333336</v>
      </c>
      <c r="R48" t="b">
        <v>0</v>
      </c>
      <c r="S48" t="b">
        <v>0</v>
      </c>
      <c r="T48" t="s">
        <v>23</v>
      </c>
      <c r="U48" t="str">
        <f>MID(Tab_Data[[#This Row],[category &amp; sub-category]],1,FIND("/",Tab_Data[[#This Row],[category &amp; sub-category]])-1)</f>
        <v>music</v>
      </c>
      <c r="V48" t="str">
        <f>MID(Tab_Data[[#This Row],[category &amp; sub-category]],FIND("/",Tab_Data[[#This Row],[category &amp; sub-category]])+1,1000)</f>
        <v>rock</v>
      </c>
    </row>
    <row r="49" spans="1:22" hidden="1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>(Tab_Data[[#This Row],[pledged]]/Tab_Data[[#This Row],[goal]])*100</f>
        <v>475.26666666666665</v>
      </c>
      <c r="G49" t="s">
        <v>20</v>
      </c>
      <c r="H49">
        <v>149</v>
      </c>
      <c r="I49" s="8">
        <f>IF(Tab_Data[[#This Row],[pledged]]=0,0,Tab_Data[[#This Row],[pledged]]/Tab_Data[[#This Row],[backers_count]])</f>
        <v>47.845637583892618</v>
      </c>
      <c r="J49" t="s">
        <v>21</v>
      </c>
      <c r="K49" t="s">
        <v>22</v>
      </c>
      <c r="L49">
        <v>1396069200</v>
      </c>
      <c r="M49" s="11">
        <f>(((Tab_Data[[#This Row],[launched_at]]/60)/60)/24)+DATE(1970,1,1)</f>
        <v>41727.208333333336</v>
      </c>
      <c r="N49">
        <f>YEAR(Tab_Data[[#This Row],[Date Created Conversion]])</f>
        <v>2014</v>
      </c>
      <c r="O49" s="12" t="str">
        <f>TEXT(Tab_Data[[#This Row],[Date Created Conversion]],"mmm")</f>
        <v>mar</v>
      </c>
      <c r="P49">
        <v>1398661200</v>
      </c>
      <c r="Q49" s="11">
        <f>(((Tab_Data[[#This Row],[deadline]]/60)/60)/24)+DATE(1970,1,1)</f>
        <v>41757.208333333336</v>
      </c>
      <c r="R49" t="b">
        <v>0</v>
      </c>
      <c r="S49" t="b">
        <v>0</v>
      </c>
      <c r="T49" t="s">
        <v>33</v>
      </c>
      <c r="U49" t="str">
        <f>MID(Tab_Data[[#This Row],[category &amp; sub-category]],1,FIND("/",Tab_Data[[#This Row],[category &amp; sub-category]])-1)</f>
        <v>theater</v>
      </c>
      <c r="V49" t="str">
        <f>MID(Tab_Data[[#This Row],[category &amp; sub-category]],FIND("/",Tab_Data[[#This Row],[category &amp; sub-category]])+1,1000)</f>
        <v>plays</v>
      </c>
    </row>
    <row r="50" spans="1:22" hidden="1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>(Tab_Data[[#This Row],[pledged]]/Tab_Data[[#This Row],[goal]])*100</f>
        <v>386.97297297297297</v>
      </c>
      <c r="G50" t="s">
        <v>20</v>
      </c>
      <c r="H50">
        <v>2431</v>
      </c>
      <c r="I50" s="8">
        <f>IF(Tab_Data[[#This Row],[pledged]]=0,0,Tab_Data[[#This Row],[pledged]]/Tab_Data[[#This Row],[backers_count]])</f>
        <v>53.007815713698065</v>
      </c>
      <c r="J50" t="s">
        <v>21</v>
      </c>
      <c r="K50" t="s">
        <v>22</v>
      </c>
      <c r="L50">
        <v>1435208400</v>
      </c>
      <c r="M50" s="11">
        <f>(((Tab_Data[[#This Row],[launched_at]]/60)/60)/24)+DATE(1970,1,1)</f>
        <v>42180.208333333328</v>
      </c>
      <c r="N50">
        <f>YEAR(Tab_Data[[#This Row],[Date Created Conversion]])</f>
        <v>2015</v>
      </c>
      <c r="O50" s="12" t="str">
        <f>TEXT(Tab_Data[[#This Row],[Date Created Conversion]],"mmm")</f>
        <v>jun</v>
      </c>
      <c r="P50">
        <v>1436245200</v>
      </c>
      <c r="Q50" s="11">
        <f>(((Tab_Data[[#This Row],[deadline]]/60)/60)/24)+DATE(1970,1,1)</f>
        <v>42192.208333333328</v>
      </c>
      <c r="R50" t="b">
        <v>0</v>
      </c>
      <c r="S50" t="b">
        <v>0</v>
      </c>
      <c r="T50" t="s">
        <v>33</v>
      </c>
      <c r="U50" t="str">
        <f>MID(Tab_Data[[#This Row],[category &amp; sub-category]],1,FIND("/",Tab_Data[[#This Row],[category &amp; sub-category]])-1)</f>
        <v>theater</v>
      </c>
      <c r="V50" t="str">
        <f>MID(Tab_Data[[#This Row],[category &amp; sub-category]],FIND("/",Tab_Data[[#This Row],[category &amp; sub-category]])+1,1000)</f>
        <v>plays</v>
      </c>
    </row>
    <row r="51" spans="1:22" hidden="1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>(Tab_Data[[#This Row],[pledged]]/Tab_Data[[#This Row],[goal]])*100</f>
        <v>189.625</v>
      </c>
      <c r="G51" t="s">
        <v>20</v>
      </c>
      <c r="H51">
        <v>303</v>
      </c>
      <c r="I51" s="8">
        <f>IF(Tab_Data[[#This Row],[pledged]]=0,0,Tab_Data[[#This Row],[pledged]]/Tab_Data[[#This Row],[backers_count]])</f>
        <v>45.059405940594061</v>
      </c>
      <c r="J51" t="s">
        <v>21</v>
      </c>
      <c r="K51" t="s">
        <v>22</v>
      </c>
      <c r="L51">
        <v>1571547600</v>
      </c>
      <c r="M51" s="11">
        <f>(((Tab_Data[[#This Row],[launched_at]]/60)/60)/24)+DATE(1970,1,1)</f>
        <v>43758.208333333328</v>
      </c>
      <c r="N51">
        <f>YEAR(Tab_Data[[#This Row],[Date Created Conversion]])</f>
        <v>2019</v>
      </c>
      <c r="O51" s="12" t="str">
        <f>TEXT(Tab_Data[[#This Row],[Date Created Conversion]],"mmm")</f>
        <v>oct</v>
      </c>
      <c r="P51">
        <v>1575439200</v>
      </c>
      <c r="Q51" s="11">
        <f>(((Tab_Data[[#This Row],[deadline]]/60)/60)/24)+DATE(1970,1,1)</f>
        <v>43803.25</v>
      </c>
      <c r="R51" t="b">
        <v>0</v>
      </c>
      <c r="S51" t="b">
        <v>0</v>
      </c>
      <c r="T51" t="s">
        <v>23</v>
      </c>
      <c r="U51" t="str">
        <f>MID(Tab_Data[[#This Row],[category &amp; sub-category]],1,FIND("/",Tab_Data[[#This Row],[category &amp; sub-category]])-1)</f>
        <v>music</v>
      </c>
      <c r="V51" t="str">
        <f>MID(Tab_Data[[#This Row],[category &amp; sub-category]],FIND("/",Tab_Data[[#This Row],[category &amp; sub-category]])+1,1000)</f>
        <v>rock</v>
      </c>
    </row>
    <row r="52" spans="1:22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>(Tab_Data[[#This Row],[pledged]]/Tab_Data[[#This Row],[goal]])*100</f>
        <v>2</v>
      </c>
      <c r="G52" t="s">
        <v>14</v>
      </c>
      <c r="H52">
        <v>1</v>
      </c>
      <c r="I52" s="8">
        <f>IF(Tab_Data[[#This Row],[pledged]]=0,0,Tab_Data[[#This Row],[pledged]]/Tab_Data[[#This Row],[backers_count]])</f>
        <v>2</v>
      </c>
      <c r="J52" t="s">
        <v>107</v>
      </c>
      <c r="K52" t="s">
        <v>108</v>
      </c>
      <c r="L52">
        <v>1375333200</v>
      </c>
      <c r="M52" s="11">
        <f>(((Tab_Data[[#This Row],[launched_at]]/60)/60)/24)+DATE(1970,1,1)</f>
        <v>41487.208333333336</v>
      </c>
      <c r="N52">
        <f>YEAR(Tab_Data[[#This Row],[Date Created Conversion]])</f>
        <v>2013</v>
      </c>
      <c r="O52" s="12" t="str">
        <f>TEXT(Tab_Data[[#This Row],[Date Created Conversion]],"mmm")</f>
        <v>ago</v>
      </c>
      <c r="P52">
        <v>1377752400</v>
      </c>
      <c r="Q52" s="11">
        <f>(((Tab_Data[[#This Row],[deadline]]/60)/60)/24)+DATE(1970,1,1)</f>
        <v>41515.208333333336</v>
      </c>
      <c r="R52" t="b">
        <v>0</v>
      </c>
      <c r="S52" t="b">
        <v>0</v>
      </c>
      <c r="T52" t="s">
        <v>148</v>
      </c>
      <c r="U52" t="str">
        <f>MID(Tab_Data[[#This Row],[category &amp; sub-category]],1,FIND("/",Tab_Data[[#This Row],[category &amp; sub-category]])-1)</f>
        <v>music</v>
      </c>
      <c r="V52" t="str">
        <f>MID(Tab_Data[[#This Row],[category &amp; sub-category]],FIND("/",Tab_Data[[#This Row],[category &amp; sub-category]])+1,1000)</f>
        <v>metal</v>
      </c>
    </row>
    <row r="53" spans="1:22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>(Tab_Data[[#This Row],[pledged]]/Tab_Data[[#This Row],[goal]])*100</f>
        <v>91.867805186590772</v>
      </c>
      <c r="G53" t="s">
        <v>14</v>
      </c>
      <c r="H53">
        <v>1467</v>
      </c>
      <c r="I53" s="8">
        <f>IF(Tab_Data[[#This Row],[pledged]]=0,0,Tab_Data[[#This Row],[pledged]]/Tab_Data[[#This Row],[backers_count]])</f>
        <v>99.006816632583508</v>
      </c>
      <c r="J53" t="s">
        <v>40</v>
      </c>
      <c r="K53" t="s">
        <v>41</v>
      </c>
      <c r="L53">
        <v>1332824400</v>
      </c>
      <c r="M53" s="11">
        <f>(((Tab_Data[[#This Row],[launched_at]]/60)/60)/24)+DATE(1970,1,1)</f>
        <v>40995.208333333336</v>
      </c>
      <c r="N53">
        <f>YEAR(Tab_Data[[#This Row],[Date Created Conversion]])</f>
        <v>2012</v>
      </c>
      <c r="O53" s="12" t="str">
        <f>TEXT(Tab_Data[[#This Row],[Date Created Conversion]],"mmm")</f>
        <v>mar</v>
      </c>
      <c r="P53">
        <v>1334206800</v>
      </c>
      <c r="Q53" s="11">
        <f>(((Tab_Data[[#This Row],[deadline]]/60)/60)/24)+DATE(1970,1,1)</f>
        <v>41011.208333333336</v>
      </c>
      <c r="R53" t="b">
        <v>0</v>
      </c>
      <c r="S53" t="b">
        <v>1</v>
      </c>
      <c r="T53" t="s">
        <v>65</v>
      </c>
      <c r="U53" t="str">
        <f>MID(Tab_Data[[#This Row],[category &amp; sub-category]],1,FIND("/",Tab_Data[[#This Row],[category &amp; sub-category]])-1)</f>
        <v>technology</v>
      </c>
      <c r="V53" t="str">
        <f>MID(Tab_Data[[#This Row],[category &amp; sub-category]],FIND("/",Tab_Data[[#This Row],[category &amp; sub-category]])+1,1000)</f>
        <v>wearables</v>
      </c>
    </row>
    <row r="54" spans="1:22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>(Tab_Data[[#This Row],[pledged]]/Tab_Data[[#This Row],[goal]])*100</f>
        <v>34.152777777777779</v>
      </c>
      <c r="G54" t="s">
        <v>14</v>
      </c>
      <c r="H54">
        <v>75</v>
      </c>
      <c r="I54" s="8">
        <f>IF(Tab_Data[[#This Row],[pledged]]=0,0,Tab_Data[[#This Row],[pledged]]/Tab_Data[[#This Row],[backers_count]])</f>
        <v>32.786666666666669</v>
      </c>
      <c r="J54" t="s">
        <v>21</v>
      </c>
      <c r="K54" t="s">
        <v>22</v>
      </c>
      <c r="L54">
        <v>1284526800</v>
      </c>
      <c r="M54" s="11">
        <f>(((Tab_Data[[#This Row],[launched_at]]/60)/60)/24)+DATE(1970,1,1)</f>
        <v>40436.208333333336</v>
      </c>
      <c r="N54">
        <f>YEAR(Tab_Data[[#This Row],[Date Created Conversion]])</f>
        <v>2010</v>
      </c>
      <c r="O54" s="12" t="str">
        <f>TEXT(Tab_Data[[#This Row],[Date Created Conversion]],"mmm")</f>
        <v>sep</v>
      </c>
      <c r="P54">
        <v>1284872400</v>
      </c>
      <c r="Q54" s="11">
        <f>(((Tab_Data[[#This Row],[deadline]]/60)/60)/24)+DATE(1970,1,1)</f>
        <v>40440.208333333336</v>
      </c>
      <c r="R54" t="b">
        <v>0</v>
      </c>
      <c r="S54" t="b">
        <v>0</v>
      </c>
      <c r="T54" t="s">
        <v>33</v>
      </c>
      <c r="U54" t="str">
        <f>MID(Tab_Data[[#This Row],[category &amp; sub-category]],1,FIND("/",Tab_Data[[#This Row],[category &amp; sub-category]])-1)</f>
        <v>theater</v>
      </c>
      <c r="V54" t="str">
        <f>MID(Tab_Data[[#This Row],[category &amp; sub-category]],FIND("/",Tab_Data[[#This Row],[category &amp; sub-category]])+1,1000)</f>
        <v>plays</v>
      </c>
    </row>
    <row r="55" spans="1:22" hidden="1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>(Tab_Data[[#This Row],[pledged]]/Tab_Data[[#This Row],[goal]])*100</f>
        <v>140.40909090909091</v>
      </c>
      <c r="G55" t="s">
        <v>20</v>
      </c>
      <c r="H55">
        <v>209</v>
      </c>
      <c r="I55" s="8">
        <f>IF(Tab_Data[[#This Row],[pledged]]=0,0,Tab_Data[[#This Row],[pledged]]/Tab_Data[[#This Row],[backers_count]])</f>
        <v>59.119617224880386</v>
      </c>
      <c r="J55" t="s">
        <v>21</v>
      </c>
      <c r="K55" t="s">
        <v>22</v>
      </c>
      <c r="L55">
        <v>1400562000</v>
      </c>
      <c r="M55" s="11">
        <f>(((Tab_Data[[#This Row],[launched_at]]/60)/60)/24)+DATE(1970,1,1)</f>
        <v>41779.208333333336</v>
      </c>
      <c r="N55">
        <f>YEAR(Tab_Data[[#This Row],[Date Created Conversion]])</f>
        <v>2014</v>
      </c>
      <c r="O55" s="12" t="str">
        <f>TEXT(Tab_Data[[#This Row],[Date Created Conversion]],"mmm")</f>
        <v>may</v>
      </c>
      <c r="P55">
        <v>1403931600</v>
      </c>
      <c r="Q55" s="11">
        <f>(((Tab_Data[[#This Row],[deadline]]/60)/60)/24)+DATE(1970,1,1)</f>
        <v>41818.208333333336</v>
      </c>
      <c r="R55" t="b">
        <v>0</v>
      </c>
      <c r="S55" t="b">
        <v>0</v>
      </c>
      <c r="T55" t="s">
        <v>53</v>
      </c>
      <c r="U55" t="str">
        <f>MID(Tab_Data[[#This Row],[category &amp; sub-category]],1,FIND("/",Tab_Data[[#This Row],[category &amp; sub-category]])-1)</f>
        <v>film &amp; video</v>
      </c>
      <c r="V55" t="str">
        <f>MID(Tab_Data[[#This Row],[category &amp; sub-category]],FIND("/",Tab_Data[[#This Row],[category &amp; sub-category]])+1,1000)</f>
        <v>drama</v>
      </c>
    </row>
    <row r="56" spans="1:22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>(Tab_Data[[#This Row],[pledged]]/Tab_Data[[#This Row],[goal]])*100</f>
        <v>89.86666666666666</v>
      </c>
      <c r="G56" t="s">
        <v>14</v>
      </c>
      <c r="H56">
        <v>120</v>
      </c>
      <c r="I56" s="8">
        <f>IF(Tab_Data[[#This Row],[pledged]]=0,0,Tab_Data[[#This Row],[pledged]]/Tab_Data[[#This Row],[backers_count]])</f>
        <v>44.93333333333333</v>
      </c>
      <c r="J56" t="s">
        <v>21</v>
      </c>
      <c r="K56" t="s">
        <v>22</v>
      </c>
      <c r="L56">
        <v>1520748000</v>
      </c>
      <c r="M56" s="11">
        <f>(((Tab_Data[[#This Row],[launched_at]]/60)/60)/24)+DATE(1970,1,1)</f>
        <v>43170.25</v>
      </c>
      <c r="N56">
        <f>YEAR(Tab_Data[[#This Row],[Date Created Conversion]])</f>
        <v>2018</v>
      </c>
      <c r="O56" s="12" t="str">
        <f>TEXT(Tab_Data[[#This Row],[Date Created Conversion]],"mmm")</f>
        <v>mar</v>
      </c>
      <c r="P56">
        <v>1521262800</v>
      </c>
      <c r="Q56" s="11">
        <f>(((Tab_Data[[#This Row],[deadline]]/60)/60)/24)+DATE(1970,1,1)</f>
        <v>43176.208333333328</v>
      </c>
      <c r="R56" t="b">
        <v>0</v>
      </c>
      <c r="S56" t="b">
        <v>0</v>
      </c>
      <c r="T56" t="s">
        <v>65</v>
      </c>
      <c r="U56" t="str">
        <f>MID(Tab_Data[[#This Row],[category &amp; sub-category]],1,FIND("/",Tab_Data[[#This Row],[category &amp; sub-category]])-1)</f>
        <v>technology</v>
      </c>
      <c r="V56" t="str">
        <f>MID(Tab_Data[[#This Row],[category &amp; sub-category]],FIND("/",Tab_Data[[#This Row],[category &amp; sub-category]])+1,1000)</f>
        <v>wearables</v>
      </c>
    </row>
    <row r="57" spans="1:22" ht="31.2" hidden="1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>(Tab_Data[[#This Row],[pledged]]/Tab_Data[[#This Row],[goal]])*100</f>
        <v>177.96969696969697</v>
      </c>
      <c r="G57" t="s">
        <v>20</v>
      </c>
      <c r="H57">
        <v>131</v>
      </c>
      <c r="I57" s="8">
        <f>IF(Tab_Data[[#This Row],[pledged]]=0,0,Tab_Data[[#This Row],[pledged]]/Tab_Data[[#This Row],[backers_count]])</f>
        <v>89.664122137404576</v>
      </c>
      <c r="J57" t="s">
        <v>21</v>
      </c>
      <c r="K57" t="s">
        <v>22</v>
      </c>
      <c r="L57">
        <v>1532926800</v>
      </c>
      <c r="M57" s="11">
        <f>(((Tab_Data[[#This Row],[launched_at]]/60)/60)/24)+DATE(1970,1,1)</f>
        <v>43311.208333333328</v>
      </c>
      <c r="N57">
        <f>YEAR(Tab_Data[[#This Row],[Date Created Conversion]])</f>
        <v>2018</v>
      </c>
      <c r="O57" s="12" t="str">
        <f>TEXT(Tab_Data[[#This Row],[Date Created Conversion]],"mmm")</f>
        <v>jul</v>
      </c>
      <c r="P57">
        <v>1533358800</v>
      </c>
      <c r="Q57" s="11">
        <f>(((Tab_Data[[#This Row],[deadline]]/60)/60)/24)+DATE(1970,1,1)</f>
        <v>43316.208333333328</v>
      </c>
      <c r="R57" t="b">
        <v>0</v>
      </c>
      <c r="S57" t="b">
        <v>0</v>
      </c>
      <c r="T57" t="s">
        <v>159</v>
      </c>
      <c r="U57" t="str">
        <f>MID(Tab_Data[[#This Row],[category &amp; sub-category]],1,FIND("/",Tab_Data[[#This Row],[category &amp; sub-category]])-1)</f>
        <v>music</v>
      </c>
      <c r="V57" t="str">
        <f>MID(Tab_Data[[#This Row],[category &amp; sub-category]],FIND("/",Tab_Data[[#This Row],[category &amp; sub-category]])+1,1000)</f>
        <v>jazz</v>
      </c>
    </row>
    <row r="58" spans="1:22" ht="31.2" hidden="1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>(Tab_Data[[#This Row],[pledged]]/Tab_Data[[#This Row],[goal]])*100</f>
        <v>143.66249999999999</v>
      </c>
      <c r="G58" t="s">
        <v>20</v>
      </c>
      <c r="H58">
        <v>164</v>
      </c>
      <c r="I58" s="8">
        <f>IF(Tab_Data[[#This Row],[pledged]]=0,0,Tab_Data[[#This Row],[pledged]]/Tab_Data[[#This Row],[backers_count]])</f>
        <v>70.079268292682926</v>
      </c>
      <c r="J58" t="s">
        <v>21</v>
      </c>
      <c r="K58" t="s">
        <v>22</v>
      </c>
      <c r="L58">
        <v>1420869600</v>
      </c>
      <c r="M58" s="11">
        <f>(((Tab_Data[[#This Row],[launched_at]]/60)/60)/24)+DATE(1970,1,1)</f>
        <v>42014.25</v>
      </c>
      <c r="N58">
        <f>YEAR(Tab_Data[[#This Row],[Date Created Conversion]])</f>
        <v>2015</v>
      </c>
      <c r="O58" s="12" t="str">
        <f>TEXT(Tab_Data[[#This Row],[Date Created Conversion]],"mmm")</f>
        <v>ene</v>
      </c>
      <c r="P58">
        <v>1421474400</v>
      </c>
      <c r="Q58" s="11">
        <f>(((Tab_Data[[#This Row],[deadline]]/60)/60)/24)+DATE(1970,1,1)</f>
        <v>42021.25</v>
      </c>
      <c r="R58" t="b">
        <v>0</v>
      </c>
      <c r="S58" t="b">
        <v>0</v>
      </c>
      <c r="T58" t="s">
        <v>65</v>
      </c>
      <c r="U58" t="str">
        <f>MID(Tab_Data[[#This Row],[category &amp; sub-category]],1,FIND("/",Tab_Data[[#This Row],[category &amp; sub-category]])-1)</f>
        <v>technology</v>
      </c>
      <c r="V58" t="str">
        <f>MID(Tab_Data[[#This Row],[category &amp; sub-category]],FIND("/",Tab_Data[[#This Row],[category &amp; sub-category]])+1,1000)</f>
        <v>wearables</v>
      </c>
    </row>
    <row r="59" spans="1:22" hidden="1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>(Tab_Data[[#This Row],[pledged]]/Tab_Data[[#This Row],[goal]])*100</f>
        <v>215.27586206896552</v>
      </c>
      <c r="G59" t="s">
        <v>20</v>
      </c>
      <c r="H59">
        <v>201</v>
      </c>
      <c r="I59" s="8">
        <f>IF(Tab_Data[[#This Row],[pledged]]=0,0,Tab_Data[[#This Row],[pledged]]/Tab_Data[[#This Row],[backers_count]])</f>
        <v>31.059701492537314</v>
      </c>
      <c r="J59" t="s">
        <v>21</v>
      </c>
      <c r="K59" t="s">
        <v>22</v>
      </c>
      <c r="L59">
        <v>1504242000</v>
      </c>
      <c r="M59" s="11">
        <f>(((Tab_Data[[#This Row],[launched_at]]/60)/60)/24)+DATE(1970,1,1)</f>
        <v>42979.208333333328</v>
      </c>
      <c r="N59">
        <f>YEAR(Tab_Data[[#This Row],[Date Created Conversion]])</f>
        <v>2017</v>
      </c>
      <c r="O59" s="12" t="str">
        <f>TEXT(Tab_Data[[#This Row],[Date Created Conversion]],"mmm")</f>
        <v>sep</v>
      </c>
      <c r="P59">
        <v>1505278800</v>
      </c>
      <c r="Q59" s="11">
        <f>(((Tab_Data[[#This Row],[deadline]]/60)/60)/24)+DATE(1970,1,1)</f>
        <v>42991.208333333328</v>
      </c>
      <c r="R59" t="b">
        <v>0</v>
      </c>
      <c r="S59" t="b">
        <v>0</v>
      </c>
      <c r="T59" t="s">
        <v>89</v>
      </c>
      <c r="U59" t="str">
        <f>MID(Tab_Data[[#This Row],[category &amp; sub-category]],1,FIND("/",Tab_Data[[#This Row],[category &amp; sub-category]])-1)</f>
        <v>games</v>
      </c>
      <c r="V59" t="str">
        <f>MID(Tab_Data[[#This Row],[category &amp; sub-category]],FIND("/",Tab_Data[[#This Row],[category &amp; sub-category]])+1,1000)</f>
        <v>video games</v>
      </c>
    </row>
    <row r="60" spans="1:22" hidden="1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>(Tab_Data[[#This Row],[pledged]]/Tab_Data[[#This Row],[goal]])*100</f>
        <v>227.11111111111114</v>
      </c>
      <c r="G60" t="s">
        <v>20</v>
      </c>
      <c r="H60">
        <v>211</v>
      </c>
      <c r="I60" s="8">
        <f>IF(Tab_Data[[#This Row],[pledged]]=0,0,Tab_Data[[#This Row],[pledged]]/Tab_Data[[#This Row],[backers_count]])</f>
        <v>29.061611374407583</v>
      </c>
      <c r="J60" t="s">
        <v>21</v>
      </c>
      <c r="K60" t="s">
        <v>22</v>
      </c>
      <c r="L60">
        <v>1442811600</v>
      </c>
      <c r="M60" s="11">
        <f>(((Tab_Data[[#This Row],[launched_at]]/60)/60)/24)+DATE(1970,1,1)</f>
        <v>42268.208333333328</v>
      </c>
      <c r="N60">
        <f>YEAR(Tab_Data[[#This Row],[Date Created Conversion]])</f>
        <v>2015</v>
      </c>
      <c r="O60" s="12" t="str">
        <f>TEXT(Tab_Data[[#This Row],[Date Created Conversion]],"mmm")</f>
        <v>sep</v>
      </c>
      <c r="P60">
        <v>1443934800</v>
      </c>
      <c r="Q60" s="11">
        <f>(((Tab_Data[[#This Row],[deadline]]/60)/60)/24)+DATE(1970,1,1)</f>
        <v>42281.208333333328</v>
      </c>
      <c r="R60" t="b">
        <v>0</v>
      </c>
      <c r="S60" t="b">
        <v>0</v>
      </c>
      <c r="T60" t="s">
        <v>33</v>
      </c>
      <c r="U60" t="str">
        <f>MID(Tab_Data[[#This Row],[category &amp; sub-category]],1,FIND("/",Tab_Data[[#This Row],[category &amp; sub-category]])-1)</f>
        <v>theater</v>
      </c>
      <c r="V60" t="str">
        <f>MID(Tab_Data[[#This Row],[category &amp; sub-category]],FIND("/",Tab_Data[[#This Row],[category &amp; sub-category]])+1,1000)</f>
        <v>plays</v>
      </c>
    </row>
    <row r="61" spans="1:22" hidden="1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>(Tab_Data[[#This Row],[pledged]]/Tab_Data[[#This Row],[goal]])*100</f>
        <v>275.07142857142861</v>
      </c>
      <c r="G61" t="s">
        <v>20</v>
      </c>
      <c r="H61">
        <v>128</v>
      </c>
      <c r="I61" s="8">
        <f>IF(Tab_Data[[#This Row],[pledged]]=0,0,Tab_Data[[#This Row],[pledged]]/Tab_Data[[#This Row],[backers_count]])</f>
        <v>30.0859375</v>
      </c>
      <c r="J61" t="s">
        <v>21</v>
      </c>
      <c r="K61" t="s">
        <v>22</v>
      </c>
      <c r="L61">
        <v>1497243600</v>
      </c>
      <c r="M61" s="11">
        <f>(((Tab_Data[[#This Row],[launched_at]]/60)/60)/24)+DATE(1970,1,1)</f>
        <v>42898.208333333328</v>
      </c>
      <c r="N61">
        <f>YEAR(Tab_Data[[#This Row],[Date Created Conversion]])</f>
        <v>2017</v>
      </c>
      <c r="O61" s="12" t="str">
        <f>TEXT(Tab_Data[[#This Row],[Date Created Conversion]],"mmm")</f>
        <v>jun</v>
      </c>
      <c r="P61">
        <v>1498539600</v>
      </c>
      <c r="Q61" s="11">
        <f>(((Tab_Data[[#This Row],[deadline]]/60)/60)/24)+DATE(1970,1,1)</f>
        <v>42913.208333333328</v>
      </c>
      <c r="R61" t="b">
        <v>0</v>
      </c>
      <c r="S61" t="b">
        <v>1</v>
      </c>
      <c r="T61" t="s">
        <v>33</v>
      </c>
      <c r="U61" t="str">
        <f>MID(Tab_Data[[#This Row],[category &amp; sub-category]],1,FIND("/",Tab_Data[[#This Row],[category &amp; sub-category]])-1)</f>
        <v>theater</v>
      </c>
      <c r="V61" t="str">
        <f>MID(Tab_Data[[#This Row],[category &amp; sub-category]],FIND("/",Tab_Data[[#This Row],[category &amp; sub-category]])+1,1000)</f>
        <v>plays</v>
      </c>
    </row>
    <row r="62" spans="1:22" hidden="1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>(Tab_Data[[#This Row],[pledged]]/Tab_Data[[#This Row],[goal]])*100</f>
        <v>144.37048832271762</v>
      </c>
      <c r="G62" t="s">
        <v>20</v>
      </c>
      <c r="H62">
        <v>1600</v>
      </c>
      <c r="I62" s="8">
        <f>IF(Tab_Data[[#This Row],[pledged]]=0,0,Tab_Data[[#This Row],[pledged]]/Tab_Data[[#This Row],[backers_count]])</f>
        <v>84.998125000000002</v>
      </c>
      <c r="J62" t="s">
        <v>15</v>
      </c>
      <c r="K62" t="s">
        <v>16</v>
      </c>
      <c r="L62">
        <v>1342501200</v>
      </c>
      <c r="M62" s="11">
        <f>(((Tab_Data[[#This Row],[launched_at]]/60)/60)/24)+DATE(1970,1,1)</f>
        <v>41107.208333333336</v>
      </c>
      <c r="N62">
        <f>YEAR(Tab_Data[[#This Row],[Date Created Conversion]])</f>
        <v>2012</v>
      </c>
      <c r="O62" s="12" t="str">
        <f>TEXT(Tab_Data[[#This Row],[Date Created Conversion]],"mmm")</f>
        <v>jul</v>
      </c>
      <c r="P62">
        <v>1342760400</v>
      </c>
      <c r="Q62" s="11">
        <f>(((Tab_Data[[#This Row],[deadline]]/60)/60)/24)+DATE(1970,1,1)</f>
        <v>41110.208333333336</v>
      </c>
      <c r="R62" t="b">
        <v>0</v>
      </c>
      <c r="S62" t="b">
        <v>0</v>
      </c>
      <c r="T62" t="s">
        <v>33</v>
      </c>
      <c r="U62" t="str">
        <f>MID(Tab_Data[[#This Row],[category &amp; sub-category]],1,FIND("/",Tab_Data[[#This Row],[category &amp; sub-category]])-1)</f>
        <v>theater</v>
      </c>
      <c r="V62" t="str">
        <f>MID(Tab_Data[[#This Row],[category &amp; sub-category]],FIND("/",Tab_Data[[#This Row],[category &amp; sub-category]])+1,1000)</f>
        <v>plays</v>
      </c>
    </row>
    <row r="63" spans="1:22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>(Tab_Data[[#This Row],[pledged]]/Tab_Data[[#This Row],[goal]])*100</f>
        <v>92.74598393574297</v>
      </c>
      <c r="G63" t="s">
        <v>14</v>
      </c>
      <c r="H63">
        <v>2253</v>
      </c>
      <c r="I63" s="8">
        <f>IF(Tab_Data[[#This Row],[pledged]]=0,0,Tab_Data[[#This Row],[pledged]]/Tab_Data[[#This Row],[backers_count]])</f>
        <v>82.001775410563695</v>
      </c>
      <c r="J63" t="s">
        <v>15</v>
      </c>
      <c r="K63" t="s">
        <v>16</v>
      </c>
      <c r="L63">
        <v>1298268000</v>
      </c>
      <c r="M63" s="11">
        <f>(((Tab_Data[[#This Row],[launched_at]]/60)/60)/24)+DATE(1970,1,1)</f>
        <v>40595.25</v>
      </c>
      <c r="N63">
        <f>YEAR(Tab_Data[[#This Row],[Date Created Conversion]])</f>
        <v>2011</v>
      </c>
      <c r="O63" s="12" t="str">
        <f>TEXT(Tab_Data[[#This Row],[Date Created Conversion]],"mmm")</f>
        <v>feb</v>
      </c>
      <c r="P63">
        <v>1301720400</v>
      </c>
      <c r="Q63" s="11">
        <f>(((Tab_Data[[#This Row],[deadline]]/60)/60)/24)+DATE(1970,1,1)</f>
        <v>40635.208333333336</v>
      </c>
      <c r="R63" t="b">
        <v>0</v>
      </c>
      <c r="S63" t="b">
        <v>0</v>
      </c>
      <c r="T63" t="s">
        <v>33</v>
      </c>
      <c r="U63" t="str">
        <f>MID(Tab_Data[[#This Row],[category &amp; sub-category]],1,FIND("/",Tab_Data[[#This Row],[category &amp; sub-category]])-1)</f>
        <v>theater</v>
      </c>
      <c r="V63" t="str">
        <f>MID(Tab_Data[[#This Row],[category &amp; sub-category]],FIND("/",Tab_Data[[#This Row],[category &amp; sub-category]])+1,1000)</f>
        <v>plays</v>
      </c>
    </row>
    <row r="64" spans="1:22" ht="31.2" hidden="1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>(Tab_Data[[#This Row],[pledged]]/Tab_Data[[#This Row],[goal]])*100</f>
        <v>722.6</v>
      </c>
      <c r="G64" t="s">
        <v>20</v>
      </c>
      <c r="H64">
        <v>249</v>
      </c>
      <c r="I64" s="8">
        <f>IF(Tab_Data[[#This Row],[pledged]]=0,0,Tab_Data[[#This Row],[pledged]]/Tab_Data[[#This Row],[backers_count]])</f>
        <v>58.040160642570278</v>
      </c>
      <c r="J64" t="s">
        <v>21</v>
      </c>
      <c r="K64" t="s">
        <v>22</v>
      </c>
      <c r="L64">
        <v>1433480400</v>
      </c>
      <c r="M64" s="11">
        <f>(((Tab_Data[[#This Row],[launched_at]]/60)/60)/24)+DATE(1970,1,1)</f>
        <v>42160.208333333328</v>
      </c>
      <c r="N64">
        <f>YEAR(Tab_Data[[#This Row],[Date Created Conversion]])</f>
        <v>2015</v>
      </c>
      <c r="O64" s="12" t="str">
        <f>TEXT(Tab_Data[[#This Row],[Date Created Conversion]],"mmm")</f>
        <v>jun</v>
      </c>
      <c r="P64">
        <v>1433566800</v>
      </c>
      <c r="Q64" s="11">
        <f>(((Tab_Data[[#This Row],[deadline]]/60)/60)/24)+DATE(1970,1,1)</f>
        <v>42161.208333333328</v>
      </c>
      <c r="R64" t="b">
        <v>0</v>
      </c>
      <c r="S64" t="b">
        <v>0</v>
      </c>
      <c r="T64" t="s">
        <v>28</v>
      </c>
      <c r="U64" t="str">
        <f>MID(Tab_Data[[#This Row],[category &amp; sub-category]],1,FIND("/",Tab_Data[[#This Row],[category &amp; sub-category]])-1)</f>
        <v>technology</v>
      </c>
      <c r="V64" t="str">
        <f>MID(Tab_Data[[#This Row],[category &amp; sub-category]],FIND("/",Tab_Data[[#This Row],[category &amp; sub-category]])+1,1000)</f>
        <v>web</v>
      </c>
    </row>
    <row r="65" spans="1:22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>(Tab_Data[[#This Row],[pledged]]/Tab_Data[[#This Row],[goal]])*100</f>
        <v>11.851063829787234</v>
      </c>
      <c r="G65" t="s">
        <v>14</v>
      </c>
      <c r="H65">
        <v>5</v>
      </c>
      <c r="I65" s="8">
        <f>IF(Tab_Data[[#This Row],[pledged]]=0,0,Tab_Data[[#This Row],[pledged]]/Tab_Data[[#This Row],[backers_count]])</f>
        <v>111.4</v>
      </c>
      <c r="J65" t="s">
        <v>21</v>
      </c>
      <c r="K65" t="s">
        <v>22</v>
      </c>
      <c r="L65">
        <v>1493355600</v>
      </c>
      <c r="M65" s="11">
        <f>(((Tab_Data[[#This Row],[launched_at]]/60)/60)/24)+DATE(1970,1,1)</f>
        <v>42853.208333333328</v>
      </c>
      <c r="N65">
        <f>YEAR(Tab_Data[[#This Row],[Date Created Conversion]])</f>
        <v>2017</v>
      </c>
      <c r="O65" s="12" t="str">
        <f>TEXT(Tab_Data[[#This Row],[Date Created Conversion]],"mmm")</f>
        <v>abr</v>
      </c>
      <c r="P65">
        <v>1493874000</v>
      </c>
      <c r="Q65" s="11">
        <f>(((Tab_Data[[#This Row],[deadline]]/60)/60)/24)+DATE(1970,1,1)</f>
        <v>42859.208333333328</v>
      </c>
      <c r="R65" t="b">
        <v>0</v>
      </c>
      <c r="S65" t="b">
        <v>0</v>
      </c>
      <c r="T65" t="s">
        <v>33</v>
      </c>
      <c r="U65" t="str">
        <f>MID(Tab_Data[[#This Row],[category &amp; sub-category]],1,FIND("/",Tab_Data[[#This Row],[category &amp; sub-category]])-1)</f>
        <v>theater</v>
      </c>
      <c r="V65" t="str">
        <f>MID(Tab_Data[[#This Row],[category &amp; sub-category]],FIND("/",Tab_Data[[#This Row],[category &amp; sub-category]])+1,1000)</f>
        <v>plays</v>
      </c>
    </row>
    <row r="66" spans="1:22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>(Tab_Data[[#This Row],[pledged]]/Tab_Data[[#This Row],[goal]])*100</f>
        <v>97.642857142857139</v>
      </c>
      <c r="G66" t="s">
        <v>14</v>
      </c>
      <c r="H66">
        <v>38</v>
      </c>
      <c r="I66" s="8">
        <f>IF(Tab_Data[[#This Row],[pledged]]=0,0,Tab_Data[[#This Row],[pledged]]/Tab_Data[[#This Row],[backers_count]])</f>
        <v>71.94736842105263</v>
      </c>
      <c r="J66" t="s">
        <v>21</v>
      </c>
      <c r="K66" t="s">
        <v>22</v>
      </c>
      <c r="L66">
        <v>1530507600</v>
      </c>
      <c r="M66" s="11">
        <f>(((Tab_Data[[#This Row],[launched_at]]/60)/60)/24)+DATE(1970,1,1)</f>
        <v>43283.208333333328</v>
      </c>
      <c r="N66">
        <f>YEAR(Tab_Data[[#This Row],[Date Created Conversion]])</f>
        <v>2018</v>
      </c>
      <c r="O66" s="12" t="str">
        <f>TEXT(Tab_Data[[#This Row],[Date Created Conversion]],"mmm")</f>
        <v>jul</v>
      </c>
      <c r="P66">
        <v>1531803600</v>
      </c>
      <c r="Q66" s="11">
        <f>(((Tab_Data[[#This Row],[deadline]]/60)/60)/24)+DATE(1970,1,1)</f>
        <v>43298.208333333328</v>
      </c>
      <c r="R66" t="b">
        <v>0</v>
      </c>
      <c r="S66" t="b">
        <v>1</v>
      </c>
      <c r="T66" t="s">
        <v>28</v>
      </c>
      <c r="U66" t="str">
        <f>MID(Tab_Data[[#This Row],[category &amp; sub-category]],1,FIND("/",Tab_Data[[#This Row],[category &amp; sub-category]])-1)</f>
        <v>technology</v>
      </c>
      <c r="V66" t="str">
        <f>MID(Tab_Data[[#This Row],[category &amp; sub-category]],FIND("/",Tab_Data[[#This Row],[category &amp; sub-category]])+1,1000)</f>
        <v>web</v>
      </c>
    </row>
    <row r="67" spans="1:22" hidden="1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>(Tab_Data[[#This Row],[pledged]]/Tab_Data[[#This Row],[goal]])*100</f>
        <v>236.14754098360655</v>
      </c>
      <c r="G67" t="s">
        <v>20</v>
      </c>
      <c r="H67">
        <v>236</v>
      </c>
      <c r="I67" s="8">
        <f>IF(Tab_Data[[#This Row],[pledged]]=0,0,Tab_Data[[#This Row],[pledged]]/Tab_Data[[#This Row],[backers_count]])</f>
        <v>61.038135593220339</v>
      </c>
      <c r="J67" t="s">
        <v>21</v>
      </c>
      <c r="K67" t="s">
        <v>22</v>
      </c>
      <c r="L67">
        <v>1296108000</v>
      </c>
      <c r="M67" s="11">
        <f>(((Tab_Data[[#This Row],[launched_at]]/60)/60)/24)+DATE(1970,1,1)</f>
        <v>40570.25</v>
      </c>
      <c r="N67">
        <f>YEAR(Tab_Data[[#This Row],[Date Created Conversion]])</f>
        <v>2011</v>
      </c>
      <c r="O67" s="12" t="str">
        <f>TEXT(Tab_Data[[#This Row],[Date Created Conversion]],"mmm")</f>
        <v>ene</v>
      </c>
      <c r="P67">
        <v>1296712800</v>
      </c>
      <c r="Q67" s="11">
        <f>(((Tab_Data[[#This Row],[deadline]]/60)/60)/24)+DATE(1970,1,1)</f>
        <v>40577.25</v>
      </c>
      <c r="R67" t="b">
        <v>0</v>
      </c>
      <c r="S67" t="b">
        <v>0</v>
      </c>
      <c r="T67" t="s">
        <v>33</v>
      </c>
      <c r="U67" t="str">
        <f>MID(Tab_Data[[#This Row],[category &amp; sub-category]],1,FIND("/",Tab_Data[[#This Row],[category &amp; sub-category]])-1)</f>
        <v>theater</v>
      </c>
      <c r="V67" t="str">
        <f>MID(Tab_Data[[#This Row],[category &amp; sub-category]],FIND("/",Tab_Data[[#This Row],[category &amp; sub-category]])+1,1000)</f>
        <v>plays</v>
      </c>
    </row>
    <row r="68" spans="1:22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>(Tab_Data[[#This Row],[pledged]]/Tab_Data[[#This Row],[goal]])*100</f>
        <v>45.068965517241381</v>
      </c>
      <c r="G68" t="s">
        <v>14</v>
      </c>
      <c r="H68">
        <v>12</v>
      </c>
      <c r="I68" s="8">
        <f>IF(Tab_Data[[#This Row],[pledged]]=0,0,Tab_Data[[#This Row],[pledged]]/Tab_Data[[#This Row],[backers_count]])</f>
        <v>108.91666666666667</v>
      </c>
      <c r="J68" t="s">
        <v>21</v>
      </c>
      <c r="K68" t="s">
        <v>22</v>
      </c>
      <c r="L68">
        <v>1428469200</v>
      </c>
      <c r="M68" s="11">
        <f>(((Tab_Data[[#This Row],[launched_at]]/60)/60)/24)+DATE(1970,1,1)</f>
        <v>42102.208333333328</v>
      </c>
      <c r="N68">
        <f>YEAR(Tab_Data[[#This Row],[Date Created Conversion]])</f>
        <v>2015</v>
      </c>
      <c r="O68" s="12" t="str">
        <f>TEXT(Tab_Data[[#This Row],[Date Created Conversion]],"mmm")</f>
        <v>abr</v>
      </c>
      <c r="P68">
        <v>1428901200</v>
      </c>
      <c r="Q68" s="11">
        <f>(((Tab_Data[[#This Row],[deadline]]/60)/60)/24)+DATE(1970,1,1)</f>
        <v>42107.208333333328</v>
      </c>
      <c r="R68" t="b">
        <v>0</v>
      </c>
      <c r="S68" t="b">
        <v>1</v>
      </c>
      <c r="T68" t="s">
        <v>33</v>
      </c>
      <c r="U68" t="str">
        <f>MID(Tab_Data[[#This Row],[category &amp; sub-category]],1,FIND("/",Tab_Data[[#This Row],[category &amp; sub-category]])-1)</f>
        <v>theater</v>
      </c>
      <c r="V68" t="str">
        <f>MID(Tab_Data[[#This Row],[category &amp; sub-category]],FIND("/",Tab_Data[[#This Row],[category &amp; sub-category]])+1,1000)</f>
        <v>plays</v>
      </c>
    </row>
    <row r="69" spans="1:22" ht="31.2" hidden="1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>(Tab_Data[[#This Row],[pledged]]/Tab_Data[[#This Row],[goal]])*100</f>
        <v>162.38567493112947</v>
      </c>
      <c r="G69" t="s">
        <v>20</v>
      </c>
      <c r="H69">
        <v>4065</v>
      </c>
      <c r="I69" s="8">
        <f>IF(Tab_Data[[#This Row],[pledged]]=0,0,Tab_Data[[#This Row],[pledged]]/Tab_Data[[#This Row],[backers_count]])</f>
        <v>29.001722017220171</v>
      </c>
      <c r="J69" t="s">
        <v>40</v>
      </c>
      <c r="K69" t="s">
        <v>41</v>
      </c>
      <c r="L69">
        <v>1264399200</v>
      </c>
      <c r="M69" s="11">
        <f>(((Tab_Data[[#This Row],[launched_at]]/60)/60)/24)+DATE(1970,1,1)</f>
        <v>40203.25</v>
      </c>
      <c r="N69">
        <f>YEAR(Tab_Data[[#This Row],[Date Created Conversion]])</f>
        <v>2010</v>
      </c>
      <c r="O69" s="12" t="str">
        <f>TEXT(Tab_Data[[#This Row],[Date Created Conversion]],"mmm")</f>
        <v>ene</v>
      </c>
      <c r="P69">
        <v>1264831200</v>
      </c>
      <c r="Q69" s="11">
        <f>(((Tab_Data[[#This Row],[deadline]]/60)/60)/24)+DATE(1970,1,1)</f>
        <v>40208.25</v>
      </c>
      <c r="R69" t="b">
        <v>0</v>
      </c>
      <c r="S69" t="b">
        <v>1</v>
      </c>
      <c r="T69" t="s">
        <v>65</v>
      </c>
      <c r="U69" t="str">
        <f>MID(Tab_Data[[#This Row],[category &amp; sub-category]],1,FIND("/",Tab_Data[[#This Row],[category &amp; sub-category]])-1)</f>
        <v>technology</v>
      </c>
      <c r="V69" t="str">
        <f>MID(Tab_Data[[#This Row],[category &amp; sub-category]],FIND("/",Tab_Data[[#This Row],[category &amp; sub-category]])+1,1000)</f>
        <v>wearables</v>
      </c>
    </row>
    <row r="70" spans="1:22" hidden="1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>(Tab_Data[[#This Row],[pledged]]/Tab_Data[[#This Row],[goal]])*100</f>
        <v>254.52631578947367</v>
      </c>
      <c r="G70" t="s">
        <v>20</v>
      </c>
      <c r="H70">
        <v>246</v>
      </c>
      <c r="I70" s="8">
        <f>IF(Tab_Data[[#This Row],[pledged]]=0,0,Tab_Data[[#This Row],[pledged]]/Tab_Data[[#This Row],[backers_count]])</f>
        <v>58.975609756097562</v>
      </c>
      <c r="J70" t="s">
        <v>107</v>
      </c>
      <c r="K70" t="s">
        <v>108</v>
      </c>
      <c r="L70">
        <v>1501131600</v>
      </c>
      <c r="M70" s="11">
        <f>(((Tab_Data[[#This Row],[launched_at]]/60)/60)/24)+DATE(1970,1,1)</f>
        <v>42943.208333333328</v>
      </c>
      <c r="N70">
        <f>YEAR(Tab_Data[[#This Row],[Date Created Conversion]])</f>
        <v>2017</v>
      </c>
      <c r="O70" s="12" t="str">
        <f>TEXT(Tab_Data[[#This Row],[Date Created Conversion]],"mmm")</f>
        <v>jul</v>
      </c>
      <c r="P70">
        <v>1505192400</v>
      </c>
      <c r="Q70" s="11">
        <f>(((Tab_Data[[#This Row],[deadline]]/60)/60)/24)+DATE(1970,1,1)</f>
        <v>42990.208333333328</v>
      </c>
      <c r="R70" t="b">
        <v>0</v>
      </c>
      <c r="S70" t="b">
        <v>1</v>
      </c>
      <c r="T70" t="s">
        <v>33</v>
      </c>
      <c r="U70" t="str">
        <f>MID(Tab_Data[[#This Row],[category &amp; sub-category]],1,FIND("/",Tab_Data[[#This Row],[category &amp; sub-category]])-1)</f>
        <v>theater</v>
      </c>
      <c r="V70" t="str">
        <f>MID(Tab_Data[[#This Row],[category &amp; sub-category]],FIND("/",Tab_Data[[#This Row],[category &amp; sub-category]])+1,1000)</f>
        <v>plays</v>
      </c>
    </row>
    <row r="71" spans="1:22" ht="31.2" hidden="1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>(Tab_Data[[#This Row],[pledged]]/Tab_Data[[#This Row],[goal]])*100</f>
        <v>24.063291139240505</v>
      </c>
      <c r="G71" t="s">
        <v>74</v>
      </c>
      <c r="H71">
        <v>17</v>
      </c>
      <c r="I71" s="8">
        <f>IF(Tab_Data[[#This Row],[pledged]]=0,0,Tab_Data[[#This Row],[pledged]]/Tab_Data[[#This Row],[backers_count]])</f>
        <v>111.82352941176471</v>
      </c>
      <c r="J71" t="s">
        <v>21</v>
      </c>
      <c r="K71" t="s">
        <v>22</v>
      </c>
      <c r="L71">
        <v>1292738400</v>
      </c>
      <c r="M71" s="11">
        <f>(((Tab_Data[[#This Row],[launched_at]]/60)/60)/24)+DATE(1970,1,1)</f>
        <v>40531.25</v>
      </c>
      <c r="N71">
        <f>YEAR(Tab_Data[[#This Row],[Date Created Conversion]])</f>
        <v>2010</v>
      </c>
      <c r="O71" s="12" t="str">
        <f>TEXT(Tab_Data[[#This Row],[Date Created Conversion]],"mmm")</f>
        <v>dic</v>
      </c>
      <c r="P71">
        <v>1295676000</v>
      </c>
      <c r="Q71" s="11">
        <f>(((Tab_Data[[#This Row],[deadline]]/60)/60)/24)+DATE(1970,1,1)</f>
        <v>40565.25</v>
      </c>
      <c r="R71" t="b">
        <v>0</v>
      </c>
      <c r="S71" t="b">
        <v>0</v>
      </c>
      <c r="T71" t="s">
        <v>33</v>
      </c>
      <c r="U71" t="str">
        <f>MID(Tab_Data[[#This Row],[category &amp; sub-category]],1,FIND("/",Tab_Data[[#This Row],[category &amp; sub-category]])-1)</f>
        <v>theater</v>
      </c>
      <c r="V71" t="str">
        <f>MID(Tab_Data[[#This Row],[category &amp; sub-category]],FIND("/",Tab_Data[[#This Row],[category &amp; sub-category]])+1,1000)</f>
        <v>plays</v>
      </c>
    </row>
    <row r="72" spans="1:22" hidden="1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>(Tab_Data[[#This Row],[pledged]]/Tab_Data[[#This Row],[goal]])*100</f>
        <v>123.74140625000001</v>
      </c>
      <c r="G72" t="s">
        <v>20</v>
      </c>
      <c r="H72">
        <v>2475</v>
      </c>
      <c r="I72" s="8">
        <f>IF(Tab_Data[[#This Row],[pledged]]=0,0,Tab_Data[[#This Row],[pledged]]/Tab_Data[[#This Row],[backers_count]])</f>
        <v>63.995555555555555</v>
      </c>
      <c r="J72" t="s">
        <v>107</v>
      </c>
      <c r="K72" t="s">
        <v>108</v>
      </c>
      <c r="L72">
        <v>1288674000</v>
      </c>
      <c r="M72" s="11">
        <f>(((Tab_Data[[#This Row],[launched_at]]/60)/60)/24)+DATE(1970,1,1)</f>
        <v>40484.208333333336</v>
      </c>
      <c r="N72">
        <f>YEAR(Tab_Data[[#This Row],[Date Created Conversion]])</f>
        <v>2010</v>
      </c>
      <c r="O72" s="12" t="str">
        <f>TEXT(Tab_Data[[#This Row],[Date Created Conversion]],"mmm")</f>
        <v>nov</v>
      </c>
      <c r="P72">
        <v>1292911200</v>
      </c>
      <c r="Q72" s="11">
        <f>(((Tab_Data[[#This Row],[deadline]]/60)/60)/24)+DATE(1970,1,1)</f>
        <v>40533.25</v>
      </c>
      <c r="R72" t="b">
        <v>0</v>
      </c>
      <c r="S72" t="b">
        <v>1</v>
      </c>
      <c r="T72" t="s">
        <v>33</v>
      </c>
      <c r="U72" t="str">
        <f>MID(Tab_Data[[#This Row],[category &amp; sub-category]],1,FIND("/",Tab_Data[[#This Row],[category &amp; sub-category]])-1)</f>
        <v>theater</v>
      </c>
      <c r="V72" t="str">
        <f>MID(Tab_Data[[#This Row],[category &amp; sub-category]],FIND("/",Tab_Data[[#This Row],[category &amp; sub-category]])+1,1000)</f>
        <v>plays</v>
      </c>
    </row>
    <row r="73" spans="1:22" ht="31.2" hidden="1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>(Tab_Data[[#This Row],[pledged]]/Tab_Data[[#This Row],[goal]])*100</f>
        <v>108.06666666666666</v>
      </c>
      <c r="G73" t="s">
        <v>20</v>
      </c>
      <c r="H73">
        <v>76</v>
      </c>
      <c r="I73" s="8">
        <f>IF(Tab_Data[[#This Row],[pledged]]=0,0,Tab_Data[[#This Row],[pledged]]/Tab_Data[[#This Row],[backers_count]])</f>
        <v>85.315789473684205</v>
      </c>
      <c r="J73" t="s">
        <v>21</v>
      </c>
      <c r="K73" t="s">
        <v>22</v>
      </c>
      <c r="L73">
        <v>1575093600</v>
      </c>
      <c r="M73" s="11">
        <f>(((Tab_Data[[#This Row],[launched_at]]/60)/60)/24)+DATE(1970,1,1)</f>
        <v>43799.25</v>
      </c>
      <c r="N73">
        <f>YEAR(Tab_Data[[#This Row],[Date Created Conversion]])</f>
        <v>2019</v>
      </c>
      <c r="O73" s="12" t="str">
        <f>TEXT(Tab_Data[[#This Row],[Date Created Conversion]],"mmm")</f>
        <v>nov</v>
      </c>
      <c r="P73">
        <v>1575439200</v>
      </c>
      <c r="Q73" s="11">
        <f>(((Tab_Data[[#This Row],[deadline]]/60)/60)/24)+DATE(1970,1,1)</f>
        <v>43803.25</v>
      </c>
      <c r="R73" t="b">
        <v>0</v>
      </c>
      <c r="S73" t="b">
        <v>0</v>
      </c>
      <c r="T73" t="s">
        <v>33</v>
      </c>
      <c r="U73" t="str">
        <f>MID(Tab_Data[[#This Row],[category &amp; sub-category]],1,FIND("/",Tab_Data[[#This Row],[category &amp; sub-category]])-1)</f>
        <v>theater</v>
      </c>
      <c r="V73" t="str">
        <f>MID(Tab_Data[[#This Row],[category &amp; sub-category]],FIND("/",Tab_Data[[#This Row],[category &amp; sub-category]])+1,1000)</f>
        <v>plays</v>
      </c>
    </row>
    <row r="74" spans="1:22" hidden="1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>(Tab_Data[[#This Row],[pledged]]/Tab_Data[[#This Row],[goal]])*100</f>
        <v>670.33333333333326</v>
      </c>
      <c r="G74" t="s">
        <v>20</v>
      </c>
      <c r="H74">
        <v>54</v>
      </c>
      <c r="I74" s="8">
        <f>IF(Tab_Data[[#This Row],[pledged]]=0,0,Tab_Data[[#This Row],[pledged]]/Tab_Data[[#This Row],[backers_count]])</f>
        <v>74.481481481481481</v>
      </c>
      <c r="J74" t="s">
        <v>21</v>
      </c>
      <c r="K74" t="s">
        <v>22</v>
      </c>
      <c r="L74">
        <v>1435726800</v>
      </c>
      <c r="M74" s="11">
        <f>(((Tab_Data[[#This Row],[launched_at]]/60)/60)/24)+DATE(1970,1,1)</f>
        <v>42186.208333333328</v>
      </c>
      <c r="N74">
        <f>YEAR(Tab_Data[[#This Row],[Date Created Conversion]])</f>
        <v>2015</v>
      </c>
      <c r="O74" s="12" t="str">
        <f>TEXT(Tab_Data[[#This Row],[Date Created Conversion]],"mmm")</f>
        <v>jul</v>
      </c>
      <c r="P74">
        <v>1438837200</v>
      </c>
      <c r="Q74" s="11">
        <f>(((Tab_Data[[#This Row],[deadline]]/60)/60)/24)+DATE(1970,1,1)</f>
        <v>42222.208333333328</v>
      </c>
      <c r="R74" t="b">
        <v>0</v>
      </c>
      <c r="S74" t="b">
        <v>0</v>
      </c>
      <c r="T74" t="s">
        <v>71</v>
      </c>
      <c r="U74" t="str">
        <f>MID(Tab_Data[[#This Row],[category &amp; sub-category]],1,FIND("/",Tab_Data[[#This Row],[category &amp; sub-category]])-1)</f>
        <v>film &amp; video</v>
      </c>
      <c r="V74" t="str">
        <f>MID(Tab_Data[[#This Row],[category &amp; sub-category]],FIND("/",Tab_Data[[#This Row],[category &amp; sub-category]])+1,1000)</f>
        <v>animation</v>
      </c>
    </row>
    <row r="75" spans="1:22" hidden="1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>(Tab_Data[[#This Row],[pledged]]/Tab_Data[[#This Row],[goal]])*100</f>
        <v>660.92857142857144</v>
      </c>
      <c r="G75" t="s">
        <v>20</v>
      </c>
      <c r="H75">
        <v>88</v>
      </c>
      <c r="I75" s="8">
        <f>IF(Tab_Data[[#This Row],[pledged]]=0,0,Tab_Data[[#This Row],[pledged]]/Tab_Data[[#This Row],[backers_count]])</f>
        <v>105.14772727272727</v>
      </c>
      <c r="J75" t="s">
        <v>21</v>
      </c>
      <c r="K75" t="s">
        <v>22</v>
      </c>
      <c r="L75">
        <v>1480226400</v>
      </c>
      <c r="M75" s="11">
        <f>(((Tab_Data[[#This Row],[launched_at]]/60)/60)/24)+DATE(1970,1,1)</f>
        <v>42701.25</v>
      </c>
      <c r="N75">
        <f>YEAR(Tab_Data[[#This Row],[Date Created Conversion]])</f>
        <v>2016</v>
      </c>
      <c r="O75" s="12" t="str">
        <f>TEXT(Tab_Data[[#This Row],[Date Created Conversion]],"mmm")</f>
        <v>nov</v>
      </c>
      <c r="P75">
        <v>1480485600</v>
      </c>
      <c r="Q75" s="11">
        <f>(((Tab_Data[[#This Row],[deadline]]/60)/60)/24)+DATE(1970,1,1)</f>
        <v>42704.25</v>
      </c>
      <c r="R75" t="b">
        <v>0</v>
      </c>
      <c r="S75" t="b">
        <v>0</v>
      </c>
      <c r="T75" t="s">
        <v>159</v>
      </c>
      <c r="U75" t="str">
        <f>MID(Tab_Data[[#This Row],[category &amp; sub-category]],1,FIND("/",Tab_Data[[#This Row],[category &amp; sub-category]])-1)</f>
        <v>music</v>
      </c>
      <c r="V75" t="str">
        <f>MID(Tab_Data[[#This Row],[category &amp; sub-category]],FIND("/",Tab_Data[[#This Row],[category &amp; sub-category]])+1,1000)</f>
        <v>jazz</v>
      </c>
    </row>
    <row r="76" spans="1:22" hidden="1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>(Tab_Data[[#This Row],[pledged]]/Tab_Data[[#This Row],[goal]])*100</f>
        <v>122.46153846153847</v>
      </c>
      <c r="G76" t="s">
        <v>20</v>
      </c>
      <c r="H76">
        <v>85</v>
      </c>
      <c r="I76" s="8">
        <f>IF(Tab_Data[[#This Row],[pledged]]=0,0,Tab_Data[[#This Row],[pledged]]/Tab_Data[[#This Row],[backers_count]])</f>
        <v>56.188235294117646</v>
      </c>
      <c r="J76" t="s">
        <v>40</v>
      </c>
      <c r="K76" t="s">
        <v>41</v>
      </c>
      <c r="L76">
        <v>1459054800</v>
      </c>
      <c r="M76" s="11">
        <f>(((Tab_Data[[#This Row],[launched_at]]/60)/60)/24)+DATE(1970,1,1)</f>
        <v>42456.208333333328</v>
      </c>
      <c r="N76">
        <f>YEAR(Tab_Data[[#This Row],[Date Created Conversion]])</f>
        <v>2016</v>
      </c>
      <c r="O76" s="12" t="str">
        <f>TEXT(Tab_Data[[#This Row],[Date Created Conversion]],"mmm")</f>
        <v>mar</v>
      </c>
      <c r="P76">
        <v>1459141200</v>
      </c>
      <c r="Q76" s="11">
        <f>(((Tab_Data[[#This Row],[deadline]]/60)/60)/24)+DATE(1970,1,1)</f>
        <v>42457.208333333328</v>
      </c>
      <c r="R76" t="b">
        <v>0</v>
      </c>
      <c r="S76" t="b">
        <v>0</v>
      </c>
      <c r="T76" t="s">
        <v>148</v>
      </c>
      <c r="U76" t="str">
        <f>MID(Tab_Data[[#This Row],[category &amp; sub-category]],1,FIND("/",Tab_Data[[#This Row],[category &amp; sub-category]])-1)</f>
        <v>music</v>
      </c>
      <c r="V76" t="str">
        <f>MID(Tab_Data[[#This Row],[category &amp; sub-category]],FIND("/",Tab_Data[[#This Row],[category &amp; sub-category]])+1,1000)</f>
        <v>metal</v>
      </c>
    </row>
    <row r="77" spans="1:22" hidden="1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>(Tab_Data[[#This Row],[pledged]]/Tab_Data[[#This Row],[goal]])*100</f>
        <v>150.57731958762886</v>
      </c>
      <c r="G77" t="s">
        <v>20</v>
      </c>
      <c r="H77">
        <v>170</v>
      </c>
      <c r="I77" s="8">
        <f>IF(Tab_Data[[#This Row],[pledged]]=0,0,Tab_Data[[#This Row],[pledged]]/Tab_Data[[#This Row],[backers_count]])</f>
        <v>85.917647058823533</v>
      </c>
      <c r="J77" t="s">
        <v>21</v>
      </c>
      <c r="K77" t="s">
        <v>22</v>
      </c>
      <c r="L77">
        <v>1531630800</v>
      </c>
      <c r="M77" s="11">
        <f>(((Tab_Data[[#This Row],[launched_at]]/60)/60)/24)+DATE(1970,1,1)</f>
        <v>43296.208333333328</v>
      </c>
      <c r="N77">
        <f>YEAR(Tab_Data[[#This Row],[Date Created Conversion]])</f>
        <v>2018</v>
      </c>
      <c r="O77" s="12" t="str">
        <f>TEXT(Tab_Data[[#This Row],[Date Created Conversion]],"mmm")</f>
        <v>jul</v>
      </c>
      <c r="P77">
        <v>1532322000</v>
      </c>
      <c r="Q77" s="11">
        <f>(((Tab_Data[[#This Row],[deadline]]/60)/60)/24)+DATE(1970,1,1)</f>
        <v>43304.208333333328</v>
      </c>
      <c r="R77" t="b">
        <v>0</v>
      </c>
      <c r="S77" t="b">
        <v>0</v>
      </c>
      <c r="T77" t="s">
        <v>122</v>
      </c>
      <c r="U77" t="str">
        <f>MID(Tab_Data[[#This Row],[category &amp; sub-category]],1,FIND("/",Tab_Data[[#This Row],[category &amp; sub-category]])-1)</f>
        <v>photography</v>
      </c>
      <c r="V77" t="str">
        <f>MID(Tab_Data[[#This Row],[category &amp; sub-category]],FIND("/",Tab_Data[[#This Row],[category &amp; sub-category]])+1,1000)</f>
        <v>photography books</v>
      </c>
    </row>
    <row r="78" spans="1:22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>(Tab_Data[[#This Row],[pledged]]/Tab_Data[[#This Row],[goal]])*100</f>
        <v>78.106590724165997</v>
      </c>
      <c r="G78" t="s">
        <v>14</v>
      </c>
      <c r="H78">
        <v>1684</v>
      </c>
      <c r="I78" s="8">
        <f>IF(Tab_Data[[#This Row],[pledged]]=0,0,Tab_Data[[#This Row],[pledged]]/Tab_Data[[#This Row],[backers_count]])</f>
        <v>57.00296912114014</v>
      </c>
      <c r="J78" t="s">
        <v>21</v>
      </c>
      <c r="K78" t="s">
        <v>22</v>
      </c>
      <c r="L78">
        <v>1421992800</v>
      </c>
      <c r="M78" s="11">
        <f>(((Tab_Data[[#This Row],[launched_at]]/60)/60)/24)+DATE(1970,1,1)</f>
        <v>42027.25</v>
      </c>
      <c r="N78">
        <f>YEAR(Tab_Data[[#This Row],[Date Created Conversion]])</f>
        <v>2015</v>
      </c>
      <c r="O78" s="12" t="str">
        <f>TEXT(Tab_Data[[#This Row],[Date Created Conversion]],"mmm")</f>
        <v>ene</v>
      </c>
      <c r="P78">
        <v>1426222800</v>
      </c>
      <c r="Q78" s="11">
        <f>(((Tab_Data[[#This Row],[deadline]]/60)/60)/24)+DATE(1970,1,1)</f>
        <v>42076.208333333328</v>
      </c>
      <c r="R78" t="b">
        <v>1</v>
      </c>
      <c r="S78" t="b">
        <v>1</v>
      </c>
      <c r="T78" t="s">
        <v>33</v>
      </c>
      <c r="U78" t="str">
        <f>MID(Tab_Data[[#This Row],[category &amp; sub-category]],1,FIND("/",Tab_Data[[#This Row],[category &amp; sub-category]])-1)</f>
        <v>theater</v>
      </c>
      <c r="V78" t="str">
        <f>MID(Tab_Data[[#This Row],[category &amp; sub-category]],FIND("/",Tab_Data[[#This Row],[category &amp; sub-category]])+1,1000)</f>
        <v>plays</v>
      </c>
    </row>
    <row r="79" spans="1:22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>(Tab_Data[[#This Row],[pledged]]/Tab_Data[[#This Row],[goal]])*100</f>
        <v>46.94736842105263</v>
      </c>
      <c r="G79" t="s">
        <v>14</v>
      </c>
      <c r="H79">
        <v>56</v>
      </c>
      <c r="I79" s="8">
        <f>IF(Tab_Data[[#This Row],[pledged]]=0,0,Tab_Data[[#This Row],[pledged]]/Tab_Data[[#This Row],[backers_count]])</f>
        <v>79.642857142857139</v>
      </c>
      <c r="J79" t="s">
        <v>21</v>
      </c>
      <c r="K79" t="s">
        <v>22</v>
      </c>
      <c r="L79">
        <v>1285563600</v>
      </c>
      <c r="M79" s="11">
        <f>(((Tab_Data[[#This Row],[launched_at]]/60)/60)/24)+DATE(1970,1,1)</f>
        <v>40448.208333333336</v>
      </c>
      <c r="N79">
        <f>YEAR(Tab_Data[[#This Row],[Date Created Conversion]])</f>
        <v>2010</v>
      </c>
      <c r="O79" s="12" t="str">
        <f>TEXT(Tab_Data[[#This Row],[Date Created Conversion]],"mmm")</f>
        <v>sep</v>
      </c>
      <c r="P79">
        <v>1286773200</v>
      </c>
      <c r="Q79" s="11">
        <f>(((Tab_Data[[#This Row],[deadline]]/60)/60)/24)+DATE(1970,1,1)</f>
        <v>40462.208333333336</v>
      </c>
      <c r="R79" t="b">
        <v>0</v>
      </c>
      <c r="S79" t="b">
        <v>1</v>
      </c>
      <c r="T79" t="s">
        <v>71</v>
      </c>
      <c r="U79" t="str">
        <f>MID(Tab_Data[[#This Row],[category &amp; sub-category]],1,FIND("/",Tab_Data[[#This Row],[category &amp; sub-category]])-1)</f>
        <v>film &amp; video</v>
      </c>
      <c r="V79" t="str">
        <f>MID(Tab_Data[[#This Row],[category &amp; sub-category]],FIND("/",Tab_Data[[#This Row],[category &amp; sub-category]])+1,1000)</f>
        <v>animation</v>
      </c>
    </row>
    <row r="80" spans="1:22" ht="31.2" hidden="1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>(Tab_Data[[#This Row],[pledged]]/Tab_Data[[#This Row],[goal]])*100</f>
        <v>300.8</v>
      </c>
      <c r="G80" t="s">
        <v>20</v>
      </c>
      <c r="H80">
        <v>330</v>
      </c>
      <c r="I80" s="8">
        <f>IF(Tab_Data[[#This Row],[pledged]]=0,0,Tab_Data[[#This Row],[pledged]]/Tab_Data[[#This Row],[backers_count]])</f>
        <v>41.018181818181816</v>
      </c>
      <c r="J80" t="s">
        <v>21</v>
      </c>
      <c r="K80" t="s">
        <v>22</v>
      </c>
      <c r="L80">
        <v>1523854800</v>
      </c>
      <c r="M80" s="11">
        <f>(((Tab_Data[[#This Row],[launched_at]]/60)/60)/24)+DATE(1970,1,1)</f>
        <v>43206.208333333328</v>
      </c>
      <c r="N80">
        <f>YEAR(Tab_Data[[#This Row],[Date Created Conversion]])</f>
        <v>2018</v>
      </c>
      <c r="O80" s="12" t="str">
        <f>TEXT(Tab_Data[[#This Row],[Date Created Conversion]],"mmm")</f>
        <v>abr</v>
      </c>
      <c r="P80">
        <v>1523941200</v>
      </c>
      <c r="Q80" s="11">
        <f>(((Tab_Data[[#This Row],[deadline]]/60)/60)/24)+DATE(1970,1,1)</f>
        <v>43207.208333333328</v>
      </c>
      <c r="R80" t="b">
        <v>0</v>
      </c>
      <c r="S80" t="b">
        <v>0</v>
      </c>
      <c r="T80" t="s">
        <v>206</v>
      </c>
      <c r="U80" t="str">
        <f>MID(Tab_Data[[#This Row],[category &amp; sub-category]],1,FIND("/",Tab_Data[[#This Row],[category &amp; sub-category]])-1)</f>
        <v>publishing</v>
      </c>
      <c r="V80" t="str">
        <f>MID(Tab_Data[[#This Row],[category &amp; sub-category]],FIND("/",Tab_Data[[#This Row],[category &amp; sub-category]])+1,1000)</f>
        <v>translations</v>
      </c>
    </row>
    <row r="81" spans="1:22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>(Tab_Data[[#This Row],[pledged]]/Tab_Data[[#This Row],[goal]])*100</f>
        <v>69.598615916955026</v>
      </c>
      <c r="G81" t="s">
        <v>14</v>
      </c>
      <c r="H81">
        <v>838</v>
      </c>
      <c r="I81" s="8">
        <f>IF(Tab_Data[[#This Row],[pledged]]=0,0,Tab_Data[[#This Row],[pledged]]/Tab_Data[[#This Row],[backers_count]])</f>
        <v>48.004773269689736</v>
      </c>
      <c r="J81" t="s">
        <v>21</v>
      </c>
      <c r="K81" t="s">
        <v>22</v>
      </c>
      <c r="L81">
        <v>1529125200</v>
      </c>
      <c r="M81" s="11">
        <f>(((Tab_Data[[#This Row],[launched_at]]/60)/60)/24)+DATE(1970,1,1)</f>
        <v>43267.208333333328</v>
      </c>
      <c r="N81">
        <f>YEAR(Tab_Data[[#This Row],[Date Created Conversion]])</f>
        <v>2018</v>
      </c>
      <c r="O81" s="12" t="str">
        <f>TEXT(Tab_Data[[#This Row],[Date Created Conversion]],"mmm")</f>
        <v>jun</v>
      </c>
      <c r="P81">
        <v>1529557200</v>
      </c>
      <c r="Q81" s="11">
        <f>(((Tab_Data[[#This Row],[deadline]]/60)/60)/24)+DATE(1970,1,1)</f>
        <v>43272.208333333328</v>
      </c>
      <c r="R81" t="b">
        <v>0</v>
      </c>
      <c r="S81" t="b">
        <v>0</v>
      </c>
      <c r="T81" t="s">
        <v>33</v>
      </c>
      <c r="U81" t="str">
        <f>MID(Tab_Data[[#This Row],[category &amp; sub-category]],1,FIND("/",Tab_Data[[#This Row],[category &amp; sub-category]])-1)</f>
        <v>theater</v>
      </c>
      <c r="V81" t="str">
        <f>MID(Tab_Data[[#This Row],[category &amp; sub-category]],FIND("/",Tab_Data[[#This Row],[category &amp; sub-category]])+1,1000)</f>
        <v>plays</v>
      </c>
    </row>
    <row r="82" spans="1:22" hidden="1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>(Tab_Data[[#This Row],[pledged]]/Tab_Data[[#This Row],[goal]])*100</f>
        <v>637.4545454545455</v>
      </c>
      <c r="G82" t="s">
        <v>20</v>
      </c>
      <c r="H82">
        <v>127</v>
      </c>
      <c r="I82" s="8">
        <f>IF(Tab_Data[[#This Row],[pledged]]=0,0,Tab_Data[[#This Row],[pledged]]/Tab_Data[[#This Row],[backers_count]])</f>
        <v>55.212598425196852</v>
      </c>
      <c r="J82" t="s">
        <v>21</v>
      </c>
      <c r="K82" t="s">
        <v>22</v>
      </c>
      <c r="L82">
        <v>1503982800</v>
      </c>
      <c r="M82" s="11">
        <f>(((Tab_Data[[#This Row],[launched_at]]/60)/60)/24)+DATE(1970,1,1)</f>
        <v>42976.208333333328</v>
      </c>
      <c r="N82">
        <f>YEAR(Tab_Data[[#This Row],[Date Created Conversion]])</f>
        <v>2017</v>
      </c>
      <c r="O82" s="12" t="str">
        <f>TEXT(Tab_Data[[#This Row],[Date Created Conversion]],"mmm")</f>
        <v>ago</v>
      </c>
      <c r="P82">
        <v>1506574800</v>
      </c>
      <c r="Q82" s="11">
        <f>(((Tab_Data[[#This Row],[deadline]]/60)/60)/24)+DATE(1970,1,1)</f>
        <v>43006.208333333328</v>
      </c>
      <c r="R82" t="b">
        <v>0</v>
      </c>
      <c r="S82" t="b">
        <v>0</v>
      </c>
      <c r="T82" t="s">
        <v>89</v>
      </c>
      <c r="U82" t="str">
        <f>MID(Tab_Data[[#This Row],[category &amp; sub-category]],1,FIND("/",Tab_Data[[#This Row],[category &amp; sub-category]])-1)</f>
        <v>games</v>
      </c>
      <c r="V82" t="str">
        <f>MID(Tab_Data[[#This Row],[category &amp; sub-category]],FIND("/",Tab_Data[[#This Row],[category &amp; sub-category]])+1,1000)</f>
        <v>video games</v>
      </c>
    </row>
    <row r="83" spans="1:22" hidden="1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>(Tab_Data[[#This Row],[pledged]]/Tab_Data[[#This Row],[goal]])*100</f>
        <v>225.33928571428569</v>
      </c>
      <c r="G83" t="s">
        <v>20</v>
      </c>
      <c r="H83">
        <v>411</v>
      </c>
      <c r="I83" s="8">
        <f>IF(Tab_Data[[#This Row],[pledged]]=0,0,Tab_Data[[#This Row],[pledged]]/Tab_Data[[#This Row],[backers_count]])</f>
        <v>92.109489051094897</v>
      </c>
      <c r="J83" t="s">
        <v>21</v>
      </c>
      <c r="K83" t="s">
        <v>22</v>
      </c>
      <c r="L83">
        <v>1511416800</v>
      </c>
      <c r="M83" s="11">
        <f>(((Tab_Data[[#This Row],[launched_at]]/60)/60)/24)+DATE(1970,1,1)</f>
        <v>43062.25</v>
      </c>
      <c r="N83">
        <f>YEAR(Tab_Data[[#This Row],[Date Created Conversion]])</f>
        <v>2017</v>
      </c>
      <c r="O83" s="12" t="str">
        <f>TEXT(Tab_Data[[#This Row],[Date Created Conversion]],"mmm")</f>
        <v>nov</v>
      </c>
      <c r="P83">
        <v>1513576800</v>
      </c>
      <c r="Q83" s="11">
        <f>(((Tab_Data[[#This Row],[deadline]]/60)/60)/24)+DATE(1970,1,1)</f>
        <v>43087.25</v>
      </c>
      <c r="R83" t="b">
        <v>0</v>
      </c>
      <c r="S83" t="b">
        <v>0</v>
      </c>
      <c r="T83" t="s">
        <v>23</v>
      </c>
      <c r="U83" t="str">
        <f>MID(Tab_Data[[#This Row],[category &amp; sub-category]],1,FIND("/",Tab_Data[[#This Row],[category &amp; sub-category]])-1)</f>
        <v>music</v>
      </c>
      <c r="V83" t="str">
        <f>MID(Tab_Data[[#This Row],[category &amp; sub-category]],FIND("/",Tab_Data[[#This Row],[category &amp; sub-category]])+1,1000)</f>
        <v>rock</v>
      </c>
    </row>
    <row r="84" spans="1:22" hidden="1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>(Tab_Data[[#This Row],[pledged]]/Tab_Data[[#This Row],[goal]])*100</f>
        <v>1497.3000000000002</v>
      </c>
      <c r="G84" t="s">
        <v>20</v>
      </c>
      <c r="H84">
        <v>180</v>
      </c>
      <c r="I84" s="8">
        <f>IF(Tab_Data[[#This Row],[pledged]]=0,0,Tab_Data[[#This Row],[pledged]]/Tab_Data[[#This Row],[backers_count]])</f>
        <v>83.183333333333337</v>
      </c>
      <c r="J84" t="s">
        <v>40</v>
      </c>
      <c r="K84" t="s">
        <v>41</v>
      </c>
      <c r="L84">
        <v>1547704800</v>
      </c>
      <c r="M84" s="11">
        <f>(((Tab_Data[[#This Row],[launched_at]]/60)/60)/24)+DATE(1970,1,1)</f>
        <v>43482.25</v>
      </c>
      <c r="N84">
        <f>YEAR(Tab_Data[[#This Row],[Date Created Conversion]])</f>
        <v>2019</v>
      </c>
      <c r="O84" s="12" t="str">
        <f>TEXT(Tab_Data[[#This Row],[Date Created Conversion]],"mmm")</f>
        <v>ene</v>
      </c>
      <c r="P84">
        <v>1548309600</v>
      </c>
      <c r="Q84" s="11">
        <f>(((Tab_Data[[#This Row],[deadline]]/60)/60)/24)+DATE(1970,1,1)</f>
        <v>43489.25</v>
      </c>
      <c r="R84" t="b">
        <v>0</v>
      </c>
      <c r="S84" t="b">
        <v>1</v>
      </c>
      <c r="T84" t="s">
        <v>89</v>
      </c>
      <c r="U84" t="str">
        <f>MID(Tab_Data[[#This Row],[category &amp; sub-category]],1,FIND("/",Tab_Data[[#This Row],[category &amp; sub-category]])-1)</f>
        <v>games</v>
      </c>
      <c r="V84" t="str">
        <f>MID(Tab_Data[[#This Row],[category &amp; sub-category]],FIND("/",Tab_Data[[#This Row],[category &amp; sub-category]])+1,1000)</f>
        <v>video games</v>
      </c>
    </row>
    <row r="85" spans="1:22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>(Tab_Data[[#This Row],[pledged]]/Tab_Data[[#This Row],[goal]])*100</f>
        <v>37.590225563909776</v>
      </c>
      <c r="G85" t="s">
        <v>14</v>
      </c>
      <c r="H85">
        <v>1000</v>
      </c>
      <c r="I85" s="8">
        <f>IF(Tab_Data[[#This Row],[pledged]]=0,0,Tab_Data[[#This Row],[pledged]]/Tab_Data[[#This Row],[backers_count]])</f>
        <v>39.996000000000002</v>
      </c>
      <c r="J85" t="s">
        <v>21</v>
      </c>
      <c r="K85" t="s">
        <v>22</v>
      </c>
      <c r="L85">
        <v>1469682000</v>
      </c>
      <c r="M85" s="11">
        <f>(((Tab_Data[[#This Row],[launched_at]]/60)/60)/24)+DATE(1970,1,1)</f>
        <v>42579.208333333328</v>
      </c>
      <c r="N85">
        <f>YEAR(Tab_Data[[#This Row],[Date Created Conversion]])</f>
        <v>2016</v>
      </c>
      <c r="O85" s="12" t="str">
        <f>TEXT(Tab_Data[[#This Row],[Date Created Conversion]],"mmm")</f>
        <v>jul</v>
      </c>
      <c r="P85">
        <v>1471582800</v>
      </c>
      <c r="Q85" s="11">
        <f>(((Tab_Data[[#This Row],[deadline]]/60)/60)/24)+DATE(1970,1,1)</f>
        <v>42601.208333333328</v>
      </c>
      <c r="R85" t="b">
        <v>0</v>
      </c>
      <c r="S85" t="b">
        <v>0</v>
      </c>
      <c r="T85" t="s">
        <v>50</v>
      </c>
      <c r="U85" t="str">
        <f>MID(Tab_Data[[#This Row],[category &amp; sub-category]],1,FIND("/",Tab_Data[[#This Row],[category &amp; sub-category]])-1)</f>
        <v>music</v>
      </c>
      <c r="V85" t="str">
        <f>MID(Tab_Data[[#This Row],[category &amp; sub-category]],FIND("/",Tab_Data[[#This Row],[category &amp; sub-category]])+1,1000)</f>
        <v>electric music</v>
      </c>
    </row>
    <row r="86" spans="1:22" ht="31.2" hidden="1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>(Tab_Data[[#This Row],[pledged]]/Tab_Data[[#This Row],[goal]])*100</f>
        <v>132.36942675159236</v>
      </c>
      <c r="G86" t="s">
        <v>20</v>
      </c>
      <c r="H86">
        <v>374</v>
      </c>
      <c r="I86" s="8">
        <f>IF(Tab_Data[[#This Row],[pledged]]=0,0,Tab_Data[[#This Row],[pledged]]/Tab_Data[[#This Row],[backers_count]])</f>
        <v>111.1336898395722</v>
      </c>
      <c r="J86" t="s">
        <v>21</v>
      </c>
      <c r="K86" t="s">
        <v>22</v>
      </c>
      <c r="L86">
        <v>1343451600</v>
      </c>
      <c r="M86" s="11">
        <f>(((Tab_Data[[#This Row],[launched_at]]/60)/60)/24)+DATE(1970,1,1)</f>
        <v>41118.208333333336</v>
      </c>
      <c r="N86">
        <f>YEAR(Tab_Data[[#This Row],[Date Created Conversion]])</f>
        <v>2012</v>
      </c>
      <c r="O86" s="12" t="str">
        <f>TEXT(Tab_Data[[#This Row],[Date Created Conversion]],"mmm")</f>
        <v>jul</v>
      </c>
      <c r="P86">
        <v>1344315600</v>
      </c>
      <c r="Q86" s="11">
        <f>(((Tab_Data[[#This Row],[deadline]]/60)/60)/24)+DATE(1970,1,1)</f>
        <v>41128.208333333336</v>
      </c>
      <c r="R86" t="b">
        <v>0</v>
      </c>
      <c r="S86" t="b">
        <v>0</v>
      </c>
      <c r="T86" t="s">
        <v>65</v>
      </c>
      <c r="U86" t="str">
        <f>MID(Tab_Data[[#This Row],[category &amp; sub-category]],1,FIND("/",Tab_Data[[#This Row],[category &amp; sub-category]])-1)</f>
        <v>technology</v>
      </c>
      <c r="V86" t="str">
        <f>MID(Tab_Data[[#This Row],[category &amp; sub-category]],FIND("/",Tab_Data[[#This Row],[category &amp; sub-category]])+1,1000)</f>
        <v>wearables</v>
      </c>
    </row>
    <row r="87" spans="1:22" hidden="1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>(Tab_Data[[#This Row],[pledged]]/Tab_Data[[#This Row],[goal]])*100</f>
        <v>131.22448979591837</v>
      </c>
      <c r="G87" t="s">
        <v>20</v>
      </c>
      <c r="H87">
        <v>71</v>
      </c>
      <c r="I87" s="8">
        <f>IF(Tab_Data[[#This Row],[pledged]]=0,0,Tab_Data[[#This Row],[pledged]]/Tab_Data[[#This Row],[backers_count]])</f>
        <v>90.563380281690144</v>
      </c>
      <c r="J87" t="s">
        <v>26</v>
      </c>
      <c r="K87" t="s">
        <v>27</v>
      </c>
      <c r="L87">
        <v>1315717200</v>
      </c>
      <c r="M87" s="11">
        <f>(((Tab_Data[[#This Row],[launched_at]]/60)/60)/24)+DATE(1970,1,1)</f>
        <v>40797.208333333336</v>
      </c>
      <c r="N87">
        <f>YEAR(Tab_Data[[#This Row],[Date Created Conversion]])</f>
        <v>2011</v>
      </c>
      <c r="O87" s="12" t="str">
        <f>TEXT(Tab_Data[[#This Row],[Date Created Conversion]],"mmm")</f>
        <v>sep</v>
      </c>
      <c r="P87">
        <v>1316408400</v>
      </c>
      <c r="Q87" s="11">
        <f>(((Tab_Data[[#This Row],[deadline]]/60)/60)/24)+DATE(1970,1,1)</f>
        <v>40805.208333333336</v>
      </c>
      <c r="R87" t="b">
        <v>0</v>
      </c>
      <c r="S87" t="b">
        <v>0</v>
      </c>
      <c r="T87" t="s">
        <v>60</v>
      </c>
      <c r="U87" t="str">
        <f>MID(Tab_Data[[#This Row],[category &amp; sub-category]],1,FIND("/",Tab_Data[[#This Row],[category &amp; sub-category]])-1)</f>
        <v>music</v>
      </c>
      <c r="V87" t="str">
        <f>MID(Tab_Data[[#This Row],[category &amp; sub-category]],FIND("/",Tab_Data[[#This Row],[category &amp; sub-category]])+1,1000)</f>
        <v>indie rock</v>
      </c>
    </row>
    <row r="88" spans="1:22" hidden="1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>(Tab_Data[[#This Row],[pledged]]/Tab_Data[[#This Row],[goal]])*100</f>
        <v>167.63513513513513</v>
      </c>
      <c r="G88" t="s">
        <v>20</v>
      </c>
      <c r="H88">
        <v>203</v>
      </c>
      <c r="I88" s="8">
        <f>IF(Tab_Data[[#This Row],[pledged]]=0,0,Tab_Data[[#This Row],[pledged]]/Tab_Data[[#This Row],[backers_count]])</f>
        <v>61.108374384236456</v>
      </c>
      <c r="J88" t="s">
        <v>21</v>
      </c>
      <c r="K88" t="s">
        <v>22</v>
      </c>
      <c r="L88">
        <v>1430715600</v>
      </c>
      <c r="M88" s="11">
        <f>(((Tab_Data[[#This Row],[launched_at]]/60)/60)/24)+DATE(1970,1,1)</f>
        <v>42128.208333333328</v>
      </c>
      <c r="N88">
        <f>YEAR(Tab_Data[[#This Row],[Date Created Conversion]])</f>
        <v>2015</v>
      </c>
      <c r="O88" s="12" t="str">
        <f>TEXT(Tab_Data[[#This Row],[Date Created Conversion]],"mmm")</f>
        <v>may</v>
      </c>
      <c r="P88">
        <v>1431838800</v>
      </c>
      <c r="Q88" s="11">
        <f>(((Tab_Data[[#This Row],[deadline]]/60)/60)/24)+DATE(1970,1,1)</f>
        <v>42141.208333333328</v>
      </c>
      <c r="R88" t="b">
        <v>1</v>
      </c>
      <c r="S88" t="b">
        <v>0</v>
      </c>
      <c r="T88" t="s">
        <v>33</v>
      </c>
      <c r="U88" t="str">
        <f>MID(Tab_Data[[#This Row],[category &amp; sub-category]],1,FIND("/",Tab_Data[[#This Row],[category &amp; sub-category]])-1)</f>
        <v>theater</v>
      </c>
      <c r="V88" t="str">
        <f>MID(Tab_Data[[#This Row],[category &amp; sub-category]],FIND("/",Tab_Data[[#This Row],[category &amp; sub-category]])+1,1000)</f>
        <v>plays</v>
      </c>
    </row>
    <row r="89" spans="1:22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>(Tab_Data[[#This Row],[pledged]]/Tab_Data[[#This Row],[goal]])*100</f>
        <v>61.984886649874063</v>
      </c>
      <c r="G89" t="s">
        <v>14</v>
      </c>
      <c r="H89">
        <v>1482</v>
      </c>
      <c r="I89" s="8">
        <f>IF(Tab_Data[[#This Row],[pledged]]=0,0,Tab_Data[[#This Row],[pledged]]/Tab_Data[[#This Row],[backers_count]])</f>
        <v>83.022941970310384</v>
      </c>
      <c r="J89" t="s">
        <v>26</v>
      </c>
      <c r="K89" t="s">
        <v>27</v>
      </c>
      <c r="L89">
        <v>1299564000</v>
      </c>
      <c r="M89" s="11">
        <f>(((Tab_Data[[#This Row],[launched_at]]/60)/60)/24)+DATE(1970,1,1)</f>
        <v>40610.25</v>
      </c>
      <c r="N89">
        <f>YEAR(Tab_Data[[#This Row],[Date Created Conversion]])</f>
        <v>2011</v>
      </c>
      <c r="O89" s="12" t="str">
        <f>TEXT(Tab_Data[[#This Row],[Date Created Conversion]],"mmm")</f>
        <v>mar</v>
      </c>
      <c r="P89">
        <v>1300510800</v>
      </c>
      <c r="Q89" s="11">
        <f>(((Tab_Data[[#This Row],[deadline]]/60)/60)/24)+DATE(1970,1,1)</f>
        <v>40621.208333333336</v>
      </c>
      <c r="R89" t="b">
        <v>0</v>
      </c>
      <c r="S89" t="b">
        <v>1</v>
      </c>
      <c r="T89" t="s">
        <v>23</v>
      </c>
      <c r="U89" t="str">
        <f>MID(Tab_Data[[#This Row],[category &amp; sub-category]],1,FIND("/",Tab_Data[[#This Row],[category &amp; sub-category]])-1)</f>
        <v>music</v>
      </c>
      <c r="V89" t="str">
        <f>MID(Tab_Data[[#This Row],[category &amp; sub-category]],FIND("/",Tab_Data[[#This Row],[category &amp; sub-category]])+1,1000)</f>
        <v>rock</v>
      </c>
    </row>
    <row r="90" spans="1:22" hidden="1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>(Tab_Data[[#This Row],[pledged]]/Tab_Data[[#This Row],[goal]])*100</f>
        <v>260.75</v>
      </c>
      <c r="G90" t="s">
        <v>20</v>
      </c>
      <c r="H90">
        <v>113</v>
      </c>
      <c r="I90" s="8">
        <f>IF(Tab_Data[[#This Row],[pledged]]=0,0,Tab_Data[[#This Row],[pledged]]/Tab_Data[[#This Row],[backers_count]])</f>
        <v>110.76106194690266</v>
      </c>
      <c r="J90" t="s">
        <v>21</v>
      </c>
      <c r="K90" t="s">
        <v>22</v>
      </c>
      <c r="L90">
        <v>1429160400</v>
      </c>
      <c r="M90" s="11">
        <f>(((Tab_Data[[#This Row],[launched_at]]/60)/60)/24)+DATE(1970,1,1)</f>
        <v>42110.208333333328</v>
      </c>
      <c r="N90">
        <f>YEAR(Tab_Data[[#This Row],[Date Created Conversion]])</f>
        <v>2015</v>
      </c>
      <c r="O90" s="12" t="str">
        <f>TEXT(Tab_Data[[#This Row],[Date Created Conversion]],"mmm")</f>
        <v>abr</v>
      </c>
      <c r="P90">
        <v>1431061200</v>
      </c>
      <c r="Q90" s="11">
        <f>(((Tab_Data[[#This Row],[deadline]]/60)/60)/24)+DATE(1970,1,1)</f>
        <v>42132.208333333328</v>
      </c>
      <c r="R90" t="b">
        <v>0</v>
      </c>
      <c r="S90" t="b">
        <v>0</v>
      </c>
      <c r="T90" t="s">
        <v>206</v>
      </c>
      <c r="U90" t="str">
        <f>MID(Tab_Data[[#This Row],[category &amp; sub-category]],1,FIND("/",Tab_Data[[#This Row],[category &amp; sub-category]])-1)</f>
        <v>publishing</v>
      </c>
      <c r="V90" t="str">
        <f>MID(Tab_Data[[#This Row],[category &amp; sub-category]],FIND("/",Tab_Data[[#This Row],[category &amp; sub-category]])+1,1000)</f>
        <v>translations</v>
      </c>
    </row>
    <row r="91" spans="1:22" hidden="1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>(Tab_Data[[#This Row],[pledged]]/Tab_Data[[#This Row],[goal]])*100</f>
        <v>252.58823529411765</v>
      </c>
      <c r="G91" t="s">
        <v>20</v>
      </c>
      <c r="H91">
        <v>96</v>
      </c>
      <c r="I91" s="8">
        <f>IF(Tab_Data[[#This Row],[pledged]]=0,0,Tab_Data[[#This Row],[pledged]]/Tab_Data[[#This Row],[backers_count]])</f>
        <v>89.458333333333329</v>
      </c>
      <c r="J91" t="s">
        <v>21</v>
      </c>
      <c r="K91" t="s">
        <v>22</v>
      </c>
      <c r="L91">
        <v>1271307600</v>
      </c>
      <c r="M91" s="11">
        <f>(((Tab_Data[[#This Row],[launched_at]]/60)/60)/24)+DATE(1970,1,1)</f>
        <v>40283.208333333336</v>
      </c>
      <c r="N91">
        <f>YEAR(Tab_Data[[#This Row],[Date Created Conversion]])</f>
        <v>2010</v>
      </c>
      <c r="O91" s="12" t="str">
        <f>TEXT(Tab_Data[[#This Row],[Date Created Conversion]],"mmm")</f>
        <v>abr</v>
      </c>
      <c r="P91">
        <v>1271480400</v>
      </c>
      <c r="Q91" s="11">
        <f>(((Tab_Data[[#This Row],[deadline]]/60)/60)/24)+DATE(1970,1,1)</f>
        <v>40285.208333333336</v>
      </c>
      <c r="R91" t="b">
        <v>0</v>
      </c>
      <c r="S91" t="b">
        <v>0</v>
      </c>
      <c r="T91" t="s">
        <v>33</v>
      </c>
      <c r="U91" t="str">
        <f>MID(Tab_Data[[#This Row],[category &amp; sub-category]],1,FIND("/",Tab_Data[[#This Row],[category &amp; sub-category]])-1)</f>
        <v>theater</v>
      </c>
      <c r="V91" t="str">
        <f>MID(Tab_Data[[#This Row],[category &amp; sub-category]],FIND("/",Tab_Data[[#This Row],[category &amp; sub-category]])+1,1000)</f>
        <v>plays</v>
      </c>
    </row>
    <row r="92" spans="1:22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>(Tab_Data[[#This Row],[pledged]]/Tab_Data[[#This Row],[goal]])*100</f>
        <v>78.615384615384613</v>
      </c>
      <c r="G92" t="s">
        <v>14</v>
      </c>
      <c r="H92">
        <v>106</v>
      </c>
      <c r="I92" s="8">
        <f>IF(Tab_Data[[#This Row],[pledged]]=0,0,Tab_Data[[#This Row],[pledged]]/Tab_Data[[#This Row],[backers_count]])</f>
        <v>57.849056603773583</v>
      </c>
      <c r="J92" t="s">
        <v>21</v>
      </c>
      <c r="K92" t="s">
        <v>22</v>
      </c>
      <c r="L92">
        <v>1456380000</v>
      </c>
      <c r="M92" s="11">
        <f>(((Tab_Data[[#This Row],[launched_at]]/60)/60)/24)+DATE(1970,1,1)</f>
        <v>42425.25</v>
      </c>
      <c r="N92">
        <f>YEAR(Tab_Data[[#This Row],[Date Created Conversion]])</f>
        <v>2016</v>
      </c>
      <c r="O92" s="12" t="str">
        <f>TEXT(Tab_Data[[#This Row],[Date Created Conversion]],"mmm")</f>
        <v>feb</v>
      </c>
      <c r="P92">
        <v>1456380000</v>
      </c>
      <c r="Q92" s="11">
        <f>(((Tab_Data[[#This Row],[deadline]]/60)/60)/24)+DATE(1970,1,1)</f>
        <v>42425.25</v>
      </c>
      <c r="R92" t="b">
        <v>0</v>
      </c>
      <c r="S92" t="b">
        <v>1</v>
      </c>
      <c r="T92" t="s">
        <v>33</v>
      </c>
      <c r="U92" t="str">
        <f>MID(Tab_Data[[#This Row],[category &amp; sub-category]],1,FIND("/",Tab_Data[[#This Row],[category &amp; sub-category]])-1)</f>
        <v>theater</v>
      </c>
      <c r="V92" t="str">
        <f>MID(Tab_Data[[#This Row],[category &amp; sub-category]],FIND("/",Tab_Data[[#This Row],[category &amp; sub-category]])+1,1000)</f>
        <v>plays</v>
      </c>
    </row>
    <row r="93" spans="1:22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>(Tab_Data[[#This Row],[pledged]]/Tab_Data[[#This Row],[goal]])*100</f>
        <v>48.404406999351913</v>
      </c>
      <c r="G93" t="s">
        <v>14</v>
      </c>
      <c r="H93">
        <v>679</v>
      </c>
      <c r="I93" s="8">
        <f>IF(Tab_Data[[#This Row],[pledged]]=0,0,Tab_Data[[#This Row],[pledged]]/Tab_Data[[#This Row],[backers_count]])</f>
        <v>109.99705449189985</v>
      </c>
      <c r="J93" t="s">
        <v>107</v>
      </c>
      <c r="K93" t="s">
        <v>108</v>
      </c>
      <c r="L93">
        <v>1470459600</v>
      </c>
      <c r="M93" s="11">
        <f>(((Tab_Data[[#This Row],[launched_at]]/60)/60)/24)+DATE(1970,1,1)</f>
        <v>42588.208333333328</v>
      </c>
      <c r="N93">
        <f>YEAR(Tab_Data[[#This Row],[Date Created Conversion]])</f>
        <v>2016</v>
      </c>
      <c r="O93" s="12" t="str">
        <f>TEXT(Tab_Data[[#This Row],[Date Created Conversion]],"mmm")</f>
        <v>ago</v>
      </c>
      <c r="P93">
        <v>1472878800</v>
      </c>
      <c r="Q93" s="11">
        <f>(((Tab_Data[[#This Row],[deadline]]/60)/60)/24)+DATE(1970,1,1)</f>
        <v>42616.208333333328</v>
      </c>
      <c r="R93" t="b">
        <v>0</v>
      </c>
      <c r="S93" t="b">
        <v>0</v>
      </c>
      <c r="T93" t="s">
        <v>206</v>
      </c>
      <c r="U93" t="str">
        <f>MID(Tab_Data[[#This Row],[category &amp; sub-category]],1,FIND("/",Tab_Data[[#This Row],[category &amp; sub-category]])-1)</f>
        <v>publishing</v>
      </c>
      <c r="V93" t="str">
        <f>MID(Tab_Data[[#This Row],[category &amp; sub-category]],FIND("/",Tab_Data[[#This Row],[category &amp; sub-category]])+1,1000)</f>
        <v>translations</v>
      </c>
    </row>
    <row r="94" spans="1:22" ht="31.2" hidden="1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>(Tab_Data[[#This Row],[pledged]]/Tab_Data[[#This Row],[goal]])*100</f>
        <v>258.875</v>
      </c>
      <c r="G94" t="s">
        <v>20</v>
      </c>
      <c r="H94">
        <v>498</v>
      </c>
      <c r="I94" s="8">
        <f>IF(Tab_Data[[#This Row],[pledged]]=0,0,Tab_Data[[#This Row],[pledged]]/Tab_Data[[#This Row],[backers_count]])</f>
        <v>103.96586345381526</v>
      </c>
      <c r="J94" t="s">
        <v>98</v>
      </c>
      <c r="K94" t="s">
        <v>99</v>
      </c>
      <c r="L94">
        <v>1277269200</v>
      </c>
      <c r="M94" s="11">
        <f>(((Tab_Data[[#This Row],[launched_at]]/60)/60)/24)+DATE(1970,1,1)</f>
        <v>40352.208333333336</v>
      </c>
      <c r="N94">
        <f>YEAR(Tab_Data[[#This Row],[Date Created Conversion]])</f>
        <v>2010</v>
      </c>
      <c r="O94" s="12" t="str">
        <f>TEXT(Tab_Data[[#This Row],[Date Created Conversion]],"mmm")</f>
        <v>jun</v>
      </c>
      <c r="P94">
        <v>1277355600</v>
      </c>
      <c r="Q94" s="11">
        <f>(((Tab_Data[[#This Row],[deadline]]/60)/60)/24)+DATE(1970,1,1)</f>
        <v>40353.208333333336</v>
      </c>
      <c r="R94" t="b">
        <v>0</v>
      </c>
      <c r="S94" t="b">
        <v>1</v>
      </c>
      <c r="T94" t="s">
        <v>89</v>
      </c>
      <c r="U94" t="str">
        <f>MID(Tab_Data[[#This Row],[category &amp; sub-category]],1,FIND("/",Tab_Data[[#This Row],[category &amp; sub-category]])-1)</f>
        <v>games</v>
      </c>
      <c r="V94" t="str">
        <f>MID(Tab_Data[[#This Row],[category &amp; sub-category]],FIND("/",Tab_Data[[#This Row],[category &amp; sub-category]])+1,1000)</f>
        <v>video games</v>
      </c>
    </row>
    <row r="95" spans="1:22" hidden="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>(Tab_Data[[#This Row],[pledged]]/Tab_Data[[#This Row],[goal]])*100</f>
        <v>60.548713235294116</v>
      </c>
      <c r="G95" t="s">
        <v>74</v>
      </c>
      <c r="H95">
        <v>610</v>
      </c>
      <c r="I95" s="8">
        <f>IF(Tab_Data[[#This Row],[pledged]]=0,0,Tab_Data[[#This Row],[pledged]]/Tab_Data[[#This Row],[backers_count]])</f>
        <v>107.99508196721311</v>
      </c>
      <c r="J95" t="s">
        <v>21</v>
      </c>
      <c r="K95" t="s">
        <v>22</v>
      </c>
      <c r="L95">
        <v>1350709200</v>
      </c>
      <c r="M95" s="11">
        <f>(((Tab_Data[[#This Row],[launched_at]]/60)/60)/24)+DATE(1970,1,1)</f>
        <v>41202.208333333336</v>
      </c>
      <c r="N95">
        <f>YEAR(Tab_Data[[#This Row],[Date Created Conversion]])</f>
        <v>2012</v>
      </c>
      <c r="O95" s="12" t="str">
        <f>TEXT(Tab_Data[[#This Row],[Date Created Conversion]],"mmm")</f>
        <v>oct</v>
      </c>
      <c r="P95">
        <v>1351054800</v>
      </c>
      <c r="Q95" s="11">
        <f>(((Tab_Data[[#This Row],[deadline]]/60)/60)/24)+DATE(1970,1,1)</f>
        <v>41206.208333333336</v>
      </c>
      <c r="R95" t="b">
        <v>0</v>
      </c>
      <c r="S95" t="b">
        <v>1</v>
      </c>
      <c r="T95" t="s">
        <v>33</v>
      </c>
      <c r="U95" t="str">
        <f>MID(Tab_Data[[#This Row],[category &amp; sub-category]],1,FIND("/",Tab_Data[[#This Row],[category &amp; sub-category]])-1)</f>
        <v>theater</v>
      </c>
      <c r="V95" t="str">
        <f>MID(Tab_Data[[#This Row],[category &amp; sub-category]],FIND("/",Tab_Data[[#This Row],[category &amp; sub-category]])+1,1000)</f>
        <v>plays</v>
      </c>
    </row>
    <row r="96" spans="1:22" hidden="1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>(Tab_Data[[#This Row],[pledged]]/Tab_Data[[#This Row],[goal]])*100</f>
        <v>303.68965517241378</v>
      </c>
      <c r="G96" t="s">
        <v>20</v>
      </c>
      <c r="H96">
        <v>180</v>
      </c>
      <c r="I96" s="8">
        <f>IF(Tab_Data[[#This Row],[pledged]]=0,0,Tab_Data[[#This Row],[pledged]]/Tab_Data[[#This Row],[backers_count]])</f>
        <v>48.927777777777777</v>
      </c>
      <c r="J96" t="s">
        <v>40</v>
      </c>
      <c r="K96" t="s">
        <v>41</v>
      </c>
      <c r="L96">
        <v>1554613200</v>
      </c>
      <c r="M96" s="11">
        <f>(((Tab_Data[[#This Row],[launched_at]]/60)/60)/24)+DATE(1970,1,1)</f>
        <v>43562.208333333328</v>
      </c>
      <c r="N96">
        <f>YEAR(Tab_Data[[#This Row],[Date Created Conversion]])</f>
        <v>2019</v>
      </c>
      <c r="O96" s="12" t="str">
        <f>TEXT(Tab_Data[[#This Row],[Date Created Conversion]],"mmm")</f>
        <v>abr</v>
      </c>
      <c r="P96">
        <v>1555563600</v>
      </c>
      <c r="Q96" s="11">
        <f>(((Tab_Data[[#This Row],[deadline]]/60)/60)/24)+DATE(1970,1,1)</f>
        <v>43573.208333333328</v>
      </c>
      <c r="R96" t="b">
        <v>0</v>
      </c>
      <c r="S96" t="b">
        <v>0</v>
      </c>
      <c r="T96" t="s">
        <v>28</v>
      </c>
      <c r="U96" t="str">
        <f>MID(Tab_Data[[#This Row],[category &amp; sub-category]],1,FIND("/",Tab_Data[[#This Row],[category &amp; sub-category]])-1)</f>
        <v>technology</v>
      </c>
      <c r="V96" t="str">
        <f>MID(Tab_Data[[#This Row],[category &amp; sub-category]],FIND("/",Tab_Data[[#This Row],[category &amp; sub-category]])+1,1000)</f>
        <v>web</v>
      </c>
    </row>
    <row r="97" spans="1:22" ht="31.2" hidden="1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>(Tab_Data[[#This Row],[pledged]]/Tab_Data[[#This Row],[goal]])*100</f>
        <v>112.99999999999999</v>
      </c>
      <c r="G97" t="s">
        <v>20</v>
      </c>
      <c r="H97">
        <v>27</v>
      </c>
      <c r="I97" s="8">
        <f>IF(Tab_Data[[#This Row],[pledged]]=0,0,Tab_Data[[#This Row],[pledged]]/Tab_Data[[#This Row],[backers_count]])</f>
        <v>37.666666666666664</v>
      </c>
      <c r="J97" t="s">
        <v>21</v>
      </c>
      <c r="K97" t="s">
        <v>22</v>
      </c>
      <c r="L97">
        <v>1571029200</v>
      </c>
      <c r="M97" s="11">
        <f>(((Tab_Data[[#This Row],[launched_at]]/60)/60)/24)+DATE(1970,1,1)</f>
        <v>43752.208333333328</v>
      </c>
      <c r="N97">
        <f>YEAR(Tab_Data[[#This Row],[Date Created Conversion]])</f>
        <v>2019</v>
      </c>
      <c r="O97" s="12" t="str">
        <f>TEXT(Tab_Data[[#This Row],[Date Created Conversion]],"mmm")</f>
        <v>oct</v>
      </c>
      <c r="P97">
        <v>1571634000</v>
      </c>
      <c r="Q97" s="11">
        <f>(((Tab_Data[[#This Row],[deadline]]/60)/60)/24)+DATE(1970,1,1)</f>
        <v>43759.208333333328</v>
      </c>
      <c r="R97" t="b">
        <v>0</v>
      </c>
      <c r="S97" t="b">
        <v>0</v>
      </c>
      <c r="T97" t="s">
        <v>42</v>
      </c>
      <c r="U97" t="str">
        <f>MID(Tab_Data[[#This Row],[category &amp; sub-category]],1,FIND("/",Tab_Data[[#This Row],[category &amp; sub-category]])-1)</f>
        <v>film &amp; video</v>
      </c>
      <c r="V97" t="str">
        <f>MID(Tab_Data[[#This Row],[category &amp; sub-category]],FIND("/",Tab_Data[[#This Row],[category &amp; sub-category]])+1,1000)</f>
        <v>documentary</v>
      </c>
    </row>
    <row r="98" spans="1:22" hidden="1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>(Tab_Data[[#This Row],[pledged]]/Tab_Data[[#This Row],[goal]])*100</f>
        <v>217.37876614060258</v>
      </c>
      <c r="G98" t="s">
        <v>20</v>
      </c>
      <c r="H98">
        <v>2331</v>
      </c>
      <c r="I98" s="8">
        <f>IF(Tab_Data[[#This Row],[pledged]]=0,0,Tab_Data[[#This Row],[pledged]]/Tab_Data[[#This Row],[backers_count]])</f>
        <v>64.999141999141997</v>
      </c>
      <c r="J98" t="s">
        <v>21</v>
      </c>
      <c r="K98" t="s">
        <v>22</v>
      </c>
      <c r="L98">
        <v>1299736800</v>
      </c>
      <c r="M98" s="11">
        <f>(((Tab_Data[[#This Row],[launched_at]]/60)/60)/24)+DATE(1970,1,1)</f>
        <v>40612.25</v>
      </c>
      <c r="N98">
        <f>YEAR(Tab_Data[[#This Row],[Date Created Conversion]])</f>
        <v>2011</v>
      </c>
      <c r="O98" s="12" t="str">
        <f>TEXT(Tab_Data[[#This Row],[Date Created Conversion]],"mmm")</f>
        <v>mar</v>
      </c>
      <c r="P98">
        <v>1300856400</v>
      </c>
      <c r="Q98" s="11">
        <f>(((Tab_Data[[#This Row],[deadline]]/60)/60)/24)+DATE(1970,1,1)</f>
        <v>40625.208333333336</v>
      </c>
      <c r="R98" t="b">
        <v>0</v>
      </c>
      <c r="S98" t="b">
        <v>0</v>
      </c>
      <c r="T98" t="s">
        <v>33</v>
      </c>
      <c r="U98" t="str">
        <f>MID(Tab_Data[[#This Row],[category &amp; sub-category]],1,FIND("/",Tab_Data[[#This Row],[category &amp; sub-category]])-1)</f>
        <v>theater</v>
      </c>
      <c r="V98" t="str">
        <f>MID(Tab_Data[[#This Row],[category &amp; sub-category]],FIND("/",Tab_Data[[#This Row],[category &amp; sub-category]])+1,1000)</f>
        <v>plays</v>
      </c>
    </row>
    <row r="99" spans="1:22" hidden="1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>(Tab_Data[[#This Row],[pledged]]/Tab_Data[[#This Row],[goal]])*100</f>
        <v>926.69230769230762</v>
      </c>
      <c r="G99" t="s">
        <v>20</v>
      </c>
      <c r="H99">
        <v>113</v>
      </c>
      <c r="I99" s="8">
        <f>IF(Tab_Data[[#This Row],[pledged]]=0,0,Tab_Data[[#This Row],[pledged]]/Tab_Data[[#This Row],[backers_count]])</f>
        <v>106.61061946902655</v>
      </c>
      <c r="J99" t="s">
        <v>21</v>
      </c>
      <c r="K99" t="s">
        <v>22</v>
      </c>
      <c r="L99">
        <v>1435208400</v>
      </c>
      <c r="M99" s="11">
        <f>(((Tab_Data[[#This Row],[launched_at]]/60)/60)/24)+DATE(1970,1,1)</f>
        <v>42180.208333333328</v>
      </c>
      <c r="N99">
        <f>YEAR(Tab_Data[[#This Row],[Date Created Conversion]])</f>
        <v>2015</v>
      </c>
      <c r="O99" s="12" t="str">
        <f>TEXT(Tab_Data[[#This Row],[Date Created Conversion]],"mmm")</f>
        <v>jun</v>
      </c>
      <c r="P99">
        <v>1439874000</v>
      </c>
      <c r="Q99" s="11">
        <f>(((Tab_Data[[#This Row],[deadline]]/60)/60)/24)+DATE(1970,1,1)</f>
        <v>42234.208333333328</v>
      </c>
      <c r="R99" t="b">
        <v>0</v>
      </c>
      <c r="S99" t="b">
        <v>0</v>
      </c>
      <c r="T99" t="s">
        <v>17</v>
      </c>
      <c r="U99" t="str">
        <f>MID(Tab_Data[[#This Row],[category &amp; sub-category]],1,FIND("/",Tab_Data[[#This Row],[category &amp; sub-category]])-1)</f>
        <v>food</v>
      </c>
      <c r="V99" t="str">
        <f>MID(Tab_Data[[#This Row],[category &amp; sub-category]],FIND("/",Tab_Data[[#This Row],[category &amp; sub-category]])+1,1000)</f>
        <v>food trucks</v>
      </c>
    </row>
    <row r="100" spans="1:22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>(Tab_Data[[#This Row],[pledged]]/Tab_Data[[#This Row],[goal]])*100</f>
        <v>33.692229038854805</v>
      </c>
      <c r="G100" t="s">
        <v>14</v>
      </c>
      <c r="H100">
        <v>1220</v>
      </c>
      <c r="I100" s="8">
        <f>IF(Tab_Data[[#This Row],[pledged]]=0,0,Tab_Data[[#This Row],[pledged]]/Tab_Data[[#This Row],[backers_count]])</f>
        <v>27.009016393442622</v>
      </c>
      <c r="J100" t="s">
        <v>26</v>
      </c>
      <c r="K100" t="s">
        <v>27</v>
      </c>
      <c r="L100">
        <v>1437973200</v>
      </c>
      <c r="M100" s="11">
        <f>(((Tab_Data[[#This Row],[launched_at]]/60)/60)/24)+DATE(1970,1,1)</f>
        <v>42212.208333333328</v>
      </c>
      <c r="N100">
        <f>YEAR(Tab_Data[[#This Row],[Date Created Conversion]])</f>
        <v>2015</v>
      </c>
      <c r="O100" s="12" t="str">
        <f>TEXT(Tab_Data[[#This Row],[Date Created Conversion]],"mmm")</f>
        <v>jul</v>
      </c>
      <c r="P100">
        <v>1438318800</v>
      </c>
      <c r="Q100" s="11">
        <f>(((Tab_Data[[#This Row],[deadline]]/60)/60)/24)+DATE(1970,1,1)</f>
        <v>42216.208333333328</v>
      </c>
      <c r="R100" t="b">
        <v>0</v>
      </c>
      <c r="S100" t="b">
        <v>0</v>
      </c>
      <c r="T100" t="s">
        <v>89</v>
      </c>
      <c r="U100" t="str">
        <f>MID(Tab_Data[[#This Row],[category &amp; sub-category]],1,FIND("/",Tab_Data[[#This Row],[category &amp; sub-category]])-1)</f>
        <v>games</v>
      </c>
      <c r="V100" t="str">
        <f>MID(Tab_Data[[#This Row],[category &amp; sub-category]],FIND("/",Tab_Data[[#This Row],[category &amp; sub-category]])+1,1000)</f>
        <v>video games</v>
      </c>
    </row>
    <row r="101" spans="1:22" ht="31.2" hidden="1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>(Tab_Data[[#This Row],[pledged]]/Tab_Data[[#This Row],[goal]])*100</f>
        <v>196.7236842105263</v>
      </c>
      <c r="G101" t="s">
        <v>20</v>
      </c>
      <c r="H101">
        <v>164</v>
      </c>
      <c r="I101" s="8">
        <f>IF(Tab_Data[[#This Row],[pledged]]=0,0,Tab_Data[[#This Row],[pledged]]/Tab_Data[[#This Row],[backers_count]])</f>
        <v>91.16463414634147</v>
      </c>
      <c r="J101" t="s">
        <v>21</v>
      </c>
      <c r="K101" t="s">
        <v>22</v>
      </c>
      <c r="L101">
        <v>1416895200</v>
      </c>
      <c r="M101" s="11">
        <f>(((Tab_Data[[#This Row],[launched_at]]/60)/60)/24)+DATE(1970,1,1)</f>
        <v>41968.25</v>
      </c>
      <c r="N101">
        <f>YEAR(Tab_Data[[#This Row],[Date Created Conversion]])</f>
        <v>2014</v>
      </c>
      <c r="O101" s="12" t="str">
        <f>TEXT(Tab_Data[[#This Row],[Date Created Conversion]],"mmm")</f>
        <v>nov</v>
      </c>
      <c r="P101">
        <v>1419400800</v>
      </c>
      <c r="Q101" s="11">
        <f>(((Tab_Data[[#This Row],[deadline]]/60)/60)/24)+DATE(1970,1,1)</f>
        <v>41997.25</v>
      </c>
      <c r="R101" t="b">
        <v>0</v>
      </c>
      <c r="S101" t="b">
        <v>0</v>
      </c>
      <c r="T101" t="s">
        <v>33</v>
      </c>
      <c r="U101" t="str">
        <f>MID(Tab_Data[[#This Row],[category &amp; sub-category]],1,FIND("/",Tab_Data[[#This Row],[category &amp; sub-category]])-1)</f>
        <v>theater</v>
      </c>
      <c r="V101" t="str">
        <f>MID(Tab_Data[[#This Row],[category &amp; sub-category]],FIND("/",Tab_Data[[#This Row],[category &amp; sub-category]])+1,1000)</f>
        <v>plays</v>
      </c>
    </row>
    <row r="102" spans="1:22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>(Tab_Data[[#This Row],[pledged]]/Tab_Data[[#This Row],[goal]])*100</f>
        <v>1</v>
      </c>
      <c r="G102" t="s">
        <v>14</v>
      </c>
      <c r="H102">
        <v>1</v>
      </c>
      <c r="I102" s="8">
        <f>IF(Tab_Data[[#This Row],[pledged]]=0,0,Tab_Data[[#This Row],[pledged]]/Tab_Data[[#This Row],[backers_count]])</f>
        <v>1</v>
      </c>
      <c r="J102" t="s">
        <v>21</v>
      </c>
      <c r="K102" t="s">
        <v>22</v>
      </c>
      <c r="L102">
        <v>1319000400</v>
      </c>
      <c r="M102" s="11">
        <f>(((Tab_Data[[#This Row],[launched_at]]/60)/60)/24)+DATE(1970,1,1)</f>
        <v>40835.208333333336</v>
      </c>
      <c r="N102">
        <f>YEAR(Tab_Data[[#This Row],[Date Created Conversion]])</f>
        <v>2011</v>
      </c>
      <c r="O102" s="12" t="str">
        <f>TEXT(Tab_Data[[#This Row],[Date Created Conversion]],"mmm")</f>
        <v>oct</v>
      </c>
      <c r="P102">
        <v>1320555600</v>
      </c>
      <c r="Q102" s="11">
        <f>(((Tab_Data[[#This Row],[deadline]]/60)/60)/24)+DATE(1970,1,1)</f>
        <v>40853.208333333336</v>
      </c>
      <c r="R102" t="b">
        <v>0</v>
      </c>
      <c r="S102" t="b">
        <v>0</v>
      </c>
      <c r="T102" t="s">
        <v>33</v>
      </c>
      <c r="U102" t="str">
        <f>MID(Tab_Data[[#This Row],[category &amp; sub-category]],1,FIND("/",Tab_Data[[#This Row],[category &amp; sub-category]])-1)</f>
        <v>theater</v>
      </c>
      <c r="V102" t="str">
        <f>MID(Tab_Data[[#This Row],[category &amp; sub-category]],FIND("/",Tab_Data[[#This Row],[category &amp; sub-category]])+1,1000)</f>
        <v>plays</v>
      </c>
    </row>
    <row r="103" spans="1:22" hidden="1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>(Tab_Data[[#This Row],[pledged]]/Tab_Data[[#This Row],[goal]])*100</f>
        <v>1021.4444444444445</v>
      </c>
      <c r="G103" t="s">
        <v>20</v>
      </c>
      <c r="H103">
        <v>164</v>
      </c>
      <c r="I103" s="8">
        <f>IF(Tab_Data[[#This Row],[pledged]]=0,0,Tab_Data[[#This Row],[pledged]]/Tab_Data[[#This Row],[backers_count]])</f>
        <v>56.054878048780488</v>
      </c>
      <c r="J103" t="s">
        <v>21</v>
      </c>
      <c r="K103" t="s">
        <v>22</v>
      </c>
      <c r="L103">
        <v>1424498400</v>
      </c>
      <c r="M103" s="11">
        <f>(((Tab_Data[[#This Row],[launched_at]]/60)/60)/24)+DATE(1970,1,1)</f>
        <v>42056.25</v>
      </c>
      <c r="N103">
        <f>YEAR(Tab_Data[[#This Row],[Date Created Conversion]])</f>
        <v>2015</v>
      </c>
      <c r="O103" s="12" t="str">
        <f>TEXT(Tab_Data[[#This Row],[Date Created Conversion]],"mmm")</f>
        <v>feb</v>
      </c>
      <c r="P103">
        <v>1425103200</v>
      </c>
      <c r="Q103" s="11">
        <f>(((Tab_Data[[#This Row],[deadline]]/60)/60)/24)+DATE(1970,1,1)</f>
        <v>42063.25</v>
      </c>
      <c r="R103" t="b">
        <v>0</v>
      </c>
      <c r="S103" t="b">
        <v>1</v>
      </c>
      <c r="T103" t="s">
        <v>50</v>
      </c>
      <c r="U103" t="str">
        <f>MID(Tab_Data[[#This Row],[category &amp; sub-category]],1,FIND("/",Tab_Data[[#This Row],[category &amp; sub-category]])-1)</f>
        <v>music</v>
      </c>
      <c r="V103" t="str">
        <f>MID(Tab_Data[[#This Row],[category &amp; sub-category]],FIND("/",Tab_Data[[#This Row],[category &amp; sub-category]])+1,1000)</f>
        <v>electric music</v>
      </c>
    </row>
    <row r="104" spans="1:22" hidden="1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>(Tab_Data[[#This Row],[pledged]]/Tab_Data[[#This Row],[goal]])*100</f>
        <v>281.67567567567568</v>
      </c>
      <c r="G104" t="s">
        <v>20</v>
      </c>
      <c r="H104">
        <v>336</v>
      </c>
      <c r="I104" s="8">
        <f>IF(Tab_Data[[#This Row],[pledged]]=0,0,Tab_Data[[#This Row],[pledged]]/Tab_Data[[#This Row],[backers_count]])</f>
        <v>31.017857142857142</v>
      </c>
      <c r="J104" t="s">
        <v>21</v>
      </c>
      <c r="K104" t="s">
        <v>22</v>
      </c>
      <c r="L104">
        <v>1526274000</v>
      </c>
      <c r="M104" s="11">
        <f>(((Tab_Data[[#This Row],[launched_at]]/60)/60)/24)+DATE(1970,1,1)</f>
        <v>43234.208333333328</v>
      </c>
      <c r="N104">
        <f>YEAR(Tab_Data[[#This Row],[Date Created Conversion]])</f>
        <v>2018</v>
      </c>
      <c r="O104" s="12" t="str">
        <f>TEXT(Tab_Data[[#This Row],[Date Created Conversion]],"mmm")</f>
        <v>may</v>
      </c>
      <c r="P104">
        <v>1526878800</v>
      </c>
      <c r="Q104" s="11">
        <f>(((Tab_Data[[#This Row],[deadline]]/60)/60)/24)+DATE(1970,1,1)</f>
        <v>43241.208333333328</v>
      </c>
      <c r="R104" t="b">
        <v>0</v>
      </c>
      <c r="S104" t="b">
        <v>1</v>
      </c>
      <c r="T104" t="s">
        <v>65</v>
      </c>
      <c r="U104" t="str">
        <f>MID(Tab_Data[[#This Row],[category &amp; sub-category]],1,FIND("/",Tab_Data[[#This Row],[category &amp; sub-category]])-1)</f>
        <v>technology</v>
      </c>
      <c r="V104" t="str">
        <f>MID(Tab_Data[[#This Row],[category &amp; sub-category]],FIND("/",Tab_Data[[#This Row],[category &amp; sub-category]])+1,1000)</f>
        <v>wearables</v>
      </c>
    </row>
    <row r="105" spans="1:22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>(Tab_Data[[#This Row],[pledged]]/Tab_Data[[#This Row],[goal]])*100</f>
        <v>24.610000000000003</v>
      </c>
      <c r="G105" t="s">
        <v>14</v>
      </c>
      <c r="H105">
        <v>37</v>
      </c>
      <c r="I105" s="8">
        <f>IF(Tab_Data[[#This Row],[pledged]]=0,0,Tab_Data[[#This Row],[pledged]]/Tab_Data[[#This Row],[backers_count]])</f>
        <v>66.513513513513516</v>
      </c>
      <c r="J105" t="s">
        <v>107</v>
      </c>
      <c r="K105" t="s">
        <v>108</v>
      </c>
      <c r="L105">
        <v>1287896400</v>
      </c>
      <c r="M105" s="11">
        <f>(((Tab_Data[[#This Row],[launched_at]]/60)/60)/24)+DATE(1970,1,1)</f>
        <v>40475.208333333336</v>
      </c>
      <c r="N105">
        <f>YEAR(Tab_Data[[#This Row],[Date Created Conversion]])</f>
        <v>2010</v>
      </c>
      <c r="O105" s="12" t="str">
        <f>TEXT(Tab_Data[[#This Row],[Date Created Conversion]],"mmm")</f>
        <v>oct</v>
      </c>
      <c r="P105">
        <v>1288674000</v>
      </c>
      <c r="Q105" s="11">
        <f>(((Tab_Data[[#This Row],[deadline]]/60)/60)/24)+DATE(1970,1,1)</f>
        <v>40484.208333333336</v>
      </c>
      <c r="R105" t="b">
        <v>0</v>
      </c>
      <c r="S105" t="b">
        <v>0</v>
      </c>
      <c r="T105" t="s">
        <v>50</v>
      </c>
      <c r="U105" t="str">
        <f>MID(Tab_Data[[#This Row],[category &amp; sub-category]],1,FIND("/",Tab_Data[[#This Row],[category &amp; sub-category]])-1)</f>
        <v>music</v>
      </c>
      <c r="V105" t="str">
        <f>MID(Tab_Data[[#This Row],[category &amp; sub-category]],FIND("/",Tab_Data[[#This Row],[category &amp; sub-category]])+1,1000)</f>
        <v>electric music</v>
      </c>
    </row>
    <row r="106" spans="1:22" hidden="1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>(Tab_Data[[#This Row],[pledged]]/Tab_Data[[#This Row],[goal]])*100</f>
        <v>143.14010067114094</v>
      </c>
      <c r="G106" t="s">
        <v>20</v>
      </c>
      <c r="H106">
        <v>1917</v>
      </c>
      <c r="I106" s="8">
        <f>IF(Tab_Data[[#This Row],[pledged]]=0,0,Tab_Data[[#This Row],[pledged]]/Tab_Data[[#This Row],[backers_count]])</f>
        <v>89.005216484089729</v>
      </c>
      <c r="J106" t="s">
        <v>21</v>
      </c>
      <c r="K106" t="s">
        <v>22</v>
      </c>
      <c r="L106">
        <v>1495515600</v>
      </c>
      <c r="M106" s="11">
        <f>(((Tab_Data[[#This Row],[launched_at]]/60)/60)/24)+DATE(1970,1,1)</f>
        <v>42878.208333333328</v>
      </c>
      <c r="N106">
        <f>YEAR(Tab_Data[[#This Row],[Date Created Conversion]])</f>
        <v>2017</v>
      </c>
      <c r="O106" s="12" t="str">
        <f>TEXT(Tab_Data[[#This Row],[Date Created Conversion]],"mmm")</f>
        <v>may</v>
      </c>
      <c r="P106">
        <v>1495602000</v>
      </c>
      <c r="Q106" s="11">
        <f>(((Tab_Data[[#This Row],[deadline]]/60)/60)/24)+DATE(1970,1,1)</f>
        <v>42879.208333333328</v>
      </c>
      <c r="R106" t="b">
        <v>0</v>
      </c>
      <c r="S106" t="b">
        <v>0</v>
      </c>
      <c r="T106" t="s">
        <v>60</v>
      </c>
      <c r="U106" t="str">
        <f>MID(Tab_Data[[#This Row],[category &amp; sub-category]],1,FIND("/",Tab_Data[[#This Row],[category &amp; sub-category]])-1)</f>
        <v>music</v>
      </c>
      <c r="V106" t="str">
        <f>MID(Tab_Data[[#This Row],[category &amp; sub-category]],FIND("/",Tab_Data[[#This Row],[category &amp; sub-category]])+1,1000)</f>
        <v>indie rock</v>
      </c>
    </row>
    <row r="107" spans="1:22" hidden="1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>(Tab_Data[[#This Row],[pledged]]/Tab_Data[[#This Row],[goal]])*100</f>
        <v>144.54411764705884</v>
      </c>
      <c r="G107" t="s">
        <v>20</v>
      </c>
      <c r="H107">
        <v>95</v>
      </c>
      <c r="I107" s="8">
        <f>IF(Tab_Data[[#This Row],[pledged]]=0,0,Tab_Data[[#This Row],[pledged]]/Tab_Data[[#This Row],[backers_count]])</f>
        <v>103.46315789473684</v>
      </c>
      <c r="J107" t="s">
        <v>21</v>
      </c>
      <c r="K107" t="s">
        <v>22</v>
      </c>
      <c r="L107">
        <v>1364878800</v>
      </c>
      <c r="M107" s="11">
        <f>(((Tab_Data[[#This Row],[launched_at]]/60)/60)/24)+DATE(1970,1,1)</f>
        <v>41366.208333333336</v>
      </c>
      <c r="N107">
        <f>YEAR(Tab_Data[[#This Row],[Date Created Conversion]])</f>
        <v>2013</v>
      </c>
      <c r="O107" s="12" t="str">
        <f>TEXT(Tab_Data[[#This Row],[Date Created Conversion]],"mmm")</f>
        <v>abr</v>
      </c>
      <c r="P107">
        <v>1366434000</v>
      </c>
      <c r="Q107" s="11">
        <f>(((Tab_Data[[#This Row],[deadline]]/60)/60)/24)+DATE(1970,1,1)</f>
        <v>41384.208333333336</v>
      </c>
      <c r="R107" t="b">
        <v>0</v>
      </c>
      <c r="S107" t="b">
        <v>0</v>
      </c>
      <c r="T107" t="s">
        <v>28</v>
      </c>
      <c r="U107" t="str">
        <f>MID(Tab_Data[[#This Row],[category &amp; sub-category]],1,FIND("/",Tab_Data[[#This Row],[category &amp; sub-category]])-1)</f>
        <v>technology</v>
      </c>
      <c r="V107" t="str">
        <f>MID(Tab_Data[[#This Row],[category &amp; sub-category]],FIND("/",Tab_Data[[#This Row],[category &amp; sub-category]])+1,1000)</f>
        <v>web</v>
      </c>
    </row>
    <row r="108" spans="1:22" hidden="1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>(Tab_Data[[#This Row],[pledged]]/Tab_Data[[#This Row],[goal]])*100</f>
        <v>359.12820512820514</v>
      </c>
      <c r="G108" t="s">
        <v>20</v>
      </c>
      <c r="H108">
        <v>147</v>
      </c>
      <c r="I108" s="8">
        <f>IF(Tab_Data[[#This Row],[pledged]]=0,0,Tab_Data[[#This Row],[pledged]]/Tab_Data[[#This Row],[backers_count]])</f>
        <v>95.278911564625844</v>
      </c>
      <c r="J108" t="s">
        <v>21</v>
      </c>
      <c r="K108" t="s">
        <v>22</v>
      </c>
      <c r="L108">
        <v>1567918800</v>
      </c>
      <c r="M108" s="11">
        <f>(((Tab_Data[[#This Row],[launched_at]]/60)/60)/24)+DATE(1970,1,1)</f>
        <v>43716.208333333328</v>
      </c>
      <c r="N108">
        <f>YEAR(Tab_Data[[#This Row],[Date Created Conversion]])</f>
        <v>2019</v>
      </c>
      <c r="O108" s="12" t="str">
        <f>TEXT(Tab_Data[[#This Row],[Date Created Conversion]],"mmm")</f>
        <v>sep</v>
      </c>
      <c r="P108">
        <v>1568350800</v>
      </c>
      <c r="Q108" s="11">
        <f>(((Tab_Data[[#This Row],[deadline]]/60)/60)/24)+DATE(1970,1,1)</f>
        <v>43721.208333333328</v>
      </c>
      <c r="R108" t="b">
        <v>0</v>
      </c>
      <c r="S108" t="b">
        <v>0</v>
      </c>
      <c r="T108" t="s">
        <v>33</v>
      </c>
      <c r="U108" t="str">
        <f>MID(Tab_Data[[#This Row],[category &amp; sub-category]],1,FIND("/",Tab_Data[[#This Row],[category &amp; sub-category]])-1)</f>
        <v>theater</v>
      </c>
      <c r="V108" t="str">
        <f>MID(Tab_Data[[#This Row],[category &amp; sub-category]],FIND("/",Tab_Data[[#This Row],[category &amp; sub-category]])+1,1000)</f>
        <v>plays</v>
      </c>
    </row>
    <row r="109" spans="1:22" ht="31.2" hidden="1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>(Tab_Data[[#This Row],[pledged]]/Tab_Data[[#This Row],[goal]])*100</f>
        <v>186.48571428571427</v>
      </c>
      <c r="G109" t="s">
        <v>20</v>
      </c>
      <c r="H109">
        <v>86</v>
      </c>
      <c r="I109" s="8">
        <f>IF(Tab_Data[[#This Row],[pledged]]=0,0,Tab_Data[[#This Row],[pledged]]/Tab_Data[[#This Row],[backers_count]])</f>
        <v>75.895348837209298</v>
      </c>
      <c r="J109" t="s">
        <v>21</v>
      </c>
      <c r="K109" t="s">
        <v>22</v>
      </c>
      <c r="L109">
        <v>1524459600</v>
      </c>
      <c r="M109" s="11">
        <f>(((Tab_Data[[#This Row],[launched_at]]/60)/60)/24)+DATE(1970,1,1)</f>
        <v>43213.208333333328</v>
      </c>
      <c r="N109">
        <f>YEAR(Tab_Data[[#This Row],[Date Created Conversion]])</f>
        <v>2018</v>
      </c>
      <c r="O109" s="12" t="str">
        <f>TEXT(Tab_Data[[#This Row],[Date Created Conversion]],"mmm")</f>
        <v>abr</v>
      </c>
      <c r="P109">
        <v>1525928400</v>
      </c>
      <c r="Q109" s="11">
        <f>(((Tab_Data[[#This Row],[deadline]]/60)/60)/24)+DATE(1970,1,1)</f>
        <v>43230.208333333328</v>
      </c>
      <c r="R109" t="b">
        <v>0</v>
      </c>
      <c r="S109" t="b">
        <v>1</v>
      </c>
      <c r="T109" t="s">
        <v>33</v>
      </c>
      <c r="U109" t="str">
        <f>MID(Tab_Data[[#This Row],[category &amp; sub-category]],1,FIND("/",Tab_Data[[#This Row],[category &amp; sub-category]])-1)</f>
        <v>theater</v>
      </c>
      <c r="V109" t="str">
        <f>MID(Tab_Data[[#This Row],[category &amp; sub-category]],FIND("/",Tab_Data[[#This Row],[category &amp; sub-category]])+1,1000)</f>
        <v>plays</v>
      </c>
    </row>
    <row r="110" spans="1:22" ht="31.2" hidden="1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>(Tab_Data[[#This Row],[pledged]]/Tab_Data[[#This Row],[goal]])*100</f>
        <v>595.26666666666665</v>
      </c>
      <c r="G110" t="s">
        <v>20</v>
      </c>
      <c r="H110">
        <v>83</v>
      </c>
      <c r="I110" s="8">
        <f>IF(Tab_Data[[#This Row],[pledged]]=0,0,Tab_Data[[#This Row],[pledged]]/Tab_Data[[#This Row],[backers_count]])</f>
        <v>107.57831325301204</v>
      </c>
      <c r="J110" t="s">
        <v>21</v>
      </c>
      <c r="K110" t="s">
        <v>22</v>
      </c>
      <c r="L110">
        <v>1333688400</v>
      </c>
      <c r="M110" s="11">
        <f>(((Tab_Data[[#This Row],[launched_at]]/60)/60)/24)+DATE(1970,1,1)</f>
        <v>41005.208333333336</v>
      </c>
      <c r="N110">
        <f>YEAR(Tab_Data[[#This Row],[Date Created Conversion]])</f>
        <v>2012</v>
      </c>
      <c r="O110" s="12" t="str">
        <f>TEXT(Tab_Data[[#This Row],[Date Created Conversion]],"mmm")</f>
        <v>abr</v>
      </c>
      <c r="P110">
        <v>1336885200</v>
      </c>
      <c r="Q110" s="11">
        <f>(((Tab_Data[[#This Row],[deadline]]/60)/60)/24)+DATE(1970,1,1)</f>
        <v>41042.208333333336</v>
      </c>
      <c r="R110" t="b">
        <v>0</v>
      </c>
      <c r="S110" t="b">
        <v>0</v>
      </c>
      <c r="T110" t="s">
        <v>42</v>
      </c>
      <c r="U110" t="str">
        <f>MID(Tab_Data[[#This Row],[category &amp; sub-category]],1,FIND("/",Tab_Data[[#This Row],[category &amp; sub-category]])-1)</f>
        <v>film &amp; video</v>
      </c>
      <c r="V110" t="str">
        <f>MID(Tab_Data[[#This Row],[category &amp; sub-category]],FIND("/",Tab_Data[[#This Row],[category &amp; sub-category]])+1,1000)</f>
        <v>documentary</v>
      </c>
    </row>
    <row r="111" spans="1:22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>(Tab_Data[[#This Row],[pledged]]/Tab_Data[[#This Row],[goal]])*100</f>
        <v>59.21153846153846</v>
      </c>
      <c r="G111" t="s">
        <v>14</v>
      </c>
      <c r="H111">
        <v>60</v>
      </c>
      <c r="I111" s="8">
        <f>IF(Tab_Data[[#This Row],[pledged]]=0,0,Tab_Data[[#This Row],[pledged]]/Tab_Data[[#This Row],[backers_count]])</f>
        <v>51.31666666666667</v>
      </c>
      <c r="J111" t="s">
        <v>21</v>
      </c>
      <c r="K111" t="s">
        <v>22</v>
      </c>
      <c r="L111">
        <v>1389506400</v>
      </c>
      <c r="M111" s="11">
        <f>(((Tab_Data[[#This Row],[launched_at]]/60)/60)/24)+DATE(1970,1,1)</f>
        <v>41651.25</v>
      </c>
      <c r="N111">
        <f>YEAR(Tab_Data[[#This Row],[Date Created Conversion]])</f>
        <v>2014</v>
      </c>
      <c r="O111" s="12" t="str">
        <f>TEXT(Tab_Data[[#This Row],[Date Created Conversion]],"mmm")</f>
        <v>ene</v>
      </c>
      <c r="P111">
        <v>1389679200</v>
      </c>
      <c r="Q111" s="11">
        <f>(((Tab_Data[[#This Row],[deadline]]/60)/60)/24)+DATE(1970,1,1)</f>
        <v>41653.25</v>
      </c>
      <c r="R111" t="b">
        <v>0</v>
      </c>
      <c r="S111" t="b">
        <v>0</v>
      </c>
      <c r="T111" t="s">
        <v>269</v>
      </c>
      <c r="U111" t="str">
        <f>MID(Tab_Data[[#This Row],[category &amp; sub-category]],1,FIND("/",Tab_Data[[#This Row],[category &amp; sub-category]])-1)</f>
        <v>film &amp; video</v>
      </c>
      <c r="V111" t="str">
        <f>MID(Tab_Data[[#This Row],[category &amp; sub-category]],FIND("/",Tab_Data[[#This Row],[category &amp; sub-category]])+1,1000)</f>
        <v>television</v>
      </c>
    </row>
    <row r="112" spans="1:22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>(Tab_Data[[#This Row],[pledged]]/Tab_Data[[#This Row],[goal]])*100</f>
        <v>14.962780898876405</v>
      </c>
      <c r="G112" t="s">
        <v>14</v>
      </c>
      <c r="H112">
        <v>296</v>
      </c>
      <c r="I112" s="8">
        <f>IF(Tab_Data[[#This Row],[pledged]]=0,0,Tab_Data[[#This Row],[pledged]]/Tab_Data[[#This Row],[backers_count]])</f>
        <v>71.983108108108112</v>
      </c>
      <c r="J112" t="s">
        <v>21</v>
      </c>
      <c r="K112" t="s">
        <v>22</v>
      </c>
      <c r="L112">
        <v>1536642000</v>
      </c>
      <c r="M112" s="11">
        <f>(((Tab_Data[[#This Row],[launched_at]]/60)/60)/24)+DATE(1970,1,1)</f>
        <v>43354.208333333328</v>
      </c>
      <c r="N112">
        <f>YEAR(Tab_Data[[#This Row],[Date Created Conversion]])</f>
        <v>2018</v>
      </c>
      <c r="O112" s="12" t="str">
        <f>TEXT(Tab_Data[[#This Row],[Date Created Conversion]],"mmm")</f>
        <v>sep</v>
      </c>
      <c r="P112">
        <v>1538283600</v>
      </c>
      <c r="Q112" s="11">
        <f>(((Tab_Data[[#This Row],[deadline]]/60)/60)/24)+DATE(1970,1,1)</f>
        <v>43373.208333333328</v>
      </c>
      <c r="R112" t="b">
        <v>0</v>
      </c>
      <c r="S112" t="b">
        <v>0</v>
      </c>
      <c r="T112" t="s">
        <v>17</v>
      </c>
      <c r="U112" t="str">
        <f>MID(Tab_Data[[#This Row],[category &amp; sub-category]],1,FIND("/",Tab_Data[[#This Row],[category &amp; sub-category]])-1)</f>
        <v>food</v>
      </c>
      <c r="V112" t="str">
        <f>MID(Tab_Data[[#This Row],[category &amp; sub-category]],FIND("/",Tab_Data[[#This Row],[category &amp; sub-category]])+1,1000)</f>
        <v>food trucks</v>
      </c>
    </row>
    <row r="113" spans="1:22" hidden="1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>(Tab_Data[[#This Row],[pledged]]/Tab_Data[[#This Row],[goal]])*100</f>
        <v>119.95602605863192</v>
      </c>
      <c r="G113" t="s">
        <v>20</v>
      </c>
      <c r="H113">
        <v>676</v>
      </c>
      <c r="I113" s="8">
        <f>IF(Tab_Data[[#This Row],[pledged]]=0,0,Tab_Data[[#This Row],[pledged]]/Tab_Data[[#This Row],[backers_count]])</f>
        <v>108.95414201183432</v>
      </c>
      <c r="J113" t="s">
        <v>21</v>
      </c>
      <c r="K113" t="s">
        <v>22</v>
      </c>
      <c r="L113">
        <v>1348290000</v>
      </c>
      <c r="M113" s="11">
        <f>(((Tab_Data[[#This Row],[launched_at]]/60)/60)/24)+DATE(1970,1,1)</f>
        <v>41174.208333333336</v>
      </c>
      <c r="N113">
        <f>YEAR(Tab_Data[[#This Row],[Date Created Conversion]])</f>
        <v>2012</v>
      </c>
      <c r="O113" s="12" t="str">
        <f>TEXT(Tab_Data[[#This Row],[Date Created Conversion]],"mmm")</f>
        <v>sep</v>
      </c>
      <c r="P113">
        <v>1348808400</v>
      </c>
      <c r="Q113" s="11">
        <f>(((Tab_Data[[#This Row],[deadline]]/60)/60)/24)+DATE(1970,1,1)</f>
        <v>41180.208333333336</v>
      </c>
      <c r="R113" t="b">
        <v>0</v>
      </c>
      <c r="S113" t="b">
        <v>0</v>
      </c>
      <c r="T113" t="s">
        <v>133</v>
      </c>
      <c r="U113" t="str">
        <f>MID(Tab_Data[[#This Row],[category &amp; sub-category]],1,FIND("/",Tab_Data[[#This Row],[category &amp; sub-category]])-1)</f>
        <v>publishing</v>
      </c>
      <c r="V113" t="str">
        <f>MID(Tab_Data[[#This Row],[category &amp; sub-category]],FIND("/",Tab_Data[[#This Row],[category &amp; sub-category]])+1,1000)</f>
        <v>radio &amp; podcasts</v>
      </c>
    </row>
    <row r="114" spans="1:22" hidden="1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>(Tab_Data[[#This Row],[pledged]]/Tab_Data[[#This Row],[goal]])*100</f>
        <v>268.82978723404256</v>
      </c>
      <c r="G114" t="s">
        <v>20</v>
      </c>
      <c r="H114">
        <v>361</v>
      </c>
      <c r="I114" s="8">
        <f>IF(Tab_Data[[#This Row],[pledged]]=0,0,Tab_Data[[#This Row],[pledged]]/Tab_Data[[#This Row],[backers_count]])</f>
        <v>35</v>
      </c>
      <c r="J114" t="s">
        <v>26</v>
      </c>
      <c r="K114" t="s">
        <v>27</v>
      </c>
      <c r="L114">
        <v>1408856400</v>
      </c>
      <c r="M114" s="11">
        <f>(((Tab_Data[[#This Row],[launched_at]]/60)/60)/24)+DATE(1970,1,1)</f>
        <v>41875.208333333336</v>
      </c>
      <c r="N114">
        <f>YEAR(Tab_Data[[#This Row],[Date Created Conversion]])</f>
        <v>2014</v>
      </c>
      <c r="O114" s="12" t="str">
        <f>TEXT(Tab_Data[[#This Row],[Date Created Conversion]],"mmm")</f>
        <v>ago</v>
      </c>
      <c r="P114">
        <v>1410152400</v>
      </c>
      <c r="Q114" s="11">
        <f>(((Tab_Data[[#This Row],[deadline]]/60)/60)/24)+DATE(1970,1,1)</f>
        <v>41890.208333333336</v>
      </c>
      <c r="R114" t="b">
        <v>0</v>
      </c>
      <c r="S114" t="b">
        <v>0</v>
      </c>
      <c r="T114" t="s">
        <v>28</v>
      </c>
      <c r="U114" t="str">
        <f>MID(Tab_Data[[#This Row],[category &amp; sub-category]],1,FIND("/",Tab_Data[[#This Row],[category &amp; sub-category]])-1)</f>
        <v>technology</v>
      </c>
      <c r="V114" t="str">
        <f>MID(Tab_Data[[#This Row],[category &amp; sub-category]],FIND("/",Tab_Data[[#This Row],[category &amp; sub-category]])+1,1000)</f>
        <v>web</v>
      </c>
    </row>
    <row r="115" spans="1:22" hidden="1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>(Tab_Data[[#This Row],[pledged]]/Tab_Data[[#This Row],[goal]])*100</f>
        <v>376.87878787878788</v>
      </c>
      <c r="G115" t="s">
        <v>20</v>
      </c>
      <c r="H115">
        <v>131</v>
      </c>
      <c r="I115" s="8">
        <f>IF(Tab_Data[[#This Row],[pledged]]=0,0,Tab_Data[[#This Row],[pledged]]/Tab_Data[[#This Row],[backers_count]])</f>
        <v>94.938931297709928</v>
      </c>
      <c r="J115" t="s">
        <v>21</v>
      </c>
      <c r="K115" t="s">
        <v>22</v>
      </c>
      <c r="L115">
        <v>1505192400</v>
      </c>
      <c r="M115" s="11">
        <f>(((Tab_Data[[#This Row],[launched_at]]/60)/60)/24)+DATE(1970,1,1)</f>
        <v>42990.208333333328</v>
      </c>
      <c r="N115">
        <f>YEAR(Tab_Data[[#This Row],[Date Created Conversion]])</f>
        <v>2017</v>
      </c>
      <c r="O115" s="12" t="str">
        <f>TEXT(Tab_Data[[#This Row],[Date Created Conversion]],"mmm")</f>
        <v>sep</v>
      </c>
      <c r="P115">
        <v>1505797200</v>
      </c>
      <c r="Q115" s="11">
        <f>(((Tab_Data[[#This Row],[deadline]]/60)/60)/24)+DATE(1970,1,1)</f>
        <v>42997.208333333328</v>
      </c>
      <c r="R115" t="b">
        <v>0</v>
      </c>
      <c r="S115" t="b">
        <v>0</v>
      </c>
      <c r="T115" t="s">
        <v>17</v>
      </c>
      <c r="U115" t="str">
        <f>MID(Tab_Data[[#This Row],[category &amp; sub-category]],1,FIND("/",Tab_Data[[#This Row],[category &amp; sub-category]])-1)</f>
        <v>food</v>
      </c>
      <c r="V115" t="str">
        <f>MID(Tab_Data[[#This Row],[category &amp; sub-category]],FIND("/",Tab_Data[[#This Row],[category &amp; sub-category]])+1,1000)</f>
        <v>food trucks</v>
      </c>
    </row>
    <row r="116" spans="1:22" hidden="1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>(Tab_Data[[#This Row],[pledged]]/Tab_Data[[#This Row],[goal]])*100</f>
        <v>727.15789473684208</v>
      </c>
      <c r="G116" t="s">
        <v>20</v>
      </c>
      <c r="H116">
        <v>126</v>
      </c>
      <c r="I116" s="8">
        <f>IF(Tab_Data[[#This Row],[pledged]]=0,0,Tab_Data[[#This Row],[pledged]]/Tab_Data[[#This Row],[backers_count]])</f>
        <v>109.65079365079364</v>
      </c>
      <c r="J116" t="s">
        <v>21</v>
      </c>
      <c r="K116" t="s">
        <v>22</v>
      </c>
      <c r="L116">
        <v>1554786000</v>
      </c>
      <c r="M116" s="11">
        <f>(((Tab_Data[[#This Row],[launched_at]]/60)/60)/24)+DATE(1970,1,1)</f>
        <v>43564.208333333328</v>
      </c>
      <c r="N116">
        <f>YEAR(Tab_Data[[#This Row],[Date Created Conversion]])</f>
        <v>2019</v>
      </c>
      <c r="O116" s="12" t="str">
        <f>TEXT(Tab_Data[[#This Row],[Date Created Conversion]],"mmm")</f>
        <v>abr</v>
      </c>
      <c r="P116">
        <v>1554872400</v>
      </c>
      <c r="Q116" s="11">
        <f>(((Tab_Data[[#This Row],[deadline]]/60)/60)/24)+DATE(1970,1,1)</f>
        <v>43565.208333333328</v>
      </c>
      <c r="R116" t="b">
        <v>0</v>
      </c>
      <c r="S116" t="b">
        <v>1</v>
      </c>
      <c r="T116" t="s">
        <v>65</v>
      </c>
      <c r="U116" t="str">
        <f>MID(Tab_Data[[#This Row],[category &amp; sub-category]],1,FIND("/",Tab_Data[[#This Row],[category &amp; sub-category]])-1)</f>
        <v>technology</v>
      </c>
      <c r="V116" t="str">
        <f>MID(Tab_Data[[#This Row],[category &amp; sub-category]],FIND("/",Tab_Data[[#This Row],[category &amp; sub-category]])+1,1000)</f>
        <v>wearables</v>
      </c>
    </row>
    <row r="117" spans="1:22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>(Tab_Data[[#This Row],[pledged]]/Tab_Data[[#This Row],[goal]])*100</f>
        <v>87.211757648470297</v>
      </c>
      <c r="G117" t="s">
        <v>14</v>
      </c>
      <c r="H117">
        <v>3304</v>
      </c>
      <c r="I117" s="8">
        <f>IF(Tab_Data[[#This Row],[pledged]]=0,0,Tab_Data[[#This Row],[pledged]]/Tab_Data[[#This Row],[backers_count]])</f>
        <v>44.001815980629537</v>
      </c>
      <c r="J117" t="s">
        <v>107</v>
      </c>
      <c r="K117" t="s">
        <v>108</v>
      </c>
      <c r="L117">
        <v>1510898400</v>
      </c>
      <c r="M117" s="11">
        <f>(((Tab_Data[[#This Row],[launched_at]]/60)/60)/24)+DATE(1970,1,1)</f>
        <v>43056.25</v>
      </c>
      <c r="N117">
        <f>YEAR(Tab_Data[[#This Row],[Date Created Conversion]])</f>
        <v>2017</v>
      </c>
      <c r="O117" s="12" t="str">
        <f>TEXT(Tab_Data[[#This Row],[Date Created Conversion]],"mmm")</f>
        <v>nov</v>
      </c>
      <c r="P117">
        <v>1513922400</v>
      </c>
      <c r="Q117" s="11">
        <f>(((Tab_Data[[#This Row],[deadline]]/60)/60)/24)+DATE(1970,1,1)</f>
        <v>43091.25</v>
      </c>
      <c r="R117" t="b">
        <v>0</v>
      </c>
      <c r="S117" t="b">
        <v>0</v>
      </c>
      <c r="T117" t="s">
        <v>119</v>
      </c>
      <c r="U117" t="str">
        <f>MID(Tab_Data[[#This Row],[category &amp; sub-category]],1,FIND("/",Tab_Data[[#This Row],[category &amp; sub-category]])-1)</f>
        <v>publishing</v>
      </c>
      <c r="V117" t="str">
        <f>MID(Tab_Data[[#This Row],[category &amp; sub-category]],FIND("/",Tab_Data[[#This Row],[category &amp; sub-category]])+1,1000)</f>
        <v>fiction</v>
      </c>
    </row>
    <row r="118" spans="1:22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>(Tab_Data[[#This Row],[pledged]]/Tab_Data[[#This Row],[goal]])*100</f>
        <v>88</v>
      </c>
      <c r="G118" t="s">
        <v>14</v>
      </c>
      <c r="H118">
        <v>73</v>
      </c>
      <c r="I118" s="8">
        <f>IF(Tab_Data[[#This Row],[pledged]]=0,0,Tab_Data[[#This Row],[pledged]]/Tab_Data[[#This Row],[backers_count]])</f>
        <v>86.794520547945211</v>
      </c>
      <c r="J118" t="s">
        <v>21</v>
      </c>
      <c r="K118" t="s">
        <v>22</v>
      </c>
      <c r="L118">
        <v>1442552400</v>
      </c>
      <c r="M118" s="11">
        <f>(((Tab_Data[[#This Row],[launched_at]]/60)/60)/24)+DATE(1970,1,1)</f>
        <v>42265.208333333328</v>
      </c>
      <c r="N118">
        <f>YEAR(Tab_Data[[#This Row],[Date Created Conversion]])</f>
        <v>2015</v>
      </c>
      <c r="O118" s="12" t="str">
        <f>TEXT(Tab_Data[[#This Row],[Date Created Conversion]],"mmm")</f>
        <v>sep</v>
      </c>
      <c r="P118">
        <v>1442638800</v>
      </c>
      <c r="Q118" s="11">
        <f>(((Tab_Data[[#This Row],[deadline]]/60)/60)/24)+DATE(1970,1,1)</f>
        <v>42266.208333333328</v>
      </c>
      <c r="R118" t="b">
        <v>0</v>
      </c>
      <c r="S118" t="b">
        <v>0</v>
      </c>
      <c r="T118" t="s">
        <v>33</v>
      </c>
      <c r="U118" t="str">
        <f>MID(Tab_Data[[#This Row],[category &amp; sub-category]],1,FIND("/",Tab_Data[[#This Row],[category &amp; sub-category]])-1)</f>
        <v>theater</v>
      </c>
      <c r="V118" t="str">
        <f>MID(Tab_Data[[#This Row],[category &amp; sub-category]],FIND("/",Tab_Data[[#This Row],[category &amp; sub-category]])+1,1000)</f>
        <v>plays</v>
      </c>
    </row>
    <row r="119" spans="1:22" hidden="1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>(Tab_Data[[#This Row],[pledged]]/Tab_Data[[#This Row],[goal]])*100</f>
        <v>173.9387755102041</v>
      </c>
      <c r="G119" t="s">
        <v>20</v>
      </c>
      <c r="H119">
        <v>275</v>
      </c>
      <c r="I119" s="8">
        <f>IF(Tab_Data[[#This Row],[pledged]]=0,0,Tab_Data[[#This Row],[pledged]]/Tab_Data[[#This Row],[backers_count]])</f>
        <v>30.992727272727272</v>
      </c>
      <c r="J119" t="s">
        <v>21</v>
      </c>
      <c r="K119" t="s">
        <v>22</v>
      </c>
      <c r="L119">
        <v>1316667600</v>
      </c>
      <c r="M119" s="11">
        <f>(((Tab_Data[[#This Row],[launched_at]]/60)/60)/24)+DATE(1970,1,1)</f>
        <v>40808.208333333336</v>
      </c>
      <c r="N119">
        <f>YEAR(Tab_Data[[#This Row],[Date Created Conversion]])</f>
        <v>2011</v>
      </c>
      <c r="O119" s="12" t="str">
        <f>TEXT(Tab_Data[[#This Row],[Date Created Conversion]],"mmm")</f>
        <v>sep</v>
      </c>
      <c r="P119">
        <v>1317186000</v>
      </c>
      <c r="Q119" s="11">
        <f>(((Tab_Data[[#This Row],[deadline]]/60)/60)/24)+DATE(1970,1,1)</f>
        <v>40814.208333333336</v>
      </c>
      <c r="R119" t="b">
        <v>0</v>
      </c>
      <c r="S119" t="b">
        <v>0</v>
      </c>
      <c r="T119" t="s">
        <v>269</v>
      </c>
      <c r="U119" t="str">
        <f>MID(Tab_Data[[#This Row],[category &amp; sub-category]],1,FIND("/",Tab_Data[[#This Row],[category &amp; sub-category]])-1)</f>
        <v>film &amp; video</v>
      </c>
      <c r="V119" t="str">
        <f>MID(Tab_Data[[#This Row],[category &amp; sub-category]],FIND("/",Tab_Data[[#This Row],[category &amp; sub-category]])+1,1000)</f>
        <v>television</v>
      </c>
    </row>
    <row r="120" spans="1:22" hidden="1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>(Tab_Data[[#This Row],[pledged]]/Tab_Data[[#This Row],[goal]])*100</f>
        <v>117.61111111111111</v>
      </c>
      <c r="G120" t="s">
        <v>20</v>
      </c>
      <c r="H120">
        <v>67</v>
      </c>
      <c r="I120" s="8">
        <f>IF(Tab_Data[[#This Row],[pledged]]=0,0,Tab_Data[[#This Row],[pledged]]/Tab_Data[[#This Row],[backers_count]])</f>
        <v>94.791044776119406</v>
      </c>
      <c r="J120" t="s">
        <v>21</v>
      </c>
      <c r="K120" t="s">
        <v>22</v>
      </c>
      <c r="L120">
        <v>1390716000</v>
      </c>
      <c r="M120" s="11">
        <f>(((Tab_Data[[#This Row],[launched_at]]/60)/60)/24)+DATE(1970,1,1)</f>
        <v>41665.25</v>
      </c>
      <c r="N120">
        <f>YEAR(Tab_Data[[#This Row],[Date Created Conversion]])</f>
        <v>2014</v>
      </c>
      <c r="O120" s="12" t="str">
        <f>TEXT(Tab_Data[[#This Row],[Date Created Conversion]],"mmm")</f>
        <v>ene</v>
      </c>
      <c r="P120">
        <v>1391234400</v>
      </c>
      <c r="Q120" s="11">
        <f>(((Tab_Data[[#This Row],[deadline]]/60)/60)/24)+DATE(1970,1,1)</f>
        <v>41671.25</v>
      </c>
      <c r="R120" t="b">
        <v>0</v>
      </c>
      <c r="S120" t="b">
        <v>0</v>
      </c>
      <c r="T120" t="s">
        <v>122</v>
      </c>
      <c r="U120" t="str">
        <f>MID(Tab_Data[[#This Row],[category &amp; sub-category]],1,FIND("/",Tab_Data[[#This Row],[category &amp; sub-category]])-1)</f>
        <v>photography</v>
      </c>
      <c r="V120" t="str">
        <f>MID(Tab_Data[[#This Row],[category &amp; sub-category]],FIND("/",Tab_Data[[#This Row],[category &amp; sub-category]])+1,1000)</f>
        <v>photography books</v>
      </c>
    </row>
    <row r="121" spans="1:22" ht="31.2" hidden="1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>(Tab_Data[[#This Row],[pledged]]/Tab_Data[[#This Row],[goal]])*100</f>
        <v>214.96</v>
      </c>
      <c r="G121" t="s">
        <v>20</v>
      </c>
      <c r="H121">
        <v>154</v>
      </c>
      <c r="I121" s="8">
        <f>IF(Tab_Data[[#This Row],[pledged]]=0,0,Tab_Data[[#This Row],[pledged]]/Tab_Data[[#This Row],[backers_count]])</f>
        <v>69.79220779220779</v>
      </c>
      <c r="J121" t="s">
        <v>21</v>
      </c>
      <c r="K121" t="s">
        <v>22</v>
      </c>
      <c r="L121">
        <v>1402894800</v>
      </c>
      <c r="M121" s="11">
        <f>(((Tab_Data[[#This Row],[launched_at]]/60)/60)/24)+DATE(1970,1,1)</f>
        <v>41806.208333333336</v>
      </c>
      <c r="N121">
        <f>YEAR(Tab_Data[[#This Row],[Date Created Conversion]])</f>
        <v>2014</v>
      </c>
      <c r="O121" s="12" t="str">
        <f>TEXT(Tab_Data[[#This Row],[Date Created Conversion]],"mmm")</f>
        <v>jun</v>
      </c>
      <c r="P121">
        <v>1404363600</v>
      </c>
      <c r="Q121" s="11">
        <f>(((Tab_Data[[#This Row],[deadline]]/60)/60)/24)+DATE(1970,1,1)</f>
        <v>41823.208333333336</v>
      </c>
      <c r="R121" t="b">
        <v>0</v>
      </c>
      <c r="S121" t="b">
        <v>1</v>
      </c>
      <c r="T121" t="s">
        <v>42</v>
      </c>
      <c r="U121" t="str">
        <f>MID(Tab_Data[[#This Row],[category &amp; sub-category]],1,FIND("/",Tab_Data[[#This Row],[category &amp; sub-category]])-1)</f>
        <v>film &amp; video</v>
      </c>
      <c r="V121" t="str">
        <f>MID(Tab_Data[[#This Row],[category &amp; sub-category]],FIND("/",Tab_Data[[#This Row],[category &amp; sub-category]])+1,1000)</f>
        <v>documentary</v>
      </c>
    </row>
    <row r="122" spans="1:22" hidden="1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>(Tab_Data[[#This Row],[pledged]]/Tab_Data[[#This Row],[goal]])*100</f>
        <v>149.49667110519306</v>
      </c>
      <c r="G122" t="s">
        <v>20</v>
      </c>
      <c r="H122">
        <v>1782</v>
      </c>
      <c r="I122" s="8">
        <f>IF(Tab_Data[[#This Row],[pledged]]=0,0,Tab_Data[[#This Row],[pledged]]/Tab_Data[[#This Row],[backers_count]])</f>
        <v>63.003367003367003</v>
      </c>
      <c r="J122" t="s">
        <v>21</v>
      </c>
      <c r="K122" t="s">
        <v>22</v>
      </c>
      <c r="L122">
        <v>1429246800</v>
      </c>
      <c r="M122" s="11">
        <f>(((Tab_Data[[#This Row],[launched_at]]/60)/60)/24)+DATE(1970,1,1)</f>
        <v>42111.208333333328</v>
      </c>
      <c r="N122">
        <f>YEAR(Tab_Data[[#This Row],[Date Created Conversion]])</f>
        <v>2015</v>
      </c>
      <c r="O122" s="12" t="str">
        <f>TEXT(Tab_Data[[#This Row],[Date Created Conversion]],"mmm")</f>
        <v>abr</v>
      </c>
      <c r="P122">
        <v>1429592400</v>
      </c>
      <c r="Q122" s="11">
        <f>(((Tab_Data[[#This Row],[deadline]]/60)/60)/24)+DATE(1970,1,1)</f>
        <v>42115.208333333328</v>
      </c>
      <c r="R122" t="b">
        <v>0</v>
      </c>
      <c r="S122" t="b">
        <v>1</v>
      </c>
      <c r="T122" t="s">
        <v>292</v>
      </c>
      <c r="U122" t="str">
        <f>MID(Tab_Data[[#This Row],[category &amp; sub-category]],1,FIND("/",Tab_Data[[#This Row],[category &amp; sub-category]])-1)</f>
        <v>games</v>
      </c>
      <c r="V122" t="str">
        <f>MID(Tab_Data[[#This Row],[category &amp; sub-category]],FIND("/",Tab_Data[[#This Row],[category &amp; sub-category]])+1,1000)</f>
        <v>mobile games</v>
      </c>
    </row>
    <row r="123" spans="1:22" hidden="1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>(Tab_Data[[#This Row],[pledged]]/Tab_Data[[#This Row],[goal]])*100</f>
        <v>219.33995584988963</v>
      </c>
      <c r="G123" t="s">
        <v>20</v>
      </c>
      <c r="H123">
        <v>903</v>
      </c>
      <c r="I123" s="8">
        <f>IF(Tab_Data[[#This Row],[pledged]]=0,0,Tab_Data[[#This Row],[pledged]]/Tab_Data[[#This Row],[backers_count]])</f>
        <v>110.0343300110742</v>
      </c>
      <c r="J123" t="s">
        <v>21</v>
      </c>
      <c r="K123" t="s">
        <v>22</v>
      </c>
      <c r="L123">
        <v>1412485200</v>
      </c>
      <c r="M123" s="11">
        <f>(((Tab_Data[[#This Row],[launched_at]]/60)/60)/24)+DATE(1970,1,1)</f>
        <v>41917.208333333336</v>
      </c>
      <c r="N123">
        <f>YEAR(Tab_Data[[#This Row],[Date Created Conversion]])</f>
        <v>2014</v>
      </c>
      <c r="O123" s="12" t="str">
        <f>TEXT(Tab_Data[[#This Row],[Date Created Conversion]],"mmm")</f>
        <v>oct</v>
      </c>
      <c r="P123">
        <v>1413608400</v>
      </c>
      <c r="Q123" s="11">
        <f>(((Tab_Data[[#This Row],[deadline]]/60)/60)/24)+DATE(1970,1,1)</f>
        <v>41930.208333333336</v>
      </c>
      <c r="R123" t="b">
        <v>0</v>
      </c>
      <c r="S123" t="b">
        <v>0</v>
      </c>
      <c r="T123" t="s">
        <v>89</v>
      </c>
      <c r="U123" t="str">
        <f>MID(Tab_Data[[#This Row],[category &amp; sub-category]],1,FIND("/",Tab_Data[[#This Row],[category &amp; sub-category]])-1)</f>
        <v>games</v>
      </c>
      <c r="V123" t="str">
        <f>MID(Tab_Data[[#This Row],[category &amp; sub-category]],FIND("/",Tab_Data[[#This Row],[category &amp; sub-category]])+1,1000)</f>
        <v>video games</v>
      </c>
    </row>
    <row r="124" spans="1:22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>(Tab_Data[[#This Row],[pledged]]/Tab_Data[[#This Row],[goal]])*100</f>
        <v>64.367690058479525</v>
      </c>
      <c r="G124" t="s">
        <v>14</v>
      </c>
      <c r="H124">
        <v>3387</v>
      </c>
      <c r="I124" s="8">
        <f>IF(Tab_Data[[#This Row],[pledged]]=0,0,Tab_Data[[#This Row],[pledged]]/Tab_Data[[#This Row],[backers_count]])</f>
        <v>25.997933274284026</v>
      </c>
      <c r="J124" t="s">
        <v>21</v>
      </c>
      <c r="K124" t="s">
        <v>22</v>
      </c>
      <c r="L124">
        <v>1417068000</v>
      </c>
      <c r="M124" s="11">
        <f>(((Tab_Data[[#This Row],[launched_at]]/60)/60)/24)+DATE(1970,1,1)</f>
        <v>41970.25</v>
      </c>
      <c r="N124">
        <f>YEAR(Tab_Data[[#This Row],[Date Created Conversion]])</f>
        <v>2014</v>
      </c>
      <c r="O124" s="12" t="str">
        <f>TEXT(Tab_Data[[#This Row],[Date Created Conversion]],"mmm")</f>
        <v>nov</v>
      </c>
      <c r="P124">
        <v>1419400800</v>
      </c>
      <c r="Q124" s="11">
        <f>(((Tab_Data[[#This Row],[deadline]]/60)/60)/24)+DATE(1970,1,1)</f>
        <v>41997.25</v>
      </c>
      <c r="R124" t="b">
        <v>0</v>
      </c>
      <c r="S124" t="b">
        <v>0</v>
      </c>
      <c r="T124" t="s">
        <v>119</v>
      </c>
      <c r="U124" t="str">
        <f>MID(Tab_Data[[#This Row],[category &amp; sub-category]],1,FIND("/",Tab_Data[[#This Row],[category &amp; sub-category]])-1)</f>
        <v>publishing</v>
      </c>
      <c r="V124" t="str">
        <f>MID(Tab_Data[[#This Row],[category &amp; sub-category]],FIND("/",Tab_Data[[#This Row],[category &amp; sub-category]])+1,1000)</f>
        <v>fiction</v>
      </c>
    </row>
    <row r="125" spans="1:22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>(Tab_Data[[#This Row],[pledged]]/Tab_Data[[#This Row],[goal]])*100</f>
        <v>18.622397298818232</v>
      </c>
      <c r="G125" t="s">
        <v>14</v>
      </c>
      <c r="H125">
        <v>662</v>
      </c>
      <c r="I125" s="8">
        <f>IF(Tab_Data[[#This Row],[pledged]]=0,0,Tab_Data[[#This Row],[pledged]]/Tab_Data[[#This Row],[backers_count]])</f>
        <v>49.987915407854985</v>
      </c>
      <c r="J125" t="s">
        <v>15</v>
      </c>
      <c r="K125" t="s">
        <v>16</v>
      </c>
      <c r="L125">
        <v>1448344800</v>
      </c>
      <c r="M125" s="11">
        <f>(((Tab_Data[[#This Row],[launched_at]]/60)/60)/24)+DATE(1970,1,1)</f>
        <v>42332.25</v>
      </c>
      <c r="N125">
        <f>YEAR(Tab_Data[[#This Row],[Date Created Conversion]])</f>
        <v>2015</v>
      </c>
      <c r="O125" s="12" t="str">
        <f>TEXT(Tab_Data[[#This Row],[Date Created Conversion]],"mmm")</f>
        <v>nov</v>
      </c>
      <c r="P125">
        <v>1448604000</v>
      </c>
      <c r="Q125" s="11">
        <f>(((Tab_Data[[#This Row],[deadline]]/60)/60)/24)+DATE(1970,1,1)</f>
        <v>42335.25</v>
      </c>
      <c r="R125" t="b">
        <v>1</v>
      </c>
      <c r="S125" t="b">
        <v>0</v>
      </c>
      <c r="T125" t="s">
        <v>33</v>
      </c>
      <c r="U125" t="str">
        <f>MID(Tab_Data[[#This Row],[category &amp; sub-category]],1,FIND("/",Tab_Data[[#This Row],[category &amp; sub-category]])-1)</f>
        <v>theater</v>
      </c>
      <c r="V125" t="str">
        <f>MID(Tab_Data[[#This Row],[category &amp; sub-category]],FIND("/",Tab_Data[[#This Row],[category &amp; sub-category]])+1,1000)</f>
        <v>plays</v>
      </c>
    </row>
    <row r="126" spans="1:22" hidden="1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>(Tab_Data[[#This Row],[pledged]]/Tab_Data[[#This Row],[goal]])*100</f>
        <v>367.76923076923077</v>
      </c>
      <c r="G126" t="s">
        <v>20</v>
      </c>
      <c r="H126">
        <v>94</v>
      </c>
      <c r="I126" s="8">
        <f>IF(Tab_Data[[#This Row],[pledged]]=0,0,Tab_Data[[#This Row],[pledged]]/Tab_Data[[#This Row],[backers_count]])</f>
        <v>101.72340425531915</v>
      </c>
      <c r="J126" t="s">
        <v>107</v>
      </c>
      <c r="K126" t="s">
        <v>108</v>
      </c>
      <c r="L126">
        <v>1557723600</v>
      </c>
      <c r="M126" s="11">
        <f>(((Tab_Data[[#This Row],[launched_at]]/60)/60)/24)+DATE(1970,1,1)</f>
        <v>43598.208333333328</v>
      </c>
      <c r="N126">
        <f>YEAR(Tab_Data[[#This Row],[Date Created Conversion]])</f>
        <v>2019</v>
      </c>
      <c r="O126" s="12" t="str">
        <f>TEXT(Tab_Data[[#This Row],[Date Created Conversion]],"mmm")</f>
        <v>may</v>
      </c>
      <c r="P126">
        <v>1562302800</v>
      </c>
      <c r="Q126" s="11">
        <f>(((Tab_Data[[#This Row],[deadline]]/60)/60)/24)+DATE(1970,1,1)</f>
        <v>43651.208333333328</v>
      </c>
      <c r="R126" t="b">
        <v>0</v>
      </c>
      <c r="S126" t="b">
        <v>0</v>
      </c>
      <c r="T126" t="s">
        <v>122</v>
      </c>
      <c r="U126" t="str">
        <f>MID(Tab_Data[[#This Row],[category &amp; sub-category]],1,FIND("/",Tab_Data[[#This Row],[category &amp; sub-category]])-1)</f>
        <v>photography</v>
      </c>
      <c r="V126" t="str">
        <f>MID(Tab_Data[[#This Row],[category &amp; sub-category]],FIND("/",Tab_Data[[#This Row],[category &amp; sub-category]])+1,1000)</f>
        <v>photography books</v>
      </c>
    </row>
    <row r="127" spans="1:22" hidden="1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>(Tab_Data[[#This Row],[pledged]]/Tab_Data[[#This Row],[goal]])*100</f>
        <v>159.90566037735849</v>
      </c>
      <c r="G127" t="s">
        <v>20</v>
      </c>
      <c r="H127">
        <v>180</v>
      </c>
      <c r="I127" s="8">
        <f>IF(Tab_Data[[#This Row],[pledged]]=0,0,Tab_Data[[#This Row],[pledged]]/Tab_Data[[#This Row],[backers_count]])</f>
        <v>47.083333333333336</v>
      </c>
      <c r="J127" t="s">
        <v>21</v>
      </c>
      <c r="K127" t="s">
        <v>22</v>
      </c>
      <c r="L127">
        <v>1537333200</v>
      </c>
      <c r="M127" s="11">
        <f>(((Tab_Data[[#This Row],[launched_at]]/60)/60)/24)+DATE(1970,1,1)</f>
        <v>43362.208333333328</v>
      </c>
      <c r="N127">
        <f>YEAR(Tab_Data[[#This Row],[Date Created Conversion]])</f>
        <v>2018</v>
      </c>
      <c r="O127" s="12" t="str">
        <f>TEXT(Tab_Data[[#This Row],[Date Created Conversion]],"mmm")</f>
        <v>sep</v>
      </c>
      <c r="P127">
        <v>1537678800</v>
      </c>
      <c r="Q127" s="11">
        <f>(((Tab_Data[[#This Row],[deadline]]/60)/60)/24)+DATE(1970,1,1)</f>
        <v>43366.208333333328</v>
      </c>
      <c r="R127" t="b">
        <v>0</v>
      </c>
      <c r="S127" t="b">
        <v>0</v>
      </c>
      <c r="T127" t="s">
        <v>33</v>
      </c>
      <c r="U127" t="str">
        <f>MID(Tab_Data[[#This Row],[category &amp; sub-category]],1,FIND("/",Tab_Data[[#This Row],[category &amp; sub-category]])-1)</f>
        <v>theater</v>
      </c>
      <c r="V127" t="str">
        <f>MID(Tab_Data[[#This Row],[category &amp; sub-category]],FIND("/",Tab_Data[[#This Row],[category &amp; sub-category]])+1,1000)</f>
        <v>plays</v>
      </c>
    </row>
    <row r="128" spans="1:22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>(Tab_Data[[#This Row],[pledged]]/Tab_Data[[#This Row],[goal]])*100</f>
        <v>38.633185349611544</v>
      </c>
      <c r="G128" t="s">
        <v>14</v>
      </c>
      <c r="H128">
        <v>774</v>
      </c>
      <c r="I128" s="8">
        <f>IF(Tab_Data[[#This Row],[pledged]]=0,0,Tab_Data[[#This Row],[pledged]]/Tab_Data[[#This Row],[backers_count]])</f>
        <v>89.944444444444443</v>
      </c>
      <c r="J128" t="s">
        <v>21</v>
      </c>
      <c r="K128" t="s">
        <v>22</v>
      </c>
      <c r="L128">
        <v>1471150800</v>
      </c>
      <c r="M128" s="11">
        <f>(((Tab_Data[[#This Row],[launched_at]]/60)/60)/24)+DATE(1970,1,1)</f>
        <v>42596.208333333328</v>
      </c>
      <c r="N128">
        <f>YEAR(Tab_Data[[#This Row],[Date Created Conversion]])</f>
        <v>2016</v>
      </c>
      <c r="O128" s="12" t="str">
        <f>TEXT(Tab_Data[[#This Row],[Date Created Conversion]],"mmm")</f>
        <v>ago</v>
      </c>
      <c r="P128">
        <v>1473570000</v>
      </c>
      <c r="Q128" s="11">
        <f>(((Tab_Data[[#This Row],[deadline]]/60)/60)/24)+DATE(1970,1,1)</f>
        <v>42624.208333333328</v>
      </c>
      <c r="R128" t="b">
        <v>0</v>
      </c>
      <c r="S128" t="b">
        <v>1</v>
      </c>
      <c r="T128" t="s">
        <v>33</v>
      </c>
      <c r="U128" t="str">
        <f>MID(Tab_Data[[#This Row],[category &amp; sub-category]],1,FIND("/",Tab_Data[[#This Row],[category &amp; sub-category]])-1)</f>
        <v>theater</v>
      </c>
      <c r="V128" t="str">
        <f>MID(Tab_Data[[#This Row],[category &amp; sub-category]],FIND("/",Tab_Data[[#This Row],[category &amp; sub-category]])+1,1000)</f>
        <v>plays</v>
      </c>
    </row>
    <row r="129" spans="1:22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>(Tab_Data[[#This Row],[pledged]]/Tab_Data[[#This Row],[goal]])*100</f>
        <v>51.42151162790698</v>
      </c>
      <c r="G129" t="s">
        <v>14</v>
      </c>
      <c r="H129">
        <v>672</v>
      </c>
      <c r="I129" s="8">
        <f>IF(Tab_Data[[#This Row],[pledged]]=0,0,Tab_Data[[#This Row],[pledged]]/Tab_Data[[#This Row],[backers_count]])</f>
        <v>78.96875</v>
      </c>
      <c r="J129" t="s">
        <v>15</v>
      </c>
      <c r="K129" t="s">
        <v>16</v>
      </c>
      <c r="L129">
        <v>1273640400</v>
      </c>
      <c r="M129" s="11">
        <f>(((Tab_Data[[#This Row],[launched_at]]/60)/60)/24)+DATE(1970,1,1)</f>
        <v>40310.208333333336</v>
      </c>
      <c r="N129">
        <f>YEAR(Tab_Data[[#This Row],[Date Created Conversion]])</f>
        <v>2010</v>
      </c>
      <c r="O129" s="12" t="str">
        <f>TEXT(Tab_Data[[#This Row],[Date Created Conversion]],"mmm")</f>
        <v>may</v>
      </c>
      <c r="P129">
        <v>1273899600</v>
      </c>
      <c r="Q129" s="11">
        <f>(((Tab_Data[[#This Row],[deadline]]/60)/60)/24)+DATE(1970,1,1)</f>
        <v>40313.208333333336</v>
      </c>
      <c r="R129" t="b">
        <v>0</v>
      </c>
      <c r="S129" t="b">
        <v>0</v>
      </c>
      <c r="T129" t="s">
        <v>33</v>
      </c>
      <c r="U129" t="str">
        <f>MID(Tab_Data[[#This Row],[category &amp; sub-category]],1,FIND("/",Tab_Data[[#This Row],[category &amp; sub-category]])-1)</f>
        <v>theater</v>
      </c>
      <c r="V129" t="str">
        <f>MID(Tab_Data[[#This Row],[category &amp; sub-category]],FIND("/",Tab_Data[[#This Row],[category &amp; sub-category]])+1,1000)</f>
        <v>plays</v>
      </c>
    </row>
    <row r="130" spans="1:22" hidden="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>(Tab_Data[[#This Row],[pledged]]/Tab_Data[[#This Row],[goal]])*100</f>
        <v>60.334277620396605</v>
      </c>
      <c r="G130" t="s">
        <v>74</v>
      </c>
      <c r="H130">
        <v>532</v>
      </c>
      <c r="I130" s="8">
        <f>IF(Tab_Data[[#This Row],[pledged]]=0,0,Tab_Data[[#This Row],[pledged]]/Tab_Data[[#This Row],[backers_count]])</f>
        <v>80.067669172932327</v>
      </c>
      <c r="J130" t="s">
        <v>21</v>
      </c>
      <c r="K130" t="s">
        <v>22</v>
      </c>
      <c r="L130">
        <v>1282885200</v>
      </c>
      <c r="M130" s="11">
        <f>(((Tab_Data[[#This Row],[launched_at]]/60)/60)/24)+DATE(1970,1,1)</f>
        <v>40417.208333333336</v>
      </c>
      <c r="N130">
        <f>YEAR(Tab_Data[[#This Row],[Date Created Conversion]])</f>
        <v>2010</v>
      </c>
      <c r="O130" s="12" t="str">
        <f>TEXT(Tab_Data[[#This Row],[Date Created Conversion]],"mmm")</f>
        <v>ago</v>
      </c>
      <c r="P130">
        <v>1284008400</v>
      </c>
      <c r="Q130" s="11">
        <f>(((Tab_Data[[#This Row],[deadline]]/60)/60)/24)+DATE(1970,1,1)</f>
        <v>40430.208333333336</v>
      </c>
      <c r="R130" t="b">
        <v>0</v>
      </c>
      <c r="S130" t="b">
        <v>0</v>
      </c>
      <c r="T130" t="s">
        <v>23</v>
      </c>
      <c r="U130" t="str">
        <f>MID(Tab_Data[[#This Row],[category &amp; sub-category]],1,FIND("/",Tab_Data[[#This Row],[category &amp; sub-category]])-1)</f>
        <v>music</v>
      </c>
      <c r="V130" t="str">
        <f>MID(Tab_Data[[#This Row],[category &amp; sub-category]],FIND("/",Tab_Data[[#This Row],[category &amp; sub-category]])+1,1000)</f>
        <v>rock</v>
      </c>
    </row>
    <row r="131" spans="1:22" hidden="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>(Tab_Data[[#This Row],[pledged]]/Tab_Data[[#This Row],[goal]])*100</f>
        <v>3.202693602693603</v>
      </c>
      <c r="G131" t="s">
        <v>74</v>
      </c>
      <c r="H131">
        <v>55</v>
      </c>
      <c r="I131" s="8">
        <f>IF(Tab_Data[[#This Row],[pledged]]=0,0,Tab_Data[[#This Row],[pledged]]/Tab_Data[[#This Row],[backers_count]])</f>
        <v>86.472727272727269</v>
      </c>
      <c r="J131" t="s">
        <v>26</v>
      </c>
      <c r="K131" t="s">
        <v>27</v>
      </c>
      <c r="L131">
        <v>1422943200</v>
      </c>
      <c r="M131" s="11">
        <f>(((Tab_Data[[#This Row],[launched_at]]/60)/60)/24)+DATE(1970,1,1)</f>
        <v>42038.25</v>
      </c>
      <c r="N131">
        <f>YEAR(Tab_Data[[#This Row],[Date Created Conversion]])</f>
        <v>2015</v>
      </c>
      <c r="O131" s="12" t="str">
        <f>TEXT(Tab_Data[[#This Row],[Date Created Conversion]],"mmm")</f>
        <v>feb</v>
      </c>
      <c r="P131">
        <v>1425103200</v>
      </c>
      <c r="Q131" s="11">
        <f>(((Tab_Data[[#This Row],[deadline]]/60)/60)/24)+DATE(1970,1,1)</f>
        <v>42063.25</v>
      </c>
      <c r="R131" t="b">
        <v>0</v>
      </c>
      <c r="S131" t="b">
        <v>0</v>
      </c>
      <c r="T131" t="s">
        <v>17</v>
      </c>
      <c r="U131" t="str">
        <f>MID(Tab_Data[[#This Row],[category &amp; sub-category]],1,FIND("/",Tab_Data[[#This Row],[category &amp; sub-category]])-1)</f>
        <v>food</v>
      </c>
      <c r="V131" t="str">
        <f>MID(Tab_Data[[#This Row],[category &amp; sub-category]],FIND("/",Tab_Data[[#This Row],[category &amp; sub-category]])+1,1000)</f>
        <v>food trucks</v>
      </c>
    </row>
    <row r="132" spans="1:22" hidden="1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>(Tab_Data[[#This Row],[pledged]]/Tab_Data[[#This Row],[goal]])*100</f>
        <v>155.46875</v>
      </c>
      <c r="G132" t="s">
        <v>20</v>
      </c>
      <c r="H132">
        <v>533</v>
      </c>
      <c r="I132" s="8">
        <f>IF(Tab_Data[[#This Row],[pledged]]=0,0,Tab_Data[[#This Row],[pledged]]/Tab_Data[[#This Row],[backers_count]])</f>
        <v>28.001876172607879</v>
      </c>
      <c r="J132" t="s">
        <v>36</v>
      </c>
      <c r="K132" t="s">
        <v>37</v>
      </c>
      <c r="L132">
        <v>1319605200</v>
      </c>
      <c r="M132" s="11">
        <f>(((Tab_Data[[#This Row],[launched_at]]/60)/60)/24)+DATE(1970,1,1)</f>
        <v>40842.208333333336</v>
      </c>
      <c r="N132">
        <f>YEAR(Tab_Data[[#This Row],[Date Created Conversion]])</f>
        <v>2011</v>
      </c>
      <c r="O132" s="12" t="str">
        <f>TEXT(Tab_Data[[#This Row],[Date Created Conversion]],"mmm")</f>
        <v>oct</v>
      </c>
      <c r="P132">
        <v>1320991200</v>
      </c>
      <c r="Q132" s="11">
        <f>(((Tab_Data[[#This Row],[deadline]]/60)/60)/24)+DATE(1970,1,1)</f>
        <v>40858.25</v>
      </c>
      <c r="R132" t="b">
        <v>0</v>
      </c>
      <c r="S132" t="b">
        <v>0</v>
      </c>
      <c r="T132" t="s">
        <v>53</v>
      </c>
      <c r="U132" t="str">
        <f>MID(Tab_Data[[#This Row],[category &amp; sub-category]],1,FIND("/",Tab_Data[[#This Row],[category &amp; sub-category]])-1)</f>
        <v>film &amp; video</v>
      </c>
      <c r="V132" t="str">
        <f>MID(Tab_Data[[#This Row],[category &amp; sub-category]],FIND("/",Tab_Data[[#This Row],[category &amp; sub-category]])+1,1000)</f>
        <v>drama</v>
      </c>
    </row>
    <row r="133" spans="1:22" ht="31.2" hidden="1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>(Tab_Data[[#This Row],[pledged]]/Tab_Data[[#This Row],[goal]])*100</f>
        <v>100.85974499089254</v>
      </c>
      <c r="G133" t="s">
        <v>20</v>
      </c>
      <c r="H133">
        <v>2443</v>
      </c>
      <c r="I133" s="8">
        <f>IF(Tab_Data[[#This Row],[pledged]]=0,0,Tab_Data[[#This Row],[pledged]]/Tab_Data[[#This Row],[backers_count]])</f>
        <v>67.996725337699544</v>
      </c>
      <c r="J133" t="s">
        <v>40</v>
      </c>
      <c r="K133" t="s">
        <v>41</v>
      </c>
      <c r="L133">
        <v>1385704800</v>
      </c>
      <c r="M133" s="11">
        <f>(((Tab_Data[[#This Row],[launched_at]]/60)/60)/24)+DATE(1970,1,1)</f>
        <v>41607.25</v>
      </c>
      <c r="N133">
        <f>YEAR(Tab_Data[[#This Row],[Date Created Conversion]])</f>
        <v>2013</v>
      </c>
      <c r="O133" s="12" t="str">
        <f>TEXT(Tab_Data[[#This Row],[Date Created Conversion]],"mmm")</f>
        <v>nov</v>
      </c>
      <c r="P133">
        <v>1386828000</v>
      </c>
      <c r="Q133" s="11">
        <f>(((Tab_Data[[#This Row],[deadline]]/60)/60)/24)+DATE(1970,1,1)</f>
        <v>41620.25</v>
      </c>
      <c r="R133" t="b">
        <v>0</v>
      </c>
      <c r="S133" t="b">
        <v>0</v>
      </c>
      <c r="T133" t="s">
        <v>28</v>
      </c>
      <c r="U133" t="str">
        <f>MID(Tab_Data[[#This Row],[category &amp; sub-category]],1,FIND("/",Tab_Data[[#This Row],[category &amp; sub-category]])-1)</f>
        <v>technology</v>
      </c>
      <c r="V133" t="str">
        <f>MID(Tab_Data[[#This Row],[category &amp; sub-category]],FIND("/",Tab_Data[[#This Row],[category &amp; sub-category]])+1,1000)</f>
        <v>web</v>
      </c>
    </row>
    <row r="134" spans="1:22" hidden="1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>(Tab_Data[[#This Row],[pledged]]/Tab_Data[[#This Row],[goal]])*100</f>
        <v>116.18181818181819</v>
      </c>
      <c r="G134" t="s">
        <v>20</v>
      </c>
      <c r="H134">
        <v>89</v>
      </c>
      <c r="I134" s="8">
        <f>IF(Tab_Data[[#This Row],[pledged]]=0,0,Tab_Data[[#This Row],[pledged]]/Tab_Data[[#This Row],[backers_count]])</f>
        <v>43.078651685393261</v>
      </c>
      <c r="J134" t="s">
        <v>21</v>
      </c>
      <c r="K134" t="s">
        <v>22</v>
      </c>
      <c r="L134">
        <v>1515736800</v>
      </c>
      <c r="M134" s="11">
        <f>(((Tab_Data[[#This Row],[launched_at]]/60)/60)/24)+DATE(1970,1,1)</f>
        <v>43112.25</v>
      </c>
      <c r="N134">
        <f>YEAR(Tab_Data[[#This Row],[Date Created Conversion]])</f>
        <v>2018</v>
      </c>
      <c r="O134" s="12" t="str">
        <f>TEXT(Tab_Data[[#This Row],[Date Created Conversion]],"mmm")</f>
        <v>ene</v>
      </c>
      <c r="P134">
        <v>1517119200</v>
      </c>
      <c r="Q134" s="11">
        <f>(((Tab_Data[[#This Row],[deadline]]/60)/60)/24)+DATE(1970,1,1)</f>
        <v>43128.25</v>
      </c>
      <c r="R134" t="b">
        <v>0</v>
      </c>
      <c r="S134" t="b">
        <v>1</v>
      </c>
      <c r="T134" t="s">
        <v>33</v>
      </c>
      <c r="U134" t="str">
        <f>MID(Tab_Data[[#This Row],[category &amp; sub-category]],1,FIND("/",Tab_Data[[#This Row],[category &amp; sub-category]])-1)</f>
        <v>theater</v>
      </c>
      <c r="V134" t="str">
        <f>MID(Tab_Data[[#This Row],[category &amp; sub-category]],FIND("/",Tab_Data[[#This Row],[category &amp; sub-category]])+1,1000)</f>
        <v>plays</v>
      </c>
    </row>
    <row r="135" spans="1:22" hidden="1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>(Tab_Data[[#This Row],[pledged]]/Tab_Data[[#This Row],[goal]])*100</f>
        <v>310.77777777777777</v>
      </c>
      <c r="G135" t="s">
        <v>20</v>
      </c>
      <c r="H135">
        <v>159</v>
      </c>
      <c r="I135" s="8">
        <f>IF(Tab_Data[[#This Row],[pledged]]=0,0,Tab_Data[[#This Row],[pledged]]/Tab_Data[[#This Row],[backers_count]])</f>
        <v>87.95597484276729</v>
      </c>
      <c r="J135" t="s">
        <v>21</v>
      </c>
      <c r="K135" t="s">
        <v>22</v>
      </c>
      <c r="L135">
        <v>1313125200</v>
      </c>
      <c r="M135" s="11">
        <f>(((Tab_Data[[#This Row],[launched_at]]/60)/60)/24)+DATE(1970,1,1)</f>
        <v>40767.208333333336</v>
      </c>
      <c r="N135">
        <f>YEAR(Tab_Data[[#This Row],[Date Created Conversion]])</f>
        <v>2011</v>
      </c>
      <c r="O135" s="12" t="str">
        <f>TEXT(Tab_Data[[#This Row],[Date Created Conversion]],"mmm")</f>
        <v>ago</v>
      </c>
      <c r="P135">
        <v>1315026000</v>
      </c>
      <c r="Q135" s="11">
        <f>(((Tab_Data[[#This Row],[deadline]]/60)/60)/24)+DATE(1970,1,1)</f>
        <v>40789.208333333336</v>
      </c>
      <c r="R135" t="b">
        <v>0</v>
      </c>
      <c r="S135" t="b">
        <v>0</v>
      </c>
      <c r="T135" t="s">
        <v>319</v>
      </c>
      <c r="U135" t="str">
        <f>MID(Tab_Data[[#This Row],[category &amp; sub-category]],1,FIND("/",Tab_Data[[#This Row],[category &amp; sub-category]])-1)</f>
        <v>music</v>
      </c>
      <c r="V135" t="str">
        <f>MID(Tab_Data[[#This Row],[category &amp; sub-category]],FIND("/",Tab_Data[[#This Row],[category &amp; sub-category]])+1,1000)</f>
        <v>world music</v>
      </c>
    </row>
    <row r="136" spans="1:22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>(Tab_Data[[#This Row],[pledged]]/Tab_Data[[#This Row],[goal]])*100</f>
        <v>89.73668341708543</v>
      </c>
      <c r="G136" t="s">
        <v>14</v>
      </c>
      <c r="H136">
        <v>940</v>
      </c>
      <c r="I136" s="8">
        <f>IF(Tab_Data[[#This Row],[pledged]]=0,0,Tab_Data[[#This Row],[pledged]]/Tab_Data[[#This Row],[backers_count]])</f>
        <v>94.987234042553197</v>
      </c>
      <c r="J136" t="s">
        <v>98</v>
      </c>
      <c r="K136" t="s">
        <v>99</v>
      </c>
      <c r="L136">
        <v>1308459600</v>
      </c>
      <c r="M136" s="11">
        <f>(((Tab_Data[[#This Row],[launched_at]]/60)/60)/24)+DATE(1970,1,1)</f>
        <v>40713.208333333336</v>
      </c>
      <c r="N136">
        <f>YEAR(Tab_Data[[#This Row],[Date Created Conversion]])</f>
        <v>2011</v>
      </c>
      <c r="O136" s="12" t="str">
        <f>TEXT(Tab_Data[[#This Row],[Date Created Conversion]],"mmm")</f>
        <v>jun</v>
      </c>
      <c r="P136">
        <v>1312693200</v>
      </c>
      <c r="Q136" s="11">
        <f>(((Tab_Data[[#This Row],[deadline]]/60)/60)/24)+DATE(1970,1,1)</f>
        <v>40762.208333333336</v>
      </c>
      <c r="R136" t="b">
        <v>0</v>
      </c>
      <c r="S136" t="b">
        <v>1</v>
      </c>
      <c r="T136" t="s">
        <v>42</v>
      </c>
      <c r="U136" t="str">
        <f>MID(Tab_Data[[#This Row],[category &amp; sub-category]],1,FIND("/",Tab_Data[[#This Row],[category &amp; sub-category]])-1)</f>
        <v>film &amp; video</v>
      </c>
      <c r="V136" t="str">
        <f>MID(Tab_Data[[#This Row],[category &amp; sub-category]],FIND("/",Tab_Data[[#This Row],[category &amp; sub-category]])+1,1000)</f>
        <v>documentary</v>
      </c>
    </row>
    <row r="137" spans="1:22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>(Tab_Data[[#This Row],[pledged]]/Tab_Data[[#This Row],[goal]])*100</f>
        <v>71.27272727272728</v>
      </c>
      <c r="G137" t="s">
        <v>14</v>
      </c>
      <c r="H137">
        <v>117</v>
      </c>
      <c r="I137" s="8">
        <f>IF(Tab_Data[[#This Row],[pledged]]=0,0,Tab_Data[[#This Row],[pledged]]/Tab_Data[[#This Row],[backers_count]])</f>
        <v>46.905982905982903</v>
      </c>
      <c r="J137" t="s">
        <v>21</v>
      </c>
      <c r="K137" t="s">
        <v>22</v>
      </c>
      <c r="L137">
        <v>1362636000</v>
      </c>
      <c r="M137" s="11">
        <f>(((Tab_Data[[#This Row],[launched_at]]/60)/60)/24)+DATE(1970,1,1)</f>
        <v>41340.25</v>
      </c>
      <c r="N137">
        <f>YEAR(Tab_Data[[#This Row],[Date Created Conversion]])</f>
        <v>2013</v>
      </c>
      <c r="O137" s="12" t="str">
        <f>TEXT(Tab_Data[[#This Row],[Date Created Conversion]],"mmm")</f>
        <v>mar</v>
      </c>
      <c r="P137">
        <v>1363064400</v>
      </c>
      <c r="Q137" s="11">
        <f>(((Tab_Data[[#This Row],[deadline]]/60)/60)/24)+DATE(1970,1,1)</f>
        <v>41345.208333333336</v>
      </c>
      <c r="R137" t="b">
        <v>0</v>
      </c>
      <c r="S137" t="b">
        <v>1</v>
      </c>
      <c r="T137" t="s">
        <v>33</v>
      </c>
      <c r="U137" t="str">
        <f>MID(Tab_Data[[#This Row],[category &amp; sub-category]],1,FIND("/",Tab_Data[[#This Row],[category &amp; sub-category]])-1)</f>
        <v>theater</v>
      </c>
      <c r="V137" t="str">
        <f>MID(Tab_Data[[#This Row],[category &amp; sub-category]],FIND("/",Tab_Data[[#This Row],[category &amp; sub-category]])+1,1000)</f>
        <v>plays</v>
      </c>
    </row>
    <row r="138" spans="1:22" ht="31.2" hidden="1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>(Tab_Data[[#This Row],[pledged]]/Tab_Data[[#This Row],[goal]])*100</f>
        <v>3.2862318840579712</v>
      </c>
      <c r="G138" t="s">
        <v>74</v>
      </c>
      <c r="H138">
        <v>58</v>
      </c>
      <c r="I138" s="8">
        <f>IF(Tab_Data[[#This Row],[pledged]]=0,0,Tab_Data[[#This Row],[pledged]]/Tab_Data[[#This Row],[backers_count]])</f>
        <v>46.913793103448278</v>
      </c>
      <c r="J138" t="s">
        <v>21</v>
      </c>
      <c r="K138" t="s">
        <v>22</v>
      </c>
      <c r="L138">
        <v>1402117200</v>
      </c>
      <c r="M138" s="11">
        <f>(((Tab_Data[[#This Row],[launched_at]]/60)/60)/24)+DATE(1970,1,1)</f>
        <v>41797.208333333336</v>
      </c>
      <c r="N138">
        <f>YEAR(Tab_Data[[#This Row],[Date Created Conversion]])</f>
        <v>2014</v>
      </c>
      <c r="O138" s="12" t="str">
        <f>TEXT(Tab_Data[[#This Row],[Date Created Conversion]],"mmm")</f>
        <v>jun</v>
      </c>
      <c r="P138">
        <v>1403154000</v>
      </c>
      <c r="Q138" s="11">
        <f>(((Tab_Data[[#This Row],[deadline]]/60)/60)/24)+DATE(1970,1,1)</f>
        <v>41809.208333333336</v>
      </c>
      <c r="R138" t="b">
        <v>0</v>
      </c>
      <c r="S138" t="b">
        <v>1</v>
      </c>
      <c r="T138" t="s">
        <v>53</v>
      </c>
      <c r="U138" t="str">
        <f>MID(Tab_Data[[#This Row],[category &amp; sub-category]],1,FIND("/",Tab_Data[[#This Row],[category &amp; sub-category]])-1)</f>
        <v>film &amp; video</v>
      </c>
      <c r="V138" t="str">
        <f>MID(Tab_Data[[#This Row],[category &amp; sub-category]],FIND("/",Tab_Data[[#This Row],[category &amp; sub-category]])+1,1000)</f>
        <v>drama</v>
      </c>
    </row>
    <row r="139" spans="1:22" hidden="1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>(Tab_Data[[#This Row],[pledged]]/Tab_Data[[#This Row],[goal]])*100</f>
        <v>261.77777777777777</v>
      </c>
      <c r="G139" t="s">
        <v>20</v>
      </c>
      <c r="H139">
        <v>50</v>
      </c>
      <c r="I139" s="8">
        <f>IF(Tab_Data[[#This Row],[pledged]]=0,0,Tab_Data[[#This Row],[pledged]]/Tab_Data[[#This Row],[backers_count]])</f>
        <v>94.24</v>
      </c>
      <c r="J139" t="s">
        <v>21</v>
      </c>
      <c r="K139" t="s">
        <v>22</v>
      </c>
      <c r="L139">
        <v>1286341200</v>
      </c>
      <c r="M139" s="11">
        <f>(((Tab_Data[[#This Row],[launched_at]]/60)/60)/24)+DATE(1970,1,1)</f>
        <v>40457.208333333336</v>
      </c>
      <c r="N139">
        <f>YEAR(Tab_Data[[#This Row],[Date Created Conversion]])</f>
        <v>2010</v>
      </c>
      <c r="O139" s="12" t="str">
        <f>TEXT(Tab_Data[[#This Row],[Date Created Conversion]],"mmm")</f>
        <v>oct</v>
      </c>
      <c r="P139">
        <v>1286859600</v>
      </c>
      <c r="Q139" s="11">
        <f>(((Tab_Data[[#This Row],[deadline]]/60)/60)/24)+DATE(1970,1,1)</f>
        <v>40463.208333333336</v>
      </c>
      <c r="R139" t="b">
        <v>0</v>
      </c>
      <c r="S139" t="b">
        <v>0</v>
      </c>
      <c r="T139" t="s">
        <v>68</v>
      </c>
      <c r="U139" t="str">
        <f>MID(Tab_Data[[#This Row],[category &amp; sub-category]],1,FIND("/",Tab_Data[[#This Row],[category &amp; sub-category]])-1)</f>
        <v>publishing</v>
      </c>
      <c r="V139" t="str">
        <f>MID(Tab_Data[[#This Row],[category &amp; sub-category]],FIND("/",Tab_Data[[#This Row],[category &amp; sub-category]])+1,1000)</f>
        <v>nonfiction</v>
      </c>
    </row>
    <row r="140" spans="1:22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>(Tab_Data[[#This Row],[pledged]]/Tab_Data[[#This Row],[goal]])*100</f>
        <v>96</v>
      </c>
      <c r="G140" t="s">
        <v>14</v>
      </c>
      <c r="H140">
        <v>115</v>
      </c>
      <c r="I140" s="8">
        <f>IF(Tab_Data[[#This Row],[pledged]]=0,0,Tab_Data[[#This Row],[pledged]]/Tab_Data[[#This Row],[backers_count]])</f>
        <v>80.139130434782615</v>
      </c>
      <c r="J140" t="s">
        <v>21</v>
      </c>
      <c r="K140" t="s">
        <v>22</v>
      </c>
      <c r="L140">
        <v>1348808400</v>
      </c>
      <c r="M140" s="11">
        <f>(((Tab_Data[[#This Row],[launched_at]]/60)/60)/24)+DATE(1970,1,1)</f>
        <v>41180.208333333336</v>
      </c>
      <c r="N140">
        <f>YEAR(Tab_Data[[#This Row],[Date Created Conversion]])</f>
        <v>2012</v>
      </c>
      <c r="O140" s="12" t="str">
        <f>TEXT(Tab_Data[[#This Row],[Date Created Conversion]],"mmm")</f>
        <v>sep</v>
      </c>
      <c r="P140">
        <v>1349326800</v>
      </c>
      <c r="Q140" s="11">
        <f>(((Tab_Data[[#This Row],[deadline]]/60)/60)/24)+DATE(1970,1,1)</f>
        <v>41186.208333333336</v>
      </c>
      <c r="R140" t="b">
        <v>0</v>
      </c>
      <c r="S140" t="b">
        <v>0</v>
      </c>
      <c r="T140" t="s">
        <v>292</v>
      </c>
      <c r="U140" t="str">
        <f>MID(Tab_Data[[#This Row],[category &amp; sub-category]],1,FIND("/",Tab_Data[[#This Row],[category &amp; sub-category]])-1)</f>
        <v>games</v>
      </c>
      <c r="V140" t="str">
        <f>MID(Tab_Data[[#This Row],[category &amp; sub-category]],FIND("/",Tab_Data[[#This Row],[category &amp; sub-category]])+1,1000)</f>
        <v>mobile games</v>
      </c>
    </row>
    <row r="141" spans="1:22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>(Tab_Data[[#This Row],[pledged]]/Tab_Data[[#This Row],[goal]])*100</f>
        <v>20.896851248642779</v>
      </c>
      <c r="G141" t="s">
        <v>14</v>
      </c>
      <c r="H141">
        <v>326</v>
      </c>
      <c r="I141" s="8">
        <f>IF(Tab_Data[[#This Row],[pledged]]=0,0,Tab_Data[[#This Row],[pledged]]/Tab_Data[[#This Row],[backers_count]])</f>
        <v>59.036809815950917</v>
      </c>
      <c r="J141" t="s">
        <v>21</v>
      </c>
      <c r="K141" t="s">
        <v>22</v>
      </c>
      <c r="L141">
        <v>1429592400</v>
      </c>
      <c r="M141" s="11">
        <f>(((Tab_Data[[#This Row],[launched_at]]/60)/60)/24)+DATE(1970,1,1)</f>
        <v>42115.208333333328</v>
      </c>
      <c r="N141">
        <f>YEAR(Tab_Data[[#This Row],[Date Created Conversion]])</f>
        <v>2015</v>
      </c>
      <c r="O141" s="12" t="str">
        <f>TEXT(Tab_Data[[#This Row],[Date Created Conversion]],"mmm")</f>
        <v>abr</v>
      </c>
      <c r="P141">
        <v>1430974800</v>
      </c>
      <c r="Q141" s="11">
        <f>(((Tab_Data[[#This Row],[deadline]]/60)/60)/24)+DATE(1970,1,1)</f>
        <v>42131.208333333328</v>
      </c>
      <c r="R141" t="b">
        <v>0</v>
      </c>
      <c r="S141" t="b">
        <v>1</v>
      </c>
      <c r="T141" t="s">
        <v>65</v>
      </c>
      <c r="U141" t="str">
        <f>MID(Tab_Data[[#This Row],[category &amp; sub-category]],1,FIND("/",Tab_Data[[#This Row],[category &amp; sub-category]])-1)</f>
        <v>technology</v>
      </c>
      <c r="V141" t="str">
        <f>MID(Tab_Data[[#This Row],[category &amp; sub-category]],FIND("/",Tab_Data[[#This Row],[category &amp; sub-category]])+1,1000)</f>
        <v>wearables</v>
      </c>
    </row>
    <row r="142" spans="1:22" ht="31.2" hidden="1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>(Tab_Data[[#This Row],[pledged]]/Tab_Data[[#This Row],[goal]])*100</f>
        <v>223.16363636363636</v>
      </c>
      <c r="G142" t="s">
        <v>20</v>
      </c>
      <c r="H142">
        <v>186</v>
      </c>
      <c r="I142" s="8">
        <f>IF(Tab_Data[[#This Row],[pledged]]=0,0,Tab_Data[[#This Row],[pledged]]/Tab_Data[[#This Row],[backers_count]])</f>
        <v>65.989247311827953</v>
      </c>
      <c r="J142" t="s">
        <v>21</v>
      </c>
      <c r="K142" t="s">
        <v>22</v>
      </c>
      <c r="L142">
        <v>1519538400</v>
      </c>
      <c r="M142" s="11">
        <f>(((Tab_Data[[#This Row],[launched_at]]/60)/60)/24)+DATE(1970,1,1)</f>
        <v>43156.25</v>
      </c>
      <c r="N142">
        <f>YEAR(Tab_Data[[#This Row],[Date Created Conversion]])</f>
        <v>2018</v>
      </c>
      <c r="O142" s="12" t="str">
        <f>TEXT(Tab_Data[[#This Row],[Date Created Conversion]],"mmm")</f>
        <v>feb</v>
      </c>
      <c r="P142">
        <v>1519970400</v>
      </c>
      <c r="Q142" s="11">
        <f>(((Tab_Data[[#This Row],[deadline]]/60)/60)/24)+DATE(1970,1,1)</f>
        <v>43161.25</v>
      </c>
      <c r="R142" t="b">
        <v>0</v>
      </c>
      <c r="S142" t="b">
        <v>0</v>
      </c>
      <c r="T142" t="s">
        <v>42</v>
      </c>
      <c r="U142" t="str">
        <f>MID(Tab_Data[[#This Row],[category &amp; sub-category]],1,FIND("/",Tab_Data[[#This Row],[category &amp; sub-category]])-1)</f>
        <v>film &amp; video</v>
      </c>
      <c r="V142" t="str">
        <f>MID(Tab_Data[[#This Row],[category &amp; sub-category]],FIND("/",Tab_Data[[#This Row],[category &amp; sub-category]])+1,1000)</f>
        <v>documentary</v>
      </c>
    </row>
    <row r="143" spans="1:22" hidden="1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>(Tab_Data[[#This Row],[pledged]]/Tab_Data[[#This Row],[goal]])*100</f>
        <v>101.59097978227061</v>
      </c>
      <c r="G143" t="s">
        <v>20</v>
      </c>
      <c r="H143">
        <v>1071</v>
      </c>
      <c r="I143" s="8">
        <f>IF(Tab_Data[[#This Row],[pledged]]=0,0,Tab_Data[[#This Row],[pledged]]/Tab_Data[[#This Row],[backers_count]])</f>
        <v>60.992530345471522</v>
      </c>
      <c r="J143" t="s">
        <v>21</v>
      </c>
      <c r="K143" t="s">
        <v>22</v>
      </c>
      <c r="L143">
        <v>1434085200</v>
      </c>
      <c r="M143" s="11">
        <f>(((Tab_Data[[#This Row],[launched_at]]/60)/60)/24)+DATE(1970,1,1)</f>
        <v>42167.208333333328</v>
      </c>
      <c r="N143">
        <f>YEAR(Tab_Data[[#This Row],[Date Created Conversion]])</f>
        <v>2015</v>
      </c>
      <c r="O143" s="12" t="str">
        <f>TEXT(Tab_Data[[#This Row],[Date Created Conversion]],"mmm")</f>
        <v>jun</v>
      </c>
      <c r="P143">
        <v>1434603600</v>
      </c>
      <c r="Q143" s="11">
        <f>(((Tab_Data[[#This Row],[deadline]]/60)/60)/24)+DATE(1970,1,1)</f>
        <v>42173.208333333328</v>
      </c>
      <c r="R143" t="b">
        <v>0</v>
      </c>
      <c r="S143" t="b">
        <v>0</v>
      </c>
      <c r="T143" t="s">
        <v>28</v>
      </c>
      <c r="U143" t="str">
        <f>MID(Tab_Data[[#This Row],[category &amp; sub-category]],1,FIND("/",Tab_Data[[#This Row],[category &amp; sub-category]])-1)</f>
        <v>technology</v>
      </c>
      <c r="V143" t="str">
        <f>MID(Tab_Data[[#This Row],[category &amp; sub-category]],FIND("/",Tab_Data[[#This Row],[category &amp; sub-category]])+1,1000)</f>
        <v>web</v>
      </c>
    </row>
    <row r="144" spans="1:22" ht="31.2" hidden="1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>(Tab_Data[[#This Row],[pledged]]/Tab_Data[[#This Row],[goal]])*100</f>
        <v>230.03999999999996</v>
      </c>
      <c r="G144" t="s">
        <v>20</v>
      </c>
      <c r="H144">
        <v>117</v>
      </c>
      <c r="I144" s="8">
        <f>IF(Tab_Data[[#This Row],[pledged]]=0,0,Tab_Data[[#This Row],[pledged]]/Tab_Data[[#This Row],[backers_count]])</f>
        <v>98.307692307692307</v>
      </c>
      <c r="J144" t="s">
        <v>21</v>
      </c>
      <c r="K144" t="s">
        <v>22</v>
      </c>
      <c r="L144">
        <v>1333688400</v>
      </c>
      <c r="M144" s="11">
        <f>(((Tab_Data[[#This Row],[launched_at]]/60)/60)/24)+DATE(1970,1,1)</f>
        <v>41005.208333333336</v>
      </c>
      <c r="N144">
        <f>YEAR(Tab_Data[[#This Row],[Date Created Conversion]])</f>
        <v>2012</v>
      </c>
      <c r="O144" s="12" t="str">
        <f>TEXT(Tab_Data[[#This Row],[Date Created Conversion]],"mmm")</f>
        <v>abr</v>
      </c>
      <c r="P144">
        <v>1337230800</v>
      </c>
      <c r="Q144" s="11">
        <f>(((Tab_Data[[#This Row],[deadline]]/60)/60)/24)+DATE(1970,1,1)</f>
        <v>41046.208333333336</v>
      </c>
      <c r="R144" t="b">
        <v>0</v>
      </c>
      <c r="S144" t="b">
        <v>0</v>
      </c>
      <c r="T144" t="s">
        <v>28</v>
      </c>
      <c r="U144" t="str">
        <f>MID(Tab_Data[[#This Row],[category &amp; sub-category]],1,FIND("/",Tab_Data[[#This Row],[category &amp; sub-category]])-1)</f>
        <v>technology</v>
      </c>
      <c r="V144" t="str">
        <f>MID(Tab_Data[[#This Row],[category &amp; sub-category]],FIND("/",Tab_Data[[#This Row],[category &amp; sub-category]])+1,1000)</f>
        <v>web</v>
      </c>
    </row>
    <row r="145" spans="1:22" hidden="1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>(Tab_Data[[#This Row],[pledged]]/Tab_Data[[#This Row],[goal]])*100</f>
        <v>135.59259259259261</v>
      </c>
      <c r="G145" t="s">
        <v>20</v>
      </c>
      <c r="H145">
        <v>70</v>
      </c>
      <c r="I145" s="8">
        <f>IF(Tab_Data[[#This Row],[pledged]]=0,0,Tab_Data[[#This Row],[pledged]]/Tab_Data[[#This Row],[backers_count]])</f>
        <v>104.6</v>
      </c>
      <c r="J145" t="s">
        <v>21</v>
      </c>
      <c r="K145" t="s">
        <v>22</v>
      </c>
      <c r="L145">
        <v>1277701200</v>
      </c>
      <c r="M145" s="11">
        <f>(((Tab_Data[[#This Row],[launched_at]]/60)/60)/24)+DATE(1970,1,1)</f>
        <v>40357.208333333336</v>
      </c>
      <c r="N145">
        <f>YEAR(Tab_Data[[#This Row],[Date Created Conversion]])</f>
        <v>2010</v>
      </c>
      <c r="O145" s="12" t="str">
        <f>TEXT(Tab_Data[[#This Row],[Date Created Conversion]],"mmm")</f>
        <v>jun</v>
      </c>
      <c r="P145">
        <v>1279429200</v>
      </c>
      <c r="Q145" s="11">
        <f>(((Tab_Data[[#This Row],[deadline]]/60)/60)/24)+DATE(1970,1,1)</f>
        <v>40377.208333333336</v>
      </c>
      <c r="R145" t="b">
        <v>0</v>
      </c>
      <c r="S145" t="b">
        <v>0</v>
      </c>
      <c r="T145" t="s">
        <v>60</v>
      </c>
      <c r="U145" t="str">
        <f>MID(Tab_Data[[#This Row],[category &amp; sub-category]],1,FIND("/",Tab_Data[[#This Row],[category &amp; sub-category]])-1)</f>
        <v>music</v>
      </c>
      <c r="V145" t="str">
        <f>MID(Tab_Data[[#This Row],[category &amp; sub-category]],FIND("/",Tab_Data[[#This Row],[category &amp; sub-category]])+1,1000)</f>
        <v>indie rock</v>
      </c>
    </row>
    <row r="146" spans="1:22" hidden="1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>(Tab_Data[[#This Row],[pledged]]/Tab_Data[[#This Row],[goal]])*100</f>
        <v>129.1</v>
      </c>
      <c r="G146" t="s">
        <v>20</v>
      </c>
      <c r="H146">
        <v>135</v>
      </c>
      <c r="I146" s="8">
        <f>IF(Tab_Data[[#This Row],[pledged]]=0,0,Tab_Data[[#This Row],[pledged]]/Tab_Data[[#This Row],[backers_count]])</f>
        <v>86.066666666666663</v>
      </c>
      <c r="J146" t="s">
        <v>21</v>
      </c>
      <c r="K146" t="s">
        <v>22</v>
      </c>
      <c r="L146">
        <v>1560747600</v>
      </c>
      <c r="M146" s="11">
        <f>(((Tab_Data[[#This Row],[launched_at]]/60)/60)/24)+DATE(1970,1,1)</f>
        <v>43633.208333333328</v>
      </c>
      <c r="N146">
        <f>YEAR(Tab_Data[[#This Row],[Date Created Conversion]])</f>
        <v>2019</v>
      </c>
      <c r="O146" s="12" t="str">
        <f>TEXT(Tab_Data[[#This Row],[Date Created Conversion]],"mmm")</f>
        <v>jun</v>
      </c>
      <c r="P146">
        <v>1561438800</v>
      </c>
      <c r="Q146" s="11">
        <f>(((Tab_Data[[#This Row],[deadline]]/60)/60)/24)+DATE(1970,1,1)</f>
        <v>43641.208333333328</v>
      </c>
      <c r="R146" t="b">
        <v>0</v>
      </c>
      <c r="S146" t="b">
        <v>0</v>
      </c>
      <c r="T146" t="s">
        <v>33</v>
      </c>
      <c r="U146" t="str">
        <f>MID(Tab_Data[[#This Row],[category &amp; sub-category]],1,FIND("/",Tab_Data[[#This Row],[category &amp; sub-category]])-1)</f>
        <v>theater</v>
      </c>
      <c r="V146" t="str">
        <f>MID(Tab_Data[[#This Row],[category &amp; sub-category]],FIND("/",Tab_Data[[#This Row],[category &amp; sub-category]])+1,1000)</f>
        <v>plays</v>
      </c>
    </row>
    <row r="147" spans="1:22" hidden="1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>(Tab_Data[[#This Row],[pledged]]/Tab_Data[[#This Row],[goal]])*100</f>
        <v>236.512</v>
      </c>
      <c r="G147" t="s">
        <v>20</v>
      </c>
      <c r="H147">
        <v>768</v>
      </c>
      <c r="I147" s="8">
        <f>IF(Tab_Data[[#This Row],[pledged]]=0,0,Tab_Data[[#This Row],[pledged]]/Tab_Data[[#This Row],[backers_count]])</f>
        <v>76.989583333333329</v>
      </c>
      <c r="J147" t="s">
        <v>98</v>
      </c>
      <c r="K147" t="s">
        <v>99</v>
      </c>
      <c r="L147">
        <v>1410066000</v>
      </c>
      <c r="M147" s="11">
        <f>(((Tab_Data[[#This Row],[launched_at]]/60)/60)/24)+DATE(1970,1,1)</f>
        <v>41889.208333333336</v>
      </c>
      <c r="N147">
        <f>YEAR(Tab_Data[[#This Row],[Date Created Conversion]])</f>
        <v>2014</v>
      </c>
      <c r="O147" s="12" t="str">
        <f>TEXT(Tab_Data[[#This Row],[Date Created Conversion]],"mmm")</f>
        <v>sep</v>
      </c>
      <c r="P147">
        <v>1410498000</v>
      </c>
      <c r="Q147" s="11">
        <f>(((Tab_Data[[#This Row],[deadline]]/60)/60)/24)+DATE(1970,1,1)</f>
        <v>41894.208333333336</v>
      </c>
      <c r="R147" t="b">
        <v>0</v>
      </c>
      <c r="S147" t="b">
        <v>0</v>
      </c>
      <c r="T147" t="s">
        <v>65</v>
      </c>
      <c r="U147" t="str">
        <f>MID(Tab_Data[[#This Row],[category &amp; sub-category]],1,FIND("/",Tab_Data[[#This Row],[category &amp; sub-category]])-1)</f>
        <v>technology</v>
      </c>
      <c r="V147" t="str">
        <f>MID(Tab_Data[[#This Row],[category &amp; sub-category]],FIND("/",Tab_Data[[#This Row],[category &amp; sub-category]])+1,1000)</f>
        <v>wearables</v>
      </c>
    </row>
    <row r="148" spans="1:22" ht="31.2" hidden="1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>(Tab_Data[[#This Row],[pledged]]/Tab_Data[[#This Row],[goal]])*100</f>
        <v>17.25</v>
      </c>
      <c r="G148" t="s">
        <v>74</v>
      </c>
      <c r="H148">
        <v>51</v>
      </c>
      <c r="I148" s="8">
        <f>IF(Tab_Data[[#This Row],[pledged]]=0,0,Tab_Data[[#This Row],[pledged]]/Tab_Data[[#This Row],[backers_count]])</f>
        <v>29.764705882352942</v>
      </c>
      <c r="J148" t="s">
        <v>21</v>
      </c>
      <c r="K148" t="s">
        <v>22</v>
      </c>
      <c r="L148">
        <v>1320732000</v>
      </c>
      <c r="M148" s="11">
        <f>(((Tab_Data[[#This Row],[launched_at]]/60)/60)/24)+DATE(1970,1,1)</f>
        <v>40855.25</v>
      </c>
      <c r="N148">
        <f>YEAR(Tab_Data[[#This Row],[Date Created Conversion]])</f>
        <v>2011</v>
      </c>
      <c r="O148" s="12" t="str">
        <f>TEXT(Tab_Data[[#This Row],[Date Created Conversion]],"mmm")</f>
        <v>nov</v>
      </c>
      <c r="P148">
        <v>1322460000</v>
      </c>
      <c r="Q148" s="11">
        <f>(((Tab_Data[[#This Row],[deadline]]/60)/60)/24)+DATE(1970,1,1)</f>
        <v>40875.25</v>
      </c>
      <c r="R148" t="b">
        <v>0</v>
      </c>
      <c r="S148" t="b">
        <v>0</v>
      </c>
      <c r="T148" t="s">
        <v>33</v>
      </c>
      <c r="U148" t="str">
        <f>MID(Tab_Data[[#This Row],[category &amp; sub-category]],1,FIND("/",Tab_Data[[#This Row],[category &amp; sub-category]])-1)</f>
        <v>theater</v>
      </c>
      <c r="V148" t="str">
        <f>MID(Tab_Data[[#This Row],[category &amp; sub-category]],FIND("/",Tab_Data[[#This Row],[category &amp; sub-category]])+1,1000)</f>
        <v>plays</v>
      </c>
    </row>
    <row r="149" spans="1:22" ht="31.2" hidden="1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>(Tab_Data[[#This Row],[pledged]]/Tab_Data[[#This Row],[goal]])*100</f>
        <v>112.49397590361446</v>
      </c>
      <c r="G149" t="s">
        <v>20</v>
      </c>
      <c r="H149">
        <v>199</v>
      </c>
      <c r="I149" s="8">
        <f>IF(Tab_Data[[#This Row],[pledged]]=0,0,Tab_Data[[#This Row],[pledged]]/Tab_Data[[#This Row],[backers_count]])</f>
        <v>46.91959798994975</v>
      </c>
      <c r="J149" t="s">
        <v>21</v>
      </c>
      <c r="K149" t="s">
        <v>22</v>
      </c>
      <c r="L149">
        <v>1465794000</v>
      </c>
      <c r="M149" s="11">
        <f>(((Tab_Data[[#This Row],[launched_at]]/60)/60)/24)+DATE(1970,1,1)</f>
        <v>42534.208333333328</v>
      </c>
      <c r="N149">
        <f>YEAR(Tab_Data[[#This Row],[Date Created Conversion]])</f>
        <v>2016</v>
      </c>
      <c r="O149" s="12" t="str">
        <f>TEXT(Tab_Data[[#This Row],[Date Created Conversion]],"mmm")</f>
        <v>jun</v>
      </c>
      <c r="P149">
        <v>1466312400</v>
      </c>
      <c r="Q149" s="11">
        <f>(((Tab_Data[[#This Row],[deadline]]/60)/60)/24)+DATE(1970,1,1)</f>
        <v>42540.208333333328</v>
      </c>
      <c r="R149" t="b">
        <v>0</v>
      </c>
      <c r="S149" t="b">
        <v>1</v>
      </c>
      <c r="T149" t="s">
        <v>33</v>
      </c>
      <c r="U149" t="str">
        <f>MID(Tab_Data[[#This Row],[category &amp; sub-category]],1,FIND("/",Tab_Data[[#This Row],[category &amp; sub-category]])-1)</f>
        <v>theater</v>
      </c>
      <c r="V149" t="str">
        <f>MID(Tab_Data[[#This Row],[category &amp; sub-category]],FIND("/",Tab_Data[[#This Row],[category &amp; sub-category]])+1,1000)</f>
        <v>plays</v>
      </c>
    </row>
    <row r="150" spans="1:22" hidden="1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>(Tab_Data[[#This Row],[pledged]]/Tab_Data[[#This Row],[goal]])*100</f>
        <v>121.02150537634408</v>
      </c>
      <c r="G150" t="s">
        <v>20</v>
      </c>
      <c r="H150">
        <v>107</v>
      </c>
      <c r="I150" s="8">
        <f>IF(Tab_Data[[#This Row],[pledged]]=0,0,Tab_Data[[#This Row],[pledged]]/Tab_Data[[#This Row],[backers_count]])</f>
        <v>105.18691588785046</v>
      </c>
      <c r="J150" t="s">
        <v>21</v>
      </c>
      <c r="K150" t="s">
        <v>22</v>
      </c>
      <c r="L150">
        <v>1500958800</v>
      </c>
      <c r="M150" s="11">
        <f>(((Tab_Data[[#This Row],[launched_at]]/60)/60)/24)+DATE(1970,1,1)</f>
        <v>42941.208333333328</v>
      </c>
      <c r="N150">
        <f>YEAR(Tab_Data[[#This Row],[Date Created Conversion]])</f>
        <v>2017</v>
      </c>
      <c r="O150" s="12" t="str">
        <f>TEXT(Tab_Data[[#This Row],[Date Created Conversion]],"mmm")</f>
        <v>jul</v>
      </c>
      <c r="P150">
        <v>1501736400</v>
      </c>
      <c r="Q150" s="11">
        <f>(((Tab_Data[[#This Row],[deadline]]/60)/60)/24)+DATE(1970,1,1)</f>
        <v>42950.208333333328</v>
      </c>
      <c r="R150" t="b">
        <v>0</v>
      </c>
      <c r="S150" t="b">
        <v>0</v>
      </c>
      <c r="T150" t="s">
        <v>65</v>
      </c>
      <c r="U150" t="str">
        <f>MID(Tab_Data[[#This Row],[category &amp; sub-category]],1,FIND("/",Tab_Data[[#This Row],[category &amp; sub-category]])-1)</f>
        <v>technology</v>
      </c>
      <c r="V150" t="str">
        <f>MID(Tab_Data[[#This Row],[category &amp; sub-category]],FIND("/",Tab_Data[[#This Row],[category &amp; sub-category]])+1,1000)</f>
        <v>wearables</v>
      </c>
    </row>
    <row r="151" spans="1:22" hidden="1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>(Tab_Data[[#This Row],[pledged]]/Tab_Data[[#This Row],[goal]])*100</f>
        <v>219.87096774193549</v>
      </c>
      <c r="G151" t="s">
        <v>20</v>
      </c>
      <c r="H151">
        <v>195</v>
      </c>
      <c r="I151" s="8">
        <f>IF(Tab_Data[[#This Row],[pledged]]=0,0,Tab_Data[[#This Row],[pledged]]/Tab_Data[[#This Row],[backers_count]])</f>
        <v>69.907692307692301</v>
      </c>
      <c r="J151" t="s">
        <v>21</v>
      </c>
      <c r="K151" t="s">
        <v>22</v>
      </c>
      <c r="L151">
        <v>1357020000</v>
      </c>
      <c r="M151" s="11">
        <f>(((Tab_Data[[#This Row],[launched_at]]/60)/60)/24)+DATE(1970,1,1)</f>
        <v>41275.25</v>
      </c>
      <c r="N151">
        <f>YEAR(Tab_Data[[#This Row],[Date Created Conversion]])</f>
        <v>2013</v>
      </c>
      <c r="O151" s="12" t="str">
        <f>TEXT(Tab_Data[[#This Row],[Date Created Conversion]],"mmm")</f>
        <v>ene</v>
      </c>
      <c r="P151">
        <v>1361512800</v>
      </c>
      <c r="Q151" s="11">
        <f>(((Tab_Data[[#This Row],[deadline]]/60)/60)/24)+DATE(1970,1,1)</f>
        <v>41327.25</v>
      </c>
      <c r="R151" t="b">
        <v>0</v>
      </c>
      <c r="S151" t="b">
        <v>0</v>
      </c>
      <c r="T151" t="s">
        <v>60</v>
      </c>
      <c r="U151" t="str">
        <f>MID(Tab_Data[[#This Row],[category &amp; sub-category]],1,FIND("/",Tab_Data[[#This Row],[category &amp; sub-category]])-1)</f>
        <v>music</v>
      </c>
      <c r="V151" t="str">
        <f>MID(Tab_Data[[#This Row],[category &amp; sub-category]],FIND("/",Tab_Data[[#This Row],[category &amp; sub-category]])+1,1000)</f>
        <v>indie rock</v>
      </c>
    </row>
    <row r="152" spans="1:22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>(Tab_Data[[#This Row],[pledged]]/Tab_Data[[#This Row],[goal]])*100</f>
        <v>1</v>
      </c>
      <c r="G152" t="s">
        <v>14</v>
      </c>
      <c r="H152">
        <v>1</v>
      </c>
      <c r="I152" s="8">
        <f>IF(Tab_Data[[#This Row],[pledged]]=0,0,Tab_Data[[#This Row],[pledged]]/Tab_Data[[#This Row],[backers_count]])</f>
        <v>1</v>
      </c>
      <c r="J152" t="s">
        <v>21</v>
      </c>
      <c r="K152" t="s">
        <v>22</v>
      </c>
      <c r="L152">
        <v>1544940000</v>
      </c>
      <c r="M152" s="11">
        <f>(((Tab_Data[[#This Row],[launched_at]]/60)/60)/24)+DATE(1970,1,1)</f>
        <v>43450.25</v>
      </c>
      <c r="N152">
        <f>YEAR(Tab_Data[[#This Row],[Date Created Conversion]])</f>
        <v>2018</v>
      </c>
      <c r="O152" s="12" t="str">
        <f>TEXT(Tab_Data[[#This Row],[Date Created Conversion]],"mmm")</f>
        <v>dic</v>
      </c>
      <c r="P152">
        <v>1545026400</v>
      </c>
      <c r="Q152" s="11">
        <f>(((Tab_Data[[#This Row],[deadline]]/60)/60)/24)+DATE(1970,1,1)</f>
        <v>43451.25</v>
      </c>
      <c r="R152" t="b">
        <v>0</v>
      </c>
      <c r="S152" t="b">
        <v>0</v>
      </c>
      <c r="T152" t="s">
        <v>23</v>
      </c>
      <c r="U152" t="str">
        <f>MID(Tab_Data[[#This Row],[category &amp; sub-category]],1,FIND("/",Tab_Data[[#This Row],[category &amp; sub-category]])-1)</f>
        <v>music</v>
      </c>
      <c r="V152" t="str">
        <f>MID(Tab_Data[[#This Row],[category &amp; sub-category]],FIND("/",Tab_Data[[#This Row],[category &amp; sub-category]])+1,1000)</f>
        <v>rock</v>
      </c>
    </row>
    <row r="153" spans="1:22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>(Tab_Data[[#This Row],[pledged]]/Tab_Data[[#This Row],[goal]])*100</f>
        <v>64.166909620991248</v>
      </c>
      <c r="G153" t="s">
        <v>14</v>
      </c>
      <c r="H153">
        <v>1467</v>
      </c>
      <c r="I153" s="8">
        <f>IF(Tab_Data[[#This Row],[pledged]]=0,0,Tab_Data[[#This Row],[pledged]]/Tab_Data[[#This Row],[backers_count]])</f>
        <v>60.011588275391958</v>
      </c>
      <c r="J153" t="s">
        <v>21</v>
      </c>
      <c r="K153" t="s">
        <v>22</v>
      </c>
      <c r="L153">
        <v>1402290000</v>
      </c>
      <c r="M153" s="11">
        <f>(((Tab_Data[[#This Row],[launched_at]]/60)/60)/24)+DATE(1970,1,1)</f>
        <v>41799.208333333336</v>
      </c>
      <c r="N153">
        <f>YEAR(Tab_Data[[#This Row],[Date Created Conversion]])</f>
        <v>2014</v>
      </c>
      <c r="O153" s="12" t="str">
        <f>TEXT(Tab_Data[[#This Row],[Date Created Conversion]],"mmm")</f>
        <v>jun</v>
      </c>
      <c r="P153">
        <v>1406696400</v>
      </c>
      <c r="Q153" s="11">
        <f>(((Tab_Data[[#This Row],[deadline]]/60)/60)/24)+DATE(1970,1,1)</f>
        <v>41850.208333333336</v>
      </c>
      <c r="R153" t="b">
        <v>0</v>
      </c>
      <c r="S153" t="b">
        <v>0</v>
      </c>
      <c r="T153" t="s">
        <v>50</v>
      </c>
      <c r="U153" t="str">
        <f>MID(Tab_Data[[#This Row],[category &amp; sub-category]],1,FIND("/",Tab_Data[[#This Row],[category &amp; sub-category]])-1)</f>
        <v>music</v>
      </c>
      <c r="V153" t="str">
        <f>MID(Tab_Data[[#This Row],[category &amp; sub-category]],FIND("/",Tab_Data[[#This Row],[category &amp; sub-category]])+1,1000)</f>
        <v>electric music</v>
      </c>
    </row>
    <row r="154" spans="1:22" hidden="1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>(Tab_Data[[#This Row],[pledged]]/Tab_Data[[#This Row],[goal]])*100</f>
        <v>423.06746987951806</v>
      </c>
      <c r="G154" t="s">
        <v>20</v>
      </c>
      <c r="H154">
        <v>3376</v>
      </c>
      <c r="I154" s="8">
        <f>IF(Tab_Data[[#This Row],[pledged]]=0,0,Tab_Data[[#This Row],[pledged]]/Tab_Data[[#This Row],[backers_count]])</f>
        <v>52.006220379146917</v>
      </c>
      <c r="J154" t="s">
        <v>21</v>
      </c>
      <c r="K154" t="s">
        <v>22</v>
      </c>
      <c r="L154">
        <v>1487311200</v>
      </c>
      <c r="M154" s="11">
        <f>(((Tab_Data[[#This Row],[launched_at]]/60)/60)/24)+DATE(1970,1,1)</f>
        <v>42783.25</v>
      </c>
      <c r="N154">
        <f>YEAR(Tab_Data[[#This Row],[Date Created Conversion]])</f>
        <v>2017</v>
      </c>
      <c r="O154" s="12" t="str">
        <f>TEXT(Tab_Data[[#This Row],[Date Created Conversion]],"mmm")</f>
        <v>feb</v>
      </c>
      <c r="P154">
        <v>1487916000</v>
      </c>
      <c r="Q154" s="11">
        <f>(((Tab_Data[[#This Row],[deadline]]/60)/60)/24)+DATE(1970,1,1)</f>
        <v>42790.25</v>
      </c>
      <c r="R154" t="b">
        <v>0</v>
      </c>
      <c r="S154" t="b">
        <v>0</v>
      </c>
      <c r="T154" t="s">
        <v>60</v>
      </c>
      <c r="U154" t="str">
        <f>MID(Tab_Data[[#This Row],[category &amp; sub-category]],1,FIND("/",Tab_Data[[#This Row],[category &amp; sub-category]])-1)</f>
        <v>music</v>
      </c>
      <c r="V154" t="str">
        <f>MID(Tab_Data[[#This Row],[category &amp; sub-category]],FIND("/",Tab_Data[[#This Row],[category &amp; sub-category]])+1,1000)</f>
        <v>indie rock</v>
      </c>
    </row>
    <row r="155" spans="1:22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>(Tab_Data[[#This Row],[pledged]]/Tab_Data[[#This Row],[goal]])*100</f>
        <v>92.984160506863773</v>
      </c>
      <c r="G155" t="s">
        <v>14</v>
      </c>
      <c r="H155">
        <v>5681</v>
      </c>
      <c r="I155" s="8">
        <f>IF(Tab_Data[[#This Row],[pledged]]=0,0,Tab_Data[[#This Row],[pledged]]/Tab_Data[[#This Row],[backers_count]])</f>
        <v>31.000176025347649</v>
      </c>
      <c r="J155" t="s">
        <v>21</v>
      </c>
      <c r="K155" t="s">
        <v>22</v>
      </c>
      <c r="L155">
        <v>1350622800</v>
      </c>
      <c r="M155" s="11">
        <f>(((Tab_Data[[#This Row],[launched_at]]/60)/60)/24)+DATE(1970,1,1)</f>
        <v>41201.208333333336</v>
      </c>
      <c r="N155">
        <f>YEAR(Tab_Data[[#This Row],[Date Created Conversion]])</f>
        <v>2012</v>
      </c>
      <c r="O155" s="12" t="str">
        <f>TEXT(Tab_Data[[#This Row],[Date Created Conversion]],"mmm")</f>
        <v>oct</v>
      </c>
      <c r="P155">
        <v>1351141200</v>
      </c>
      <c r="Q155" s="11">
        <f>(((Tab_Data[[#This Row],[deadline]]/60)/60)/24)+DATE(1970,1,1)</f>
        <v>41207.208333333336</v>
      </c>
      <c r="R155" t="b">
        <v>0</v>
      </c>
      <c r="S155" t="b">
        <v>0</v>
      </c>
      <c r="T155" t="s">
        <v>33</v>
      </c>
      <c r="U155" t="str">
        <f>MID(Tab_Data[[#This Row],[category &amp; sub-category]],1,FIND("/",Tab_Data[[#This Row],[category &amp; sub-category]])-1)</f>
        <v>theater</v>
      </c>
      <c r="V155" t="str">
        <f>MID(Tab_Data[[#This Row],[category &amp; sub-category]],FIND("/",Tab_Data[[#This Row],[category &amp; sub-category]])+1,1000)</f>
        <v>plays</v>
      </c>
    </row>
    <row r="156" spans="1:22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>(Tab_Data[[#This Row],[pledged]]/Tab_Data[[#This Row],[goal]])*100</f>
        <v>58.756567425569173</v>
      </c>
      <c r="G156" t="s">
        <v>14</v>
      </c>
      <c r="H156">
        <v>1059</v>
      </c>
      <c r="I156" s="8">
        <f>IF(Tab_Data[[#This Row],[pledged]]=0,0,Tab_Data[[#This Row],[pledged]]/Tab_Data[[#This Row],[backers_count]])</f>
        <v>95.042492917847028</v>
      </c>
      <c r="J156" t="s">
        <v>21</v>
      </c>
      <c r="K156" t="s">
        <v>22</v>
      </c>
      <c r="L156">
        <v>1463029200</v>
      </c>
      <c r="M156" s="11">
        <f>(((Tab_Data[[#This Row],[launched_at]]/60)/60)/24)+DATE(1970,1,1)</f>
        <v>42502.208333333328</v>
      </c>
      <c r="N156">
        <f>YEAR(Tab_Data[[#This Row],[Date Created Conversion]])</f>
        <v>2016</v>
      </c>
      <c r="O156" s="12" t="str">
        <f>TEXT(Tab_Data[[#This Row],[Date Created Conversion]],"mmm")</f>
        <v>may</v>
      </c>
      <c r="P156">
        <v>1465016400</v>
      </c>
      <c r="Q156" s="11">
        <f>(((Tab_Data[[#This Row],[deadline]]/60)/60)/24)+DATE(1970,1,1)</f>
        <v>42525.208333333328</v>
      </c>
      <c r="R156" t="b">
        <v>0</v>
      </c>
      <c r="S156" t="b">
        <v>1</v>
      </c>
      <c r="T156" t="s">
        <v>60</v>
      </c>
      <c r="U156" t="str">
        <f>MID(Tab_Data[[#This Row],[category &amp; sub-category]],1,FIND("/",Tab_Data[[#This Row],[category &amp; sub-category]])-1)</f>
        <v>music</v>
      </c>
      <c r="V156" t="str">
        <f>MID(Tab_Data[[#This Row],[category &amp; sub-category]],FIND("/",Tab_Data[[#This Row],[category &amp; sub-category]])+1,1000)</f>
        <v>indie rock</v>
      </c>
    </row>
    <row r="157" spans="1:22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>(Tab_Data[[#This Row],[pledged]]/Tab_Data[[#This Row],[goal]])*100</f>
        <v>65.022222222222226</v>
      </c>
      <c r="G157" t="s">
        <v>14</v>
      </c>
      <c r="H157">
        <v>1194</v>
      </c>
      <c r="I157" s="8">
        <f>IF(Tab_Data[[#This Row],[pledged]]=0,0,Tab_Data[[#This Row],[pledged]]/Tab_Data[[#This Row],[backers_count]])</f>
        <v>75.968174204355108</v>
      </c>
      <c r="J157" t="s">
        <v>21</v>
      </c>
      <c r="K157" t="s">
        <v>22</v>
      </c>
      <c r="L157">
        <v>1269493200</v>
      </c>
      <c r="M157" s="11">
        <f>(((Tab_Data[[#This Row],[launched_at]]/60)/60)/24)+DATE(1970,1,1)</f>
        <v>40262.208333333336</v>
      </c>
      <c r="N157">
        <f>YEAR(Tab_Data[[#This Row],[Date Created Conversion]])</f>
        <v>2010</v>
      </c>
      <c r="O157" s="12" t="str">
        <f>TEXT(Tab_Data[[#This Row],[Date Created Conversion]],"mmm")</f>
        <v>mar</v>
      </c>
      <c r="P157">
        <v>1270789200</v>
      </c>
      <c r="Q157" s="11">
        <f>(((Tab_Data[[#This Row],[deadline]]/60)/60)/24)+DATE(1970,1,1)</f>
        <v>40277.208333333336</v>
      </c>
      <c r="R157" t="b">
        <v>0</v>
      </c>
      <c r="S157" t="b">
        <v>0</v>
      </c>
      <c r="T157" t="s">
        <v>33</v>
      </c>
      <c r="U157" t="str">
        <f>MID(Tab_Data[[#This Row],[category &amp; sub-category]],1,FIND("/",Tab_Data[[#This Row],[category &amp; sub-category]])-1)</f>
        <v>theater</v>
      </c>
      <c r="V157" t="str">
        <f>MID(Tab_Data[[#This Row],[category &amp; sub-category]],FIND("/",Tab_Data[[#This Row],[category &amp; sub-category]])+1,1000)</f>
        <v>plays</v>
      </c>
    </row>
    <row r="158" spans="1:22" hidden="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>(Tab_Data[[#This Row],[pledged]]/Tab_Data[[#This Row],[goal]])*100</f>
        <v>73.939560439560438</v>
      </c>
      <c r="G158" t="s">
        <v>74</v>
      </c>
      <c r="H158">
        <v>379</v>
      </c>
      <c r="I158" s="8">
        <f>IF(Tab_Data[[#This Row],[pledged]]=0,0,Tab_Data[[#This Row],[pledged]]/Tab_Data[[#This Row],[backers_count]])</f>
        <v>71.013192612137203</v>
      </c>
      <c r="J158" t="s">
        <v>26</v>
      </c>
      <c r="K158" t="s">
        <v>27</v>
      </c>
      <c r="L158">
        <v>1570251600</v>
      </c>
      <c r="M158" s="11">
        <f>(((Tab_Data[[#This Row],[launched_at]]/60)/60)/24)+DATE(1970,1,1)</f>
        <v>43743.208333333328</v>
      </c>
      <c r="N158">
        <f>YEAR(Tab_Data[[#This Row],[Date Created Conversion]])</f>
        <v>2019</v>
      </c>
      <c r="O158" s="12" t="str">
        <f>TEXT(Tab_Data[[#This Row],[Date Created Conversion]],"mmm")</f>
        <v>oct</v>
      </c>
      <c r="P158">
        <v>1572325200</v>
      </c>
      <c r="Q158" s="11">
        <f>(((Tab_Data[[#This Row],[deadline]]/60)/60)/24)+DATE(1970,1,1)</f>
        <v>43767.208333333328</v>
      </c>
      <c r="R158" t="b">
        <v>0</v>
      </c>
      <c r="S158" t="b">
        <v>0</v>
      </c>
      <c r="T158" t="s">
        <v>23</v>
      </c>
      <c r="U158" t="str">
        <f>MID(Tab_Data[[#This Row],[category &amp; sub-category]],1,FIND("/",Tab_Data[[#This Row],[category &amp; sub-category]])-1)</f>
        <v>music</v>
      </c>
      <c r="V158" t="str">
        <f>MID(Tab_Data[[#This Row],[category &amp; sub-category]],FIND("/",Tab_Data[[#This Row],[category &amp; sub-category]])+1,1000)</f>
        <v>rock</v>
      </c>
    </row>
    <row r="159" spans="1:22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>(Tab_Data[[#This Row],[pledged]]/Tab_Data[[#This Row],[goal]])*100</f>
        <v>52.666666666666664</v>
      </c>
      <c r="G159" t="s">
        <v>14</v>
      </c>
      <c r="H159">
        <v>30</v>
      </c>
      <c r="I159" s="8">
        <f>IF(Tab_Data[[#This Row],[pledged]]=0,0,Tab_Data[[#This Row],[pledged]]/Tab_Data[[#This Row],[backers_count]])</f>
        <v>73.733333333333334</v>
      </c>
      <c r="J159" t="s">
        <v>26</v>
      </c>
      <c r="K159" t="s">
        <v>27</v>
      </c>
      <c r="L159">
        <v>1388383200</v>
      </c>
      <c r="M159" s="11">
        <f>(((Tab_Data[[#This Row],[launched_at]]/60)/60)/24)+DATE(1970,1,1)</f>
        <v>41638.25</v>
      </c>
      <c r="N159">
        <f>YEAR(Tab_Data[[#This Row],[Date Created Conversion]])</f>
        <v>2013</v>
      </c>
      <c r="O159" s="12" t="str">
        <f>TEXT(Tab_Data[[#This Row],[Date Created Conversion]],"mmm")</f>
        <v>dic</v>
      </c>
      <c r="P159">
        <v>1389420000</v>
      </c>
      <c r="Q159" s="11">
        <f>(((Tab_Data[[#This Row],[deadline]]/60)/60)/24)+DATE(1970,1,1)</f>
        <v>41650.25</v>
      </c>
      <c r="R159" t="b">
        <v>0</v>
      </c>
      <c r="S159" t="b">
        <v>0</v>
      </c>
      <c r="T159" t="s">
        <v>122</v>
      </c>
      <c r="U159" t="str">
        <f>MID(Tab_Data[[#This Row],[category &amp; sub-category]],1,FIND("/",Tab_Data[[#This Row],[category &amp; sub-category]])-1)</f>
        <v>photography</v>
      </c>
      <c r="V159" t="str">
        <f>MID(Tab_Data[[#This Row],[category &amp; sub-category]],FIND("/",Tab_Data[[#This Row],[category &amp; sub-category]])+1,1000)</f>
        <v>photography books</v>
      </c>
    </row>
    <row r="160" spans="1:22" hidden="1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>(Tab_Data[[#This Row],[pledged]]/Tab_Data[[#This Row],[goal]])*100</f>
        <v>220.95238095238096</v>
      </c>
      <c r="G160" t="s">
        <v>20</v>
      </c>
      <c r="H160">
        <v>41</v>
      </c>
      <c r="I160" s="8">
        <f>IF(Tab_Data[[#This Row],[pledged]]=0,0,Tab_Data[[#This Row],[pledged]]/Tab_Data[[#This Row],[backers_count]])</f>
        <v>113.17073170731707</v>
      </c>
      <c r="J160" t="s">
        <v>21</v>
      </c>
      <c r="K160" t="s">
        <v>22</v>
      </c>
      <c r="L160">
        <v>1449554400</v>
      </c>
      <c r="M160" s="11">
        <f>(((Tab_Data[[#This Row],[launched_at]]/60)/60)/24)+DATE(1970,1,1)</f>
        <v>42346.25</v>
      </c>
      <c r="N160">
        <f>YEAR(Tab_Data[[#This Row],[Date Created Conversion]])</f>
        <v>2015</v>
      </c>
      <c r="O160" s="12" t="str">
        <f>TEXT(Tab_Data[[#This Row],[Date Created Conversion]],"mmm")</f>
        <v>dic</v>
      </c>
      <c r="P160">
        <v>1449640800</v>
      </c>
      <c r="Q160" s="11">
        <f>(((Tab_Data[[#This Row],[deadline]]/60)/60)/24)+DATE(1970,1,1)</f>
        <v>42347.25</v>
      </c>
      <c r="R160" t="b">
        <v>0</v>
      </c>
      <c r="S160" t="b">
        <v>0</v>
      </c>
      <c r="T160" t="s">
        <v>23</v>
      </c>
      <c r="U160" t="str">
        <f>MID(Tab_Data[[#This Row],[category &amp; sub-category]],1,FIND("/",Tab_Data[[#This Row],[category &amp; sub-category]])-1)</f>
        <v>music</v>
      </c>
      <c r="V160" t="str">
        <f>MID(Tab_Data[[#This Row],[category &amp; sub-category]],FIND("/",Tab_Data[[#This Row],[category &amp; sub-category]])+1,1000)</f>
        <v>rock</v>
      </c>
    </row>
    <row r="161" spans="1:22" hidden="1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>(Tab_Data[[#This Row],[pledged]]/Tab_Data[[#This Row],[goal]])*100</f>
        <v>100.01150627615063</v>
      </c>
      <c r="G161" t="s">
        <v>20</v>
      </c>
      <c r="H161">
        <v>1821</v>
      </c>
      <c r="I161" s="8">
        <f>IF(Tab_Data[[#This Row],[pledged]]=0,0,Tab_Data[[#This Row],[pledged]]/Tab_Data[[#This Row],[backers_count]])</f>
        <v>105.00933552992861</v>
      </c>
      <c r="J161" t="s">
        <v>21</v>
      </c>
      <c r="K161" t="s">
        <v>22</v>
      </c>
      <c r="L161">
        <v>1553662800</v>
      </c>
      <c r="M161" s="11">
        <f>(((Tab_Data[[#This Row],[launched_at]]/60)/60)/24)+DATE(1970,1,1)</f>
        <v>43551.208333333328</v>
      </c>
      <c r="N161">
        <f>YEAR(Tab_Data[[#This Row],[Date Created Conversion]])</f>
        <v>2019</v>
      </c>
      <c r="O161" s="12" t="str">
        <f>TEXT(Tab_Data[[#This Row],[Date Created Conversion]],"mmm")</f>
        <v>mar</v>
      </c>
      <c r="P161">
        <v>1555218000</v>
      </c>
      <c r="Q161" s="11">
        <f>(((Tab_Data[[#This Row],[deadline]]/60)/60)/24)+DATE(1970,1,1)</f>
        <v>43569.208333333328</v>
      </c>
      <c r="R161" t="b">
        <v>0</v>
      </c>
      <c r="S161" t="b">
        <v>1</v>
      </c>
      <c r="T161" t="s">
        <v>33</v>
      </c>
      <c r="U161" t="str">
        <f>MID(Tab_Data[[#This Row],[category &amp; sub-category]],1,FIND("/",Tab_Data[[#This Row],[category &amp; sub-category]])-1)</f>
        <v>theater</v>
      </c>
      <c r="V161" t="str">
        <f>MID(Tab_Data[[#This Row],[category &amp; sub-category]],FIND("/",Tab_Data[[#This Row],[category &amp; sub-category]])+1,1000)</f>
        <v>plays</v>
      </c>
    </row>
    <row r="162" spans="1:22" hidden="1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>(Tab_Data[[#This Row],[pledged]]/Tab_Data[[#This Row],[goal]])*100</f>
        <v>162.3125</v>
      </c>
      <c r="G162" t="s">
        <v>20</v>
      </c>
      <c r="H162">
        <v>164</v>
      </c>
      <c r="I162" s="8">
        <f>IF(Tab_Data[[#This Row],[pledged]]=0,0,Tab_Data[[#This Row],[pledged]]/Tab_Data[[#This Row],[backers_count]])</f>
        <v>79.176829268292678</v>
      </c>
      <c r="J162" t="s">
        <v>21</v>
      </c>
      <c r="K162" t="s">
        <v>22</v>
      </c>
      <c r="L162">
        <v>1556341200</v>
      </c>
      <c r="M162" s="11">
        <f>(((Tab_Data[[#This Row],[launched_at]]/60)/60)/24)+DATE(1970,1,1)</f>
        <v>43582.208333333328</v>
      </c>
      <c r="N162">
        <f>YEAR(Tab_Data[[#This Row],[Date Created Conversion]])</f>
        <v>2019</v>
      </c>
      <c r="O162" s="12" t="str">
        <f>TEXT(Tab_Data[[#This Row],[Date Created Conversion]],"mmm")</f>
        <v>abr</v>
      </c>
      <c r="P162">
        <v>1557723600</v>
      </c>
      <c r="Q162" s="11">
        <f>(((Tab_Data[[#This Row],[deadline]]/60)/60)/24)+DATE(1970,1,1)</f>
        <v>43598.208333333328</v>
      </c>
      <c r="R162" t="b">
        <v>0</v>
      </c>
      <c r="S162" t="b">
        <v>0</v>
      </c>
      <c r="T162" t="s">
        <v>65</v>
      </c>
      <c r="U162" t="str">
        <f>MID(Tab_Data[[#This Row],[category &amp; sub-category]],1,FIND("/",Tab_Data[[#This Row],[category &amp; sub-category]])-1)</f>
        <v>technology</v>
      </c>
      <c r="V162" t="str">
        <f>MID(Tab_Data[[#This Row],[category &amp; sub-category]],FIND("/",Tab_Data[[#This Row],[category &amp; sub-category]])+1,1000)</f>
        <v>wearables</v>
      </c>
    </row>
    <row r="163" spans="1:22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>(Tab_Data[[#This Row],[pledged]]/Tab_Data[[#This Row],[goal]])*100</f>
        <v>78.181818181818187</v>
      </c>
      <c r="G163" t="s">
        <v>14</v>
      </c>
      <c r="H163">
        <v>75</v>
      </c>
      <c r="I163" s="8">
        <f>IF(Tab_Data[[#This Row],[pledged]]=0,0,Tab_Data[[#This Row],[pledged]]/Tab_Data[[#This Row],[backers_count]])</f>
        <v>57.333333333333336</v>
      </c>
      <c r="J163" t="s">
        <v>21</v>
      </c>
      <c r="K163" t="s">
        <v>22</v>
      </c>
      <c r="L163">
        <v>1442984400</v>
      </c>
      <c r="M163" s="11">
        <f>(((Tab_Data[[#This Row],[launched_at]]/60)/60)/24)+DATE(1970,1,1)</f>
        <v>42270.208333333328</v>
      </c>
      <c r="N163">
        <f>YEAR(Tab_Data[[#This Row],[Date Created Conversion]])</f>
        <v>2015</v>
      </c>
      <c r="O163" s="12" t="str">
        <f>TEXT(Tab_Data[[#This Row],[Date Created Conversion]],"mmm")</f>
        <v>sep</v>
      </c>
      <c r="P163">
        <v>1443502800</v>
      </c>
      <c r="Q163" s="11">
        <f>(((Tab_Data[[#This Row],[deadline]]/60)/60)/24)+DATE(1970,1,1)</f>
        <v>42276.208333333328</v>
      </c>
      <c r="R163" t="b">
        <v>0</v>
      </c>
      <c r="S163" t="b">
        <v>1</v>
      </c>
      <c r="T163" t="s">
        <v>28</v>
      </c>
      <c r="U163" t="str">
        <f>MID(Tab_Data[[#This Row],[category &amp; sub-category]],1,FIND("/",Tab_Data[[#This Row],[category &amp; sub-category]])-1)</f>
        <v>technology</v>
      </c>
      <c r="V163" t="str">
        <f>MID(Tab_Data[[#This Row],[category &amp; sub-category]],FIND("/",Tab_Data[[#This Row],[category &amp; sub-category]])+1,1000)</f>
        <v>web</v>
      </c>
    </row>
    <row r="164" spans="1:22" ht="31.2" hidden="1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>(Tab_Data[[#This Row],[pledged]]/Tab_Data[[#This Row],[goal]])*100</f>
        <v>149.73770491803279</v>
      </c>
      <c r="G164" t="s">
        <v>20</v>
      </c>
      <c r="H164">
        <v>157</v>
      </c>
      <c r="I164" s="8">
        <f>IF(Tab_Data[[#This Row],[pledged]]=0,0,Tab_Data[[#This Row],[pledged]]/Tab_Data[[#This Row],[backers_count]])</f>
        <v>58.178343949044589</v>
      </c>
      <c r="J164" t="s">
        <v>98</v>
      </c>
      <c r="K164" t="s">
        <v>99</v>
      </c>
      <c r="L164">
        <v>1544248800</v>
      </c>
      <c r="M164" s="11">
        <f>(((Tab_Data[[#This Row],[launched_at]]/60)/60)/24)+DATE(1970,1,1)</f>
        <v>43442.25</v>
      </c>
      <c r="N164">
        <f>YEAR(Tab_Data[[#This Row],[Date Created Conversion]])</f>
        <v>2018</v>
      </c>
      <c r="O164" s="12" t="str">
        <f>TEXT(Tab_Data[[#This Row],[Date Created Conversion]],"mmm")</f>
        <v>dic</v>
      </c>
      <c r="P164">
        <v>1546840800</v>
      </c>
      <c r="Q164" s="11">
        <f>(((Tab_Data[[#This Row],[deadline]]/60)/60)/24)+DATE(1970,1,1)</f>
        <v>43472.25</v>
      </c>
      <c r="R164" t="b">
        <v>0</v>
      </c>
      <c r="S164" t="b">
        <v>0</v>
      </c>
      <c r="T164" t="s">
        <v>23</v>
      </c>
      <c r="U164" t="str">
        <f>MID(Tab_Data[[#This Row],[category &amp; sub-category]],1,FIND("/",Tab_Data[[#This Row],[category &amp; sub-category]])-1)</f>
        <v>music</v>
      </c>
      <c r="V164" t="str">
        <f>MID(Tab_Data[[#This Row],[category &amp; sub-category]],FIND("/",Tab_Data[[#This Row],[category &amp; sub-category]])+1,1000)</f>
        <v>rock</v>
      </c>
    </row>
    <row r="165" spans="1:22" hidden="1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>(Tab_Data[[#This Row],[pledged]]/Tab_Data[[#This Row],[goal]])*100</f>
        <v>253.25714285714284</v>
      </c>
      <c r="G165" t="s">
        <v>20</v>
      </c>
      <c r="H165">
        <v>246</v>
      </c>
      <c r="I165" s="8">
        <f>IF(Tab_Data[[#This Row],[pledged]]=0,0,Tab_Data[[#This Row],[pledged]]/Tab_Data[[#This Row],[backers_count]])</f>
        <v>36.032520325203251</v>
      </c>
      <c r="J165" t="s">
        <v>21</v>
      </c>
      <c r="K165" t="s">
        <v>22</v>
      </c>
      <c r="L165">
        <v>1508475600</v>
      </c>
      <c r="M165" s="11">
        <f>(((Tab_Data[[#This Row],[launched_at]]/60)/60)/24)+DATE(1970,1,1)</f>
        <v>43028.208333333328</v>
      </c>
      <c r="N165">
        <f>YEAR(Tab_Data[[#This Row],[Date Created Conversion]])</f>
        <v>2017</v>
      </c>
      <c r="O165" s="12" t="str">
        <f>TEXT(Tab_Data[[#This Row],[Date Created Conversion]],"mmm")</f>
        <v>oct</v>
      </c>
      <c r="P165">
        <v>1512712800</v>
      </c>
      <c r="Q165" s="11">
        <f>(((Tab_Data[[#This Row],[deadline]]/60)/60)/24)+DATE(1970,1,1)</f>
        <v>43077.25</v>
      </c>
      <c r="R165" t="b">
        <v>0</v>
      </c>
      <c r="S165" t="b">
        <v>1</v>
      </c>
      <c r="T165" t="s">
        <v>122</v>
      </c>
      <c r="U165" t="str">
        <f>MID(Tab_Data[[#This Row],[category &amp; sub-category]],1,FIND("/",Tab_Data[[#This Row],[category &amp; sub-category]])-1)</f>
        <v>photography</v>
      </c>
      <c r="V165" t="str">
        <f>MID(Tab_Data[[#This Row],[category &amp; sub-category]],FIND("/",Tab_Data[[#This Row],[category &amp; sub-category]])+1,1000)</f>
        <v>photography books</v>
      </c>
    </row>
    <row r="166" spans="1:22" hidden="1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>(Tab_Data[[#This Row],[pledged]]/Tab_Data[[#This Row],[goal]])*100</f>
        <v>100.16943521594683</v>
      </c>
      <c r="G166" t="s">
        <v>20</v>
      </c>
      <c r="H166">
        <v>1396</v>
      </c>
      <c r="I166" s="8">
        <f>IF(Tab_Data[[#This Row],[pledged]]=0,0,Tab_Data[[#This Row],[pledged]]/Tab_Data[[#This Row],[backers_count]])</f>
        <v>107.99068767908309</v>
      </c>
      <c r="J166" t="s">
        <v>21</v>
      </c>
      <c r="K166" t="s">
        <v>22</v>
      </c>
      <c r="L166">
        <v>1507438800</v>
      </c>
      <c r="M166" s="11">
        <f>(((Tab_Data[[#This Row],[launched_at]]/60)/60)/24)+DATE(1970,1,1)</f>
        <v>43016.208333333328</v>
      </c>
      <c r="N166">
        <f>YEAR(Tab_Data[[#This Row],[Date Created Conversion]])</f>
        <v>2017</v>
      </c>
      <c r="O166" s="12" t="str">
        <f>TEXT(Tab_Data[[#This Row],[Date Created Conversion]],"mmm")</f>
        <v>oct</v>
      </c>
      <c r="P166">
        <v>1507525200</v>
      </c>
      <c r="Q166" s="11">
        <f>(((Tab_Data[[#This Row],[deadline]]/60)/60)/24)+DATE(1970,1,1)</f>
        <v>43017.208333333328</v>
      </c>
      <c r="R166" t="b">
        <v>0</v>
      </c>
      <c r="S166" t="b">
        <v>0</v>
      </c>
      <c r="T166" t="s">
        <v>33</v>
      </c>
      <c r="U166" t="str">
        <f>MID(Tab_Data[[#This Row],[category &amp; sub-category]],1,FIND("/",Tab_Data[[#This Row],[category &amp; sub-category]])-1)</f>
        <v>theater</v>
      </c>
      <c r="V166" t="str">
        <f>MID(Tab_Data[[#This Row],[category &amp; sub-category]],FIND("/",Tab_Data[[#This Row],[category &amp; sub-category]])+1,1000)</f>
        <v>plays</v>
      </c>
    </row>
    <row r="167" spans="1:22" hidden="1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>(Tab_Data[[#This Row],[pledged]]/Tab_Data[[#This Row],[goal]])*100</f>
        <v>121.99004424778761</v>
      </c>
      <c r="G167" t="s">
        <v>20</v>
      </c>
      <c r="H167">
        <v>2506</v>
      </c>
      <c r="I167" s="8">
        <f>IF(Tab_Data[[#This Row],[pledged]]=0,0,Tab_Data[[#This Row],[pledged]]/Tab_Data[[#This Row],[backers_count]])</f>
        <v>44.005985634477256</v>
      </c>
      <c r="J167" t="s">
        <v>21</v>
      </c>
      <c r="K167" t="s">
        <v>22</v>
      </c>
      <c r="L167">
        <v>1501563600</v>
      </c>
      <c r="M167" s="11">
        <f>(((Tab_Data[[#This Row],[launched_at]]/60)/60)/24)+DATE(1970,1,1)</f>
        <v>42948.208333333328</v>
      </c>
      <c r="N167">
        <f>YEAR(Tab_Data[[#This Row],[Date Created Conversion]])</f>
        <v>2017</v>
      </c>
      <c r="O167" s="12" t="str">
        <f>TEXT(Tab_Data[[#This Row],[Date Created Conversion]],"mmm")</f>
        <v>ago</v>
      </c>
      <c r="P167">
        <v>1504328400</v>
      </c>
      <c r="Q167" s="11">
        <f>(((Tab_Data[[#This Row],[deadline]]/60)/60)/24)+DATE(1970,1,1)</f>
        <v>42980.208333333328</v>
      </c>
      <c r="R167" t="b">
        <v>0</v>
      </c>
      <c r="S167" t="b">
        <v>0</v>
      </c>
      <c r="T167" t="s">
        <v>28</v>
      </c>
      <c r="U167" t="str">
        <f>MID(Tab_Data[[#This Row],[category &amp; sub-category]],1,FIND("/",Tab_Data[[#This Row],[category &amp; sub-category]])-1)</f>
        <v>technology</v>
      </c>
      <c r="V167" t="str">
        <f>MID(Tab_Data[[#This Row],[category &amp; sub-category]],FIND("/",Tab_Data[[#This Row],[category &amp; sub-category]])+1,1000)</f>
        <v>web</v>
      </c>
    </row>
    <row r="168" spans="1:22" hidden="1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>(Tab_Data[[#This Row],[pledged]]/Tab_Data[[#This Row],[goal]])*100</f>
        <v>137.13265306122449</v>
      </c>
      <c r="G168" t="s">
        <v>20</v>
      </c>
      <c r="H168">
        <v>244</v>
      </c>
      <c r="I168" s="8">
        <f>IF(Tab_Data[[#This Row],[pledged]]=0,0,Tab_Data[[#This Row],[pledged]]/Tab_Data[[#This Row],[backers_count]])</f>
        <v>55.077868852459019</v>
      </c>
      <c r="J168" t="s">
        <v>21</v>
      </c>
      <c r="K168" t="s">
        <v>22</v>
      </c>
      <c r="L168">
        <v>1292997600</v>
      </c>
      <c r="M168" s="11">
        <f>(((Tab_Data[[#This Row],[launched_at]]/60)/60)/24)+DATE(1970,1,1)</f>
        <v>40534.25</v>
      </c>
      <c r="N168">
        <f>YEAR(Tab_Data[[#This Row],[Date Created Conversion]])</f>
        <v>2010</v>
      </c>
      <c r="O168" s="12" t="str">
        <f>TEXT(Tab_Data[[#This Row],[Date Created Conversion]],"mmm")</f>
        <v>dic</v>
      </c>
      <c r="P168">
        <v>1293343200</v>
      </c>
      <c r="Q168" s="11">
        <f>(((Tab_Data[[#This Row],[deadline]]/60)/60)/24)+DATE(1970,1,1)</f>
        <v>40538.25</v>
      </c>
      <c r="R168" t="b">
        <v>0</v>
      </c>
      <c r="S168" t="b">
        <v>0</v>
      </c>
      <c r="T168" t="s">
        <v>122</v>
      </c>
      <c r="U168" t="str">
        <f>MID(Tab_Data[[#This Row],[category &amp; sub-category]],1,FIND("/",Tab_Data[[#This Row],[category &amp; sub-category]])-1)</f>
        <v>photography</v>
      </c>
      <c r="V168" t="str">
        <f>MID(Tab_Data[[#This Row],[category &amp; sub-category]],FIND("/",Tab_Data[[#This Row],[category &amp; sub-category]])+1,1000)</f>
        <v>photography books</v>
      </c>
    </row>
    <row r="169" spans="1:22" hidden="1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>(Tab_Data[[#This Row],[pledged]]/Tab_Data[[#This Row],[goal]])*100</f>
        <v>415.53846153846149</v>
      </c>
      <c r="G169" t="s">
        <v>20</v>
      </c>
      <c r="H169">
        <v>146</v>
      </c>
      <c r="I169" s="8">
        <f>IF(Tab_Data[[#This Row],[pledged]]=0,0,Tab_Data[[#This Row],[pledged]]/Tab_Data[[#This Row],[backers_count]])</f>
        <v>74</v>
      </c>
      <c r="J169" t="s">
        <v>26</v>
      </c>
      <c r="K169" t="s">
        <v>27</v>
      </c>
      <c r="L169">
        <v>1370840400</v>
      </c>
      <c r="M169" s="11">
        <f>(((Tab_Data[[#This Row],[launched_at]]/60)/60)/24)+DATE(1970,1,1)</f>
        <v>41435.208333333336</v>
      </c>
      <c r="N169">
        <f>YEAR(Tab_Data[[#This Row],[Date Created Conversion]])</f>
        <v>2013</v>
      </c>
      <c r="O169" s="12" t="str">
        <f>TEXT(Tab_Data[[#This Row],[Date Created Conversion]],"mmm")</f>
        <v>jun</v>
      </c>
      <c r="P169">
        <v>1371704400</v>
      </c>
      <c r="Q169" s="11">
        <f>(((Tab_Data[[#This Row],[deadline]]/60)/60)/24)+DATE(1970,1,1)</f>
        <v>41445.208333333336</v>
      </c>
      <c r="R169" t="b">
        <v>0</v>
      </c>
      <c r="S169" t="b">
        <v>0</v>
      </c>
      <c r="T169" t="s">
        <v>33</v>
      </c>
      <c r="U169" t="str">
        <f>MID(Tab_Data[[#This Row],[category &amp; sub-category]],1,FIND("/",Tab_Data[[#This Row],[category &amp; sub-category]])-1)</f>
        <v>theater</v>
      </c>
      <c r="V169" t="str">
        <f>MID(Tab_Data[[#This Row],[category &amp; sub-category]],FIND("/",Tab_Data[[#This Row],[category &amp; sub-category]])+1,1000)</f>
        <v>plays</v>
      </c>
    </row>
    <row r="170" spans="1:22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>(Tab_Data[[#This Row],[pledged]]/Tab_Data[[#This Row],[goal]])*100</f>
        <v>31.30913348946136</v>
      </c>
      <c r="G170" t="s">
        <v>14</v>
      </c>
      <c r="H170">
        <v>955</v>
      </c>
      <c r="I170" s="8">
        <f>IF(Tab_Data[[#This Row],[pledged]]=0,0,Tab_Data[[#This Row],[pledged]]/Tab_Data[[#This Row],[backers_count]])</f>
        <v>41.996858638743454</v>
      </c>
      <c r="J170" t="s">
        <v>36</v>
      </c>
      <c r="K170" t="s">
        <v>37</v>
      </c>
      <c r="L170">
        <v>1550815200</v>
      </c>
      <c r="M170" s="11">
        <f>(((Tab_Data[[#This Row],[launched_at]]/60)/60)/24)+DATE(1970,1,1)</f>
        <v>43518.25</v>
      </c>
      <c r="N170">
        <f>YEAR(Tab_Data[[#This Row],[Date Created Conversion]])</f>
        <v>2019</v>
      </c>
      <c r="O170" s="12" t="str">
        <f>TEXT(Tab_Data[[#This Row],[Date Created Conversion]],"mmm")</f>
        <v>feb</v>
      </c>
      <c r="P170">
        <v>1552798800</v>
      </c>
      <c r="Q170" s="11">
        <f>(((Tab_Data[[#This Row],[deadline]]/60)/60)/24)+DATE(1970,1,1)</f>
        <v>43541.208333333328</v>
      </c>
      <c r="R170" t="b">
        <v>0</v>
      </c>
      <c r="S170" t="b">
        <v>1</v>
      </c>
      <c r="T170" t="s">
        <v>60</v>
      </c>
      <c r="U170" t="str">
        <f>MID(Tab_Data[[#This Row],[category &amp; sub-category]],1,FIND("/",Tab_Data[[#This Row],[category &amp; sub-category]])-1)</f>
        <v>music</v>
      </c>
      <c r="V170" t="str">
        <f>MID(Tab_Data[[#This Row],[category &amp; sub-category]],FIND("/",Tab_Data[[#This Row],[category &amp; sub-category]])+1,1000)</f>
        <v>indie rock</v>
      </c>
    </row>
    <row r="171" spans="1:22" hidden="1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>(Tab_Data[[#This Row],[pledged]]/Tab_Data[[#This Row],[goal]])*100</f>
        <v>424.08154506437768</v>
      </c>
      <c r="G171" t="s">
        <v>20</v>
      </c>
      <c r="H171">
        <v>1267</v>
      </c>
      <c r="I171" s="8">
        <f>IF(Tab_Data[[#This Row],[pledged]]=0,0,Tab_Data[[#This Row],[pledged]]/Tab_Data[[#This Row],[backers_count]])</f>
        <v>77.988161010260455</v>
      </c>
      <c r="J171" t="s">
        <v>21</v>
      </c>
      <c r="K171" t="s">
        <v>22</v>
      </c>
      <c r="L171">
        <v>1339909200</v>
      </c>
      <c r="M171" s="11">
        <f>(((Tab_Data[[#This Row],[launched_at]]/60)/60)/24)+DATE(1970,1,1)</f>
        <v>41077.208333333336</v>
      </c>
      <c r="N171">
        <f>YEAR(Tab_Data[[#This Row],[Date Created Conversion]])</f>
        <v>2012</v>
      </c>
      <c r="O171" s="12" t="str">
        <f>TEXT(Tab_Data[[#This Row],[Date Created Conversion]],"mmm")</f>
        <v>jun</v>
      </c>
      <c r="P171">
        <v>1342328400</v>
      </c>
      <c r="Q171" s="11">
        <f>(((Tab_Data[[#This Row],[deadline]]/60)/60)/24)+DATE(1970,1,1)</f>
        <v>41105.208333333336</v>
      </c>
      <c r="R171" t="b">
        <v>0</v>
      </c>
      <c r="S171" t="b">
        <v>1</v>
      </c>
      <c r="T171" t="s">
        <v>100</v>
      </c>
      <c r="U171" t="str">
        <f>MID(Tab_Data[[#This Row],[category &amp; sub-category]],1,FIND("/",Tab_Data[[#This Row],[category &amp; sub-category]])-1)</f>
        <v>film &amp; video</v>
      </c>
      <c r="V171" t="str">
        <f>MID(Tab_Data[[#This Row],[category &amp; sub-category]],FIND("/",Tab_Data[[#This Row],[category &amp; sub-category]])+1,1000)</f>
        <v>shorts</v>
      </c>
    </row>
    <row r="172" spans="1:22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>(Tab_Data[[#This Row],[pledged]]/Tab_Data[[#This Row],[goal]])*100</f>
        <v>2.93886230728336</v>
      </c>
      <c r="G172" t="s">
        <v>14</v>
      </c>
      <c r="H172">
        <v>67</v>
      </c>
      <c r="I172" s="8">
        <f>IF(Tab_Data[[#This Row],[pledged]]=0,0,Tab_Data[[#This Row],[pledged]]/Tab_Data[[#This Row],[backers_count]])</f>
        <v>82.507462686567166</v>
      </c>
      <c r="J172" t="s">
        <v>21</v>
      </c>
      <c r="K172" t="s">
        <v>22</v>
      </c>
      <c r="L172">
        <v>1501736400</v>
      </c>
      <c r="M172" s="11">
        <f>(((Tab_Data[[#This Row],[launched_at]]/60)/60)/24)+DATE(1970,1,1)</f>
        <v>42950.208333333328</v>
      </c>
      <c r="N172">
        <f>YEAR(Tab_Data[[#This Row],[Date Created Conversion]])</f>
        <v>2017</v>
      </c>
      <c r="O172" s="12" t="str">
        <f>TEXT(Tab_Data[[#This Row],[Date Created Conversion]],"mmm")</f>
        <v>ago</v>
      </c>
      <c r="P172">
        <v>1502341200</v>
      </c>
      <c r="Q172" s="11">
        <f>(((Tab_Data[[#This Row],[deadline]]/60)/60)/24)+DATE(1970,1,1)</f>
        <v>42957.208333333328</v>
      </c>
      <c r="R172" t="b">
        <v>0</v>
      </c>
      <c r="S172" t="b">
        <v>0</v>
      </c>
      <c r="T172" t="s">
        <v>60</v>
      </c>
      <c r="U172" t="str">
        <f>MID(Tab_Data[[#This Row],[category &amp; sub-category]],1,FIND("/",Tab_Data[[#This Row],[category &amp; sub-category]])-1)</f>
        <v>music</v>
      </c>
      <c r="V172" t="str">
        <f>MID(Tab_Data[[#This Row],[category &amp; sub-category]],FIND("/",Tab_Data[[#This Row],[category &amp; sub-category]])+1,1000)</f>
        <v>indie rock</v>
      </c>
    </row>
    <row r="173" spans="1:22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>(Tab_Data[[#This Row],[pledged]]/Tab_Data[[#This Row],[goal]])*100</f>
        <v>10.63265306122449</v>
      </c>
      <c r="G173" t="s">
        <v>14</v>
      </c>
      <c r="H173">
        <v>5</v>
      </c>
      <c r="I173" s="8">
        <f>IF(Tab_Data[[#This Row],[pledged]]=0,0,Tab_Data[[#This Row],[pledged]]/Tab_Data[[#This Row],[backers_count]])</f>
        <v>104.2</v>
      </c>
      <c r="J173" t="s">
        <v>21</v>
      </c>
      <c r="K173" t="s">
        <v>22</v>
      </c>
      <c r="L173">
        <v>1395291600</v>
      </c>
      <c r="M173" s="11">
        <f>(((Tab_Data[[#This Row],[launched_at]]/60)/60)/24)+DATE(1970,1,1)</f>
        <v>41718.208333333336</v>
      </c>
      <c r="N173">
        <f>YEAR(Tab_Data[[#This Row],[Date Created Conversion]])</f>
        <v>2014</v>
      </c>
      <c r="O173" s="12" t="str">
        <f>TEXT(Tab_Data[[#This Row],[Date Created Conversion]],"mmm")</f>
        <v>mar</v>
      </c>
      <c r="P173">
        <v>1397192400</v>
      </c>
      <c r="Q173" s="11">
        <f>(((Tab_Data[[#This Row],[deadline]]/60)/60)/24)+DATE(1970,1,1)</f>
        <v>41740.208333333336</v>
      </c>
      <c r="R173" t="b">
        <v>0</v>
      </c>
      <c r="S173" t="b">
        <v>0</v>
      </c>
      <c r="T173" t="s">
        <v>206</v>
      </c>
      <c r="U173" t="str">
        <f>MID(Tab_Data[[#This Row],[category &amp; sub-category]],1,FIND("/",Tab_Data[[#This Row],[category &amp; sub-category]])-1)</f>
        <v>publishing</v>
      </c>
      <c r="V173" t="str">
        <f>MID(Tab_Data[[#This Row],[category &amp; sub-category]],FIND("/",Tab_Data[[#This Row],[category &amp; sub-category]])+1,1000)</f>
        <v>translations</v>
      </c>
    </row>
    <row r="174" spans="1:22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>(Tab_Data[[#This Row],[pledged]]/Tab_Data[[#This Row],[goal]])*100</f>
        <v>82.875</v>
      </c>
      <c r="G174" t="s">
        <v>14</v>
      </c>
      <c r="H174">
        <v>26</v>
      </c>
      <c r="I174" s="8">
        <f>IF(Tab_Data[[#This Row],[pledged]]=0,0,Tab_Data[[#This Row],[pledged]]/Tab_Data[[#This Row],[backers_count]])</f>
        <v>25.5</v>
      </c>
      <c r="J174" t="s">
        <v>21</v>
      </c>
      <c r="K174" t="s">
        <v>22</v>
      </c>
      <c r="L174">
        <v>1405746000</v>
      </c>
      <c r="M174" s="11">
        <f>(((Tab_Data[[#This Row],[launched_at]]/60)/60)/24)+DATE(1970,1,1)</f>
        <v>41839.208333333336</v>
      </c>
      <c r="N174">
        <f>YEAR(Tab_Data[[#This Row],[Date Created Conversion]])</f>
        <v>2014</v>
      </c>
      <c r="O174" s="12" t="str">
        <f>TEXT(Tab_Data[[#This Row],[Date Created Conversion]],"mmm")</f>
        <v>jul</v>
      </c>
      <c r="P174">
        <v>1407042000</v>
      </c>
      <c r="Q174" s="11">
        <f>(((Tab_Data[[#This Row],[deadline]]/60)/60)/24)+DATE(1970,1,1)</f>
        <v>41854.208333333336</v>
      </c>
      <c r="R174" t="b">
        <v>0</v>
      </c>
      <c r="S174" t="b">
        <v>1</v>
      </c>
      <c r="T174" t="s">
        <v>42</v>
      </c>
      <c r="U174" t="str">
        <f>MID(Tab_Data[[#This Row],[category &amp; sub-category]],1,FIND("/",Tab_Data[[#This Row],[category &amp; sub-category]])-1)</f>
        <v>film &amp; video</v>
      </c>
      <c r="V174" t="str">
        <f>MID(Tab_Data[[#This Row],[category &amp; sub-category]],FIND("/",Tab_Data[[#This Row],[category &amp; sub-category]])+1,1000)</f>
        <v>documentary</v>
      </c>
    </row>
    <row r="175" spans="1:22" ht="31.2" hidden="1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>(Tab_Data[[#This Row],[pledged]]/Tab_Data[[#This Row],[goal]])*100</f>
        <v>163.01447776628748</v>
      </c>
      <c r="G175" t="s">
        <v>20</v>
      </c>
      <c r="H175">
        <v>1561</v>
      </c>
      <c r="I175" s="8">
        <f>IF(Tab_Data[[#This Row],[pledged]]=0,0,Tab_Data[[#This Row],[pledged]]/Tab_Data[[#This Row],[backers_count]])</f>
        <v>100.98334401024984</v>
      </c>
      <c r="J175" t="s">
        <v>21</v>
      </c>
      <c r="K175" t="s">
        <v>22</v>
      </c>
      <c r="L175">
        <v>1368853200</v>
      </c>
      <c r="M175" s="11">
        <f>(((Tab_Data[[#This Row],[launched_at]]/60)/60)/24)+DATE(1970,1,1)</f>
        <v>41412.208333333336</v>
      </c>
      <c r="N175">
        <f>YEAR(Tab_Data[[#This Row],[Date Created Conversion]])</f>
        <v>2013</v>
      </c>
      <c r="O175" s="12" t="str">
        <f>TEXT(Tab_Data[[#This Row],[Date Created Conversion]],"mmm")</f>
        <v>may</v>
      </c>
      <c r="P175">
        <v>1369371600</v>
      </c>
      <c r="Q175" s="11">
        <f>(((Tab_Data[[#This Row],[deadline]]/60)/60)/24)+DATE(1970,1,1)</f>
        <v>41418.208333333336</v>
      </c>
      <c r="R175" t="b">
        <v>0</v>
      </c>
      <c r="S175" t="b">
        <v>0</v>
      </c>
      <c r="T175" t="s">
        <v>33</v>
      </c>
      <c r="U175" t="str">
        <f>MID(Tab_Data[[#This Row],[category &amp; sub-category]],1,FIND("/",Tab_Data[[#This Row],[category &amp; sub-category]])-1)</f>
        <v>theater</v>
      </c>
      <c r="V175" t="str">
        <f>MID(Tab_Data[[#This Row],[category &amp; sub-category]],FIND("/",Tab_Data[[#This Row],[category &amp; sub-category]])+1,1000)</f>
        <v>plays</v>
      </c>
    </row>
    <row r="176" spans="1:22" hidden="1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>(Tab_Data[[#This Row],[pledged]]/Tab_Data[[#This Row],[goal]])*100</f>
        <v>894.66666666666674</v>
      </c>
      <c r="G176" t="s">
        <v>20</v>
      </c>
      <c r="H176">
        <v>48</v>
      </c>
      <c r="I176" s="8">
        <f>IF(Tab_Data[[#This Row],[pledged]]=0,0,Tab_Data[[#This Row],[pledged]]/Tab_Data[[#This Row],[backers_count]])</f>
        <v>111.83333333333333</v>
      </c>
      <c r="J176" t="s">
        <v>21</v>
      </c>
      <c r="K176" t="s">
        <v>22</v>
      </c>
      <c r="L176">
        <v>1444021200</v>
      </c>
      <c r="M176" s="11">
        <f>(((Tab_Data[[#This Row],[launched_at]]/60)/60)/24)+DATE(1970,1,1)</f>
        <v>42282.208333333328</v>
      </c>
      <c r="N176">
        <f>YEAR(Tab_Data[[#This Row],[Date Created Conversion]])</f>
        <v>2015</v>
      </c>
      <c r="O176" s="12" t="str">
        <f>TEXT(Tab_Data[[#This Row],[Date Created Conversion]],"mmm")</f>
        <v>oct</v>
      </c>
      <c r="P176">
        <v>1444107600</v>
      </c>
      <c r="Q176" s="11">
        <f>(((Tab_Data[[#This Row],[deadline]]/60)/60)/24)+DATE(1970,1,1)</f>
        <v>42283.208333333328</v>
      </c>
      <c r="R176" t="b">
        <v>0</v>
      </c>
      <c r="S176" t="b">
        <v>1</v>
      </c>
      <c r="T176" t="s">
        <v>65</v>
      </c>
      <c r="U176" t="str">
        <f>MID(Tab_Data[[#This Row],[category &amp; sub-category]],1,FIND("/",Tab_Data[[#This Row],[category &amp; sub-category]])-1)</f>
        <v>technology</v>
      </c>
      <c r="V176" t="str">
        <f>MID(Tab_Data[[#This Row],[category &amp; sub-category]],FIND("/",Tab_Data[[#This Row],[category &amp; sub-category]])+1,1000)</f>
        <v>wearables</v>
      </c>
    </row>
    <row r="177" spans="1:22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>(Tab_Data[[#This Row],[pledged]]/Tab_Data[[#This Row],[goal]])*100</f>
        <v>26.191501103752756</v>
      </c>
      <c r="G177" t="s">
        <v>14</v>
      </c>
      <c r="H177">
        <v>1130</v>
      </c>
      <c r="I177" s="8">
        <f>IF(Tab_Data[[#This Row],[pledged]]=0,0,Tab_Data[[#This Row],[pledged]]/Tab_Data[[#This Row],[backers_count]])</f>
        <v>41.999115044247787</v>
      </c>
      <c r="J177" t="s">
        <v>21</v>
      </c>
      <c r="K177" t="s">
        <v>22</v>
      </c>
      <c r="L177">
        <v>1472619600</v>
      </c>
      <c r="M177" s="11">
        <f>(((Tab_Data[[#This Row],[launched_at]]/60)/60)/24)+DATE(1970,1,1)</f>
        <v>42613.208333333328</v>
      </c>
      <c r="N177">
        <f>YEAR(Tab_Data[[#This Row],[Date Created Conversion]])</f>
        <v>2016</v>
      </c>
      <c r="O177" s="12" t="str">
        <f>TEXT(Tab_Data[[#This Row],[Date Created Conversion]],"mmm")</f>
        <v>ago</v>
      </c>
      <c r="P177">
        <v>1474261200</v>
      </c>
      <c r="Q177" s="11">
        <f>(((Tab_Data[[#This Row],[deadline]]/60)/60)/24)+DATE(1970,1,1)</f>
        <v>42632.208333333328</v>
      </c>
      <c r="R177" t="b">
        <v>0</v>
      </c>
      <c r="S177" t="b">
        <v>0</v>
      </c>
      <c r="T177" t="s">
        <v>33</v>
      </c>
      <c r="U177" t="str">
        <f>MID(Tab_Data[[#This Row],[category &amp; sub-category]],1,FIND("/",Tab_Data[[#This Row],[category &amp; sub-category]])-1)</f>
        <v>theater</v>
      </c>
      <c r="V177" t="str">
        <f>MID(Tab_Data[[#This Row],[category &amp; sub-category]],FIND("/",Tab_Data[[#This Row],[category &amp; sub-category]])+1,1000)</f>
        <v>plays</v>
      </c>
    </row>
    <row r="178" spans="1:22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>(Tab_Data[[#This Row],[pledged]]/Tab_Data[[#This Row],[goal]])*100</f>
        <v>74.834782608695647</v>
      </c>
      <c r="G178" t="s">
        <v>14</v>
      </c>
      <c r="H178">
        <v>782</v>
      </c>
      <c r="I178" s="8">
        <f>IF(Tab_Data[[#This Row],[pledged]]=0,0,Tab_Data[[#This Row],[pledged]]/Tab_Data[[#This Row],[backers_count]])</f>
        <v>110.05115089514067</v>
      </c>
      <c r="J178" t="s">
        <v>21</v>
      </c>
      <c r="K178" t="s">
        <v>22</v>
      </c>
      <c r="L178">
        <v>1472878800</v>
      </c>
      <c r="M178" s="11">
        <f>(((Tab_Data[[#This Row],[launched_at]]/60)/60)/24)+DATE(1970,1,1)</f>
        <v>42616.208333333328</v>
      </c>
      <c r="N178">
        <f>YEAR(Tab_Data[[#This Row],[Date Created Conversion]])</f>
        <v>2016</v>
      </c>
      <c r="O178" s="12" t="str">
        <f>TEXT(Tab_Data[[#This Row],[Date Created Conversion]],"mmm")</f>
        <v>sep</v>
      </c>
      <c r="P178">
        <v>1473656400</v>
      </c>
      <c r="Q178" s="11">
        <f>(((Tab_Data[[#This Row],[deadline]]/60)/60)/24)+DATE(1970,1,1)</f>
        <v>42625.208333333328</v>
      </c>
      <c r="R178" t="b">
        <v>0</v>
      </c>
      <c r="S178" t="b">
        <v>0</v>
      </c>
      <c r="T178" t="s">
        <v>33</v>
      </c>
      <c r="U178" t="str">
        <f>MID(Tab_Data[[#This Row],[category &amp; sub-category]],1,FIND("/",Tab_Data[[#This Row],[category &amp; sub-category]])-1)</f>
        <v>theater</v>
      </c>
      <c r="V178" t="str">
        <f>MID(Tab_Data[[#This Row],[category &amp; sub-category]],FIND("/",Tab_Data[[#This Row],[category &amp; sub-category]])+1,1000)</f>
        <v>plays</v>
      </c>
    </row>
    <row r="179" spans="1:22" hidden="1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>(Tab_Data[[#This Row],[pledged]]/Tab_Data[[#This Row],[goal]])*100</f>
        <v>416.47680412371136</v>
      </c>
      <c r="G179" t="s">
        <v>20</v>
      </c>
      <c r="H179">
        <v>2739</v>
      </c>
      <c r="I179" s="8">
        <f>IF(Tab_Data[[#This Row],[pledged]]=0,0,Tab_Data[[#This Row],[pledged]]/Tab_Data[[#This Row],[backers_count]])</f>
        <v>58.997079225994888</v>
      </c>
      <c r="J179" t="s">
        <v>21</v>
      </c>
      <c r="K179" t="s">
        <v>22</v>
      </c>
      <c r="L179">
        <v>1289800800</v>
      </c>
      <c r="M179" s="11">
        <f>(((Tab_Data[[#This Row],[launched_at]]/60)/60)/24)+DATE(1970,1,1)</f>
        <v>40497.25</v>
      </c>
      <c r="N179">
        <f>YEAR(Tab_Data[[#This Row],[Date Created Conversion]])</f>
        <v>2010</v>
      </c>
      <c r="O179" s="12" t="str">
        <f>TEXT(Tab_Data[[#This Row],[Date Created Conversion]],"mmm")</f>
        <v>nov</v>
      </c>
      <c r="P179">
        <v>1291960800</v>
      </c>
      <c r="Q179" s="11">
        <f>(((Tab_Data[[#This Row],[deadline]]/60)/60)/24)+DATE(1970,1,1)</f>
        <v>40522.25</v>
      </c>
      <c r="R179" t="b">
        <v>0</v>
      </c>
      <c r="S179" t="b">
        <v>0</v>
      </c>
      <c r="T179" t="s">
        <v>33</v>
      </c>
      <c r="U179" t="str">
        <f>MID(Tab_Data[[#This Row],[category &amp; sub-category]],1,FIND("/",Tab_Data[[#This Row],[category &amp; sub-category]])-1)</f>
        <v>theater</v>
      </c>
      <c r="V179" t="str">
        <f>MID(Tab_Data[[#This Row],[category &amp; sub-category]],FIND("/",Tab_Data[[#This Row],[category &amp; sub-category]])+1,1000)</f>
        <v>plays</v>
      </c>
    </row>
    <row r="180" spans="1:22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>(Tab_Data[[#This Row],[pledged]]/Tab_Data[[#This Row],[goal]])*100</f>
        <v>96.208333333333329</v>
      </c>
      <c r="G180" t="s">
        <v>14</v>
      </c>
      <c r="H180">
        <v>210</v>
      </c>
      <c r="I180" s="8">
        <f>IF(Tab_Data[[#This Row],[pledged]]=0,0,Tab_Data[[#This Row],[pledged]]/Tab_Data[[#This Row],[backers_count]])</f>
        <v>32.985714285714288</v>
      </c>
      <c r="J180" t="s">
        <v>21</v>
      </c>
      <c r="K180" t="s">
        <v>22</v>
      </c>
      <c r="L180">
        <v>1505970000</v>
      </c>
      <c r="M180" s="11">
        <f>(((Tab_Data[[#This Row],[launched_at]]/60)/60)/24)+DATE(1970,1,1)</f>
        <v>42999.208333333328</v>
      </c>
      <c r="N180">
        <f>YEAR(Tab_Data[[#This Row],[Date Created Conversion]])</f>
        <v>2017</v>
      </c>
      <c r="O180" s="12" t="str">
        <f>TEXT(Tab_Data[[#This Row],[Date Created Conversion]],"mmm")</f>
        <v>sep</v>
      </c>
      <c r="P180">
        <v>1506747600</v>
      </c>
      <c r="Q180" s="11">
        <f>(((Tab_Data[[#This Row],[deadline]]/60)/60)/24)+DATE(1970,1,1)</f>
        <v>43008.208333333328</v>
      </c>
      <c r="R180" t="b">
        <v>0</v>
      </c>
      <c r="S180" t="b">
        <v>0</v>
      </c>
      <c r="T180" t="s">
        <v>17</v>
      </c>
      <c r="U180" t="str">
        <f>MID(Tab_Data[[#This Row],[category &amp; sub-category]],1,FIND("/",Tab_Data[[#This Row],[category &amp; sub-category]])-1)</f>
        <v>food</v>
      </c>
      <c r="V180" t="str">
        <f>MID(Tab_Data[[#This Row],[category &amp; sub-category]],FIND("/",Tab_Data[[#This Row],[category &amp; sub-category]])+1,1000)</f>
        <v>food trucks</v>
      </c>
    </row>
    <row r="181" spans="1:22" ht="31.2" hidden="1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>(Tab_Data[[#This Row],[pledged]]/Tab_Data[[#This Row],[goal]])*100</f>
        <v>357.71910112359546</v>
      </c>
      <c r="G181" t="s">
        <v>20</v>
      </c>
      <c r="H181">
        <v>3537</v>
      </c>
      <c r="I181" s="8">
        <f>IF(Tab_Data[[#This Row],[pledged]]=0,0,Tab_Data[[#This Row],[pledged]]/Tab_Data[[#This Row],[backers_count]])</f>
        <v>45.005654509471306</v>
      </c>
      <c r="J181" t="s">
        <v>15</v>
      </c>
      <c r="K181" t="s">
        <v>16</v>
      </c>
      <c r="L181">
        <v>1363496400</v>
      </c>
      <c r="M181" s="11">
        <f>(((Tab_Data[[#This Row],[launched_at]]/60)/60)/24)+DATE(1970,1,1)</f>
        <v>41350.208333333336</v>
      </c>
      <c r="N181">
        <f>YEAR(Tab_Data[[#This Row],[Date Created Conversion]])</f>
        <v>2013</v>
      </c>
      <c r="O181" s="12" t="str">
        <f>TEXT(Tab_Data[[#This Row],[Date Created Conversion]],"mmm")</f>
        <v>mar</v>
      </c>
      <c r="P181">
        <v>1363582800</v>
      </c>
      <c r="Q181" s="11">
        <f>(((Tab_Data[[#This Row],[deadline]]/60)/60)/24)+DATE(1970,1,1)</f>
        <v>41351.208333333336</v>
      </c>
      <c r="R181" t="b">
        <v>0</v>
      </c>
      <c r="S181" t="b">
        <v>1</v>
      </c>
      <c r="T181" t="s">
        <v>33</v>
      </c>
      <c r="U181" t="str">
        <f>MID(Tab_Data[[#This Row],[category &amp; sub-category]],1,FIND("/",Tab_Data[[#This Row],[category &amp; sub-category]])-1)</f>
        <v>theater</v>
      </c>
      <c r="V181" t="str">
        <f>MID(Tab_Data[[#This Row],[category &amp; sub-category]],FIND("/",Tab_Data[[#This Row],[category &amp; sub-category]])+1,1000)</f>
        <v>plays</v>
      </c>
    </row>
    <row r="182" spans="1:22" hidden="1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>(Tab_Data[[#This Row],[pledged]]/Tab_Data[[#This Row],[goal]])*100</f>
        <v>308.45714285714286</v>
      </c>
      <c r="G182" t="s">
        <v>20</v>
      </c>
      <c r="H182">
        <v>2107</v>
      </c>
      <c r="I182" s="8">
        <f>IF(Tab_Data[[#This Row],[pledged]]=0,0,Tab_Data[[#This Row],[pledged]]/Tab_Data[[#This Row],[backers_count]])</f>
        <v>81.98196487897485</v>
      </c>
      <c r="J182" t="s">
        <v>26</v>
      </c>
      <c r="K182" t="s">
        <v>27</v>
      </c>
      <c r="L182">
        <v>1269234000</v>
      </c>
      <c r="M182" s="11">
        <f>(((Tab_Data[[#This Row],[launched_at]]/60)/60)/24)+DATE(1970,1,1)</f>
        <v>40259.208333333336</v>
      </c>
      <c r="N182">
        <f>YEAR(Tab_Data[[#This Row],[Date Created Conversion]])</f>
        <v>2010</v>
      </c>
      <c r="O182" s="12" t="str">
        <f>TEXT(Tab_Data[[#This Row],[Date Created Conversion]],"mmm")</f>
        <v>mar</v>
      </c>
      <c r="P182">
        <v>1269666000</v>
      </c>
      <c r="Q182" s="11">
        <f>(((Tab_Data[[#This Row],[deadline]]/60)/60)/24)+DATE(1970,1,1)</f>
        <v>40264.208333333336</v>
      </c>
      <c r="R182" t="b">
        <v>0</v>
      </c>
      <c r="S182" t="b">
        <v>0</v>
      </c>
      <c r="T182" t="s">
        <v>65</v>
      </c>
      <c r="U182" t="str">
        <f>MID(Tab_Data[[#This Row],[category &amp; sub-category]],1,FIND("/",Tab_Data[[#This Row],[category &amp; sub-category]])-1)</f>
        <v>technology</v>
      </c>
      <c r="V182" t="str">
        <f>MID(Tab_Data[[#This Row],[category &amp; sub-category]],FIND("/",Tab_Data[[#This Row],[category &amp; sub-category]])+1,1000)</f>
        <v>wearables</v>
      </c>
    </row>
    <row r="183" spans="1:22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>(Tab_Data[[#This Row],[pledged]]/Tab_Data[[#This Row],[goal]])*100</f>
        <v>61.802325581395344</v>
      </c>
      <c r="G183" t="s">
        <v>14</v>
      </c>
      <c r="H183">
        <v>136</v>
      </c>
      <c r="I183" s="8">
        <f>IF(Tab_Data[[#This Row],[pledged]]=0,0,Tab_Data[[#This Row],[pledged]]/Tab_Data[[#This Row],[backers_count]])</f>
        <v>39.080882352941174</v>
      </c>
      <c r="J183" t="s">
        <v>21</v>
      </c>
      <c r="K183" t="s">
        <v>22</v>
      </c>
      <c r="L183">
        <v>1507093200</v>
      </c>
      <c r="M183" s="11">
        <f>(((Tab_Data[[#This Row],[launched_at]]/60)/60)/24)+DATE(1970,1,1)</f>
        <v>43012.208333333328</v>
      </c>
      <c r="N183">
        <f>YEAR(Tab_Data[[#This Row],[Date Created Conversion]])</f>
        <v>2017</v>
      </c>
      <c r="O183" s="12" t="str">
        <f>TEXT(Tab_Data[[#This Row],[Date Created Conversion]],"mmm")</f>
        <v>oct</v>
      </c>
      <c r="P183">
        <v>1508648400</v>
      </c>
      <c r="Q183" s="11">
        <f>(((Tab_Data[[#This Row],[deadline]]/60)/60)/24)+DATE(1970,1,1)</f>
        <v>43030.208333333328</v>
      </c>
      <c r="R183" t="b">
        <v>0</v>
      </c>
      <c r="S183" t="b">
        <v>0</v>
      </c>
      <c r="T183" t="s">
        <v>28</v>
      </c>
      <c r="U183" t="str">
        <f>MID(Tab_Data[[#This Row],[category &amp; sub-category]],1,FIND("/",Tab_Data[[#This Row],[category &amp; sub-category]])-1)</f>
        <v>technology</v>
      </c>
      <c r="V183" t="str">
        <f>MID(Tab_Data[[#This Row],[category &amp; sub-category]],FIND("/",Tab_Data[[#This Row],[category &amp; sub-category]])+1,1000)</f>
        <v>web</v>
      </c>
    </row>
    <row r="184" spans="1:22" ht="31.2" hidden="1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>(Tab_Data[[#This Row],[pledged]]/Tab_Data[[#This Row],[goal]])*100</f>
        <v>722.32472324723244</v>
      </c>
      <c r="G184" t="s">
        <v>20</v>
      </c>
      <c r="H184">
        <v>3318</v>
      </c>
      <c r="I184" s="8">
        <f>IF(Tab_Data[[#This Row],[pledged]]=0,0,Tab_Data[[#This Row],[pledged]]/Tab_Data[[#This Row],[backers_count]])</f>
        <v>58.996383363471971</v>
      </c>
      <c r="J184" t="s">
        <v>36</v>
      </c>
      <c r="K184" t="s">
        <v>37</v>
      </c>
      <c r="L184">
        <v>1560574800</v>
      </c>
      <c r="M184" s="11">
        <f>(((Tab_Data[[#This Row],[launched_at]]/60)/60)/24)+DATE(1970,1,1)</f>
        <v>43631.208333333328</v>
      </c>
      <c r="N184">
        <f>YEAR(Tab_Data[[#This Row],[Date Created Conversion]])</f>
        <v>2019</v>
      </c>
      <c r="O184" s="12" t="str">
        <f>TEXT(Tab_Data[[#This Row],[Date Created Conversion]],"mmm")</f>
        <v>jun</v>
      </c>
      <c r="P184">
        <v>1561957200</v>
      </c>
      <c r="Q184" s="11">
        <f>(((Tab_Data[[#This Row],[deadline]]/60)/60)/24)+DATE(1970,1,1)</f>
        <v>43647.208333333328</v>
      </c>
      <c r="R184" t="b">
        <v>0</v>
      </c>
      <c r="S184" t="b">
        <v>0</v>
      </c>
      <c r="T184" t="s">
        <v>33</v>
      </c>
      <c r="U184" t="str">
        <f>MID(Tab_Data[[#This Row],[category &amp; sub-category]],1,FIND("/",Tab_Data[[#This Row],[category &amp; sub-category]])-1)</f>
        <v>theater</v>
      </c>
      <c r="V184" t="str">
        <f>MID(Tab_Data[[#This Row],[category &amp; sub-category]],FIND("/",Tab_Data[[#This Row],[category &amp; sub-category]])+1,1000)</f>
        <v>plays</v>
      </c>
    </row>
    <row r="185" spans="1:22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>(Tab_Data[[#This Row],[pledged]]/Tab_Data[[#This Row],[goal]])*100</f>
        <v>69.117647058823522</v>
      </c>
      <c r="G185" t="s">
        <v>14</v>
      </c>
      <c r="H185">
        <v>86</v>
      </c>
      <c r="I185" s="8">
        <f>IF(Tab_Data[[#This Row],[pledged]]=0,0,Tab_Data[[#This Row],[pledged]]/Tab_Data[[#This Row],[backers_count]])</f>
        <v>40.988372093023258</v>
      </c>
      <c r="J185" t="s">
        <v>15</v>
      </c>
      <c r="K185" t="s">
        <v>16</v>
      </c>
      <c r="L185">
        <v>1284008400</v>
      </c>
      <c r="M185" s="11">
        <f>(((Tab_Data[[#This Row],[launched_at]]/60)/60)/24)+DATE(1970,1,1)</f>
        <v>40430.208333333336</v>
      </c>
      <c r="N185">
        <f>YEAR(Tab_Data[[#This Row],[Date Created Conversion]])</f>
        <v>2010</v>
      </c>
      <c r="O185" s="12" t="str">
        <f>TEXT(Tab_Data[[#This Row],[Date Created Conversion]],"mmm")</f>
        <v>sep</v>
      </c>
      <c r="P185">
        <v>1285131600</v>
      </c>
      <c r="Q185" s="11">
        <f>(((Tab_Data[[#This Row],[deadline]]/60)/60)/24)+DATE(1970,1,1)</f>
        <v>40443.208333333336</v>
      </c>
      <c r="R185" t="b">
        <v>0</v>
      </c>
      <c r="S185" t="b">
        <v>0</v>
      </c>
      <c r="T185" t="s">
        <v>23</v>
      </c>
      <c r="U185" t="str">
        <f>MID(Tab_Data[[#This Row],[category &amp; sub-category]],1,FIND("/",Tab_Data[[#This Row],[category &amp; sub-category]])-1)</f>
        <v>music</v>
      </c>
      <c r="V185" t="str">
        <f>MID(Tab_Data[[#This Row],[category &amp; sub-category]],FIND("/",Tab_Data[[#This Row],[category &amp; sub-category]])+1,1000)</f>
        <v>rock</v>
      </c>
    </row>
    <row r="186" spans="1:22" hidden="1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>(Tab_Data[[#This Row],[pledged]]/Tab_Data[[#This Row],[goal]])*100</f>
        <v>293.05555555555554</v>
      </c>
      <c r="G186" t="s">
        <v>20</v>
      </c>
      <c r="H186">
        <v>340</v>
      </c>
      <c r="I186" s="8">
        <f>IF(Tab_Data[[#This Row],[pledged]]=0,0,Tab_Data[[#This Row],[pledged]]/Tab_Data[[#This Row],[backers_count]])</f>
        <v>31.029411764705884</v>
      </c>
      <c r="J186" t="s">
        <v>21</v>
      </c>
      <c r="K186" t="s">
        <v>22</v>
      </c>
      <c r="L186">
        <v>1556859600</v>
      </c>
      <c r="M186" s="11">
        <f>(((Tab_Data[[#This Row],[launched_at]]/60)/60)/24)+DATE(1970,1,1)</f>
        <v>43588.208333333328</v>
      </c>
      <c r="N186">
        <f>YEAR(Tab_Data[[#This Row],[Date Created Conversion]])</f>
        <v>2019</v>
      </c>
      <c r="O186" s="12" t="str">
        <f>TEXT(Tab_Data[[#This Row],[Date Created Conversion]],"mmm")</f>
        <v>may</v>
      </c>
      <c r="P186">
        <v>1556946000</v>
      </c>
      <c r="Q186" s="11">
        <f>(((Tab_Data[[#This Row],[deadline]]/60)/60)/24)+DATE(1970,1,1)</f>
        <v>43589.208333333328</v>
      </c>
      <c r="R186" t="b">
        <v>0</v>
      </c>
      <c r="S186" t="b">
        <v>0</v>
      </c>
      <c r="T186" t="s">
        <v>33</v>
      </c>
      <c r="U186" t="str">
        <f>MID(Tab_Data[[#This Row],[category &amp; sub-category]],1,FIND("/",Tab_Data[[#This Row],[category &amp; sub-category]])-1)</f>
        <v>theater</v>
      </c>
      <c r="V186" t="str">
        <f>MID(Tab_Data[[#This Row],[category &amp; sub-category]],FIND("/",Tab_Data[[#This Row],[category &amp; sub-category]])+1,1000)</f>
        <v>plays</v>
      </c>
    </row>
    <row r="187" spans="1:22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>(Tab_Data[[#This Row],[pledged]]/Tab_Data[[#This Row],[goal]])*100</f>
        <v>71.8</v>
      </c>
      <c r="G187" t="s">
        <v>14</v>
      </c>
      <c r="H187">
        <v>19</v>
      </c>
      <c r="I187" s="8">
        <f>IF(Tab_Data[[#This Row],[pledged]]=0,0,Tab_Data[[#This Row],[pledged]]/Tab_Data[[#This Row],[backers_count]])</f>
        <v>37.789473684210527</v>
      </c>
      <c r="J187" t="s">
        <v>21</v>
      </c>
      <c r="K187" t="s">
        <v>22</v>
      </c>
      <c r="L187">
        <v>1526187600</v>
      </c>
      <c r="M187" s="11">
        <f>(((Tab_Data[[#This Row],[launched_at]]/60)/60)/24)+DATE(1970,1,1)</f>
        <v>43233.208333333328</v>
      </c>
      <c r="N187">
        <f>YEAR(Tab_Data[[#This Row],[Date Created Conversion]])</f>
        <v>2018</v>
      </c>
      <c r="O187" s="12" t="str">
        <f>TEXT(Tab_Data[[#This Row],[Date Created Conversion]],"mmm")</f>
        <v>may</v>
      </c>
      <c r="P187">
        <v>1527138000</v>
      </c>
      <c r="Q187" s="11">
        <f>(((Tab_Data[[#This Row],[deadline]]/60)/60)/24)+DATE(1970,1,1)</f>
        <v>43244.208333333328</v>
      </c>
      <c r="R187" t="b">
        <v>0</v>
      </c>
      <c r="S187" t="b">
        <v>0</v>
      </c>
      <c r="T187" t="s">
        <v>269</v>
      </c>
      <c r="U187" t="str">
        <f>MID(Tab_Data[[#This Row],[category &amp; sub-category]],1,FIND("/",Tab_Data[[#This Row],[category &amp; sub-category]])-1)</f>
        <v>film &amp; video</v>
      </c>
      <c r="V187" t="str">
        <f>MID(Tab_Data[[#This Row],[category &amp; sub-category]],FIND("/",Tab_Data[[#This Row],[category &amp; sub-category]])+1,1000)</f>
        <v>television</v>
      </c>
    </row>
    <row r="188" spans="1:22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>(Tab_Data[[#This Row],[pledged]]/Tab_Data[[#This Row],[goal]])*100</f>
        <v>31.934684684684683</v>
      </c>
      <c r="G188" t="s">
        <v>14</v>
      </c>
      <c r="H188">
        <v>886</v>
      </c>
      <c r="I188" s="8">
        <f>IF(Tab_Data[[#This Row],[pledged]]=0,0,Tab_Data[[#This Row],[pledged]]/Tab_Data[[#This Row],[backers_count]])</f>
        <v>32.006772009029348</v>
      </c>
      <c r="J188" t="s">
        <v>21</v>
      </c>
      <c r="K188" t="s">
        <v>22</v>
      </c>
      <c r="L188">
        <v>1400821200</v>
      </c>
      <c r="M188" s="11">
        <f>(((Tab_Data[[#This Row],[launched_at]]/60)/60)/24)+DATE(1970,1,1)</f>
        <v>41782.208333333336</v>
      </c>
      <c r="N188">
        <f>YEAR(Tab_Data[[#This Row],[Date Created Conversion]])</f>
        <v>2014</v>
      </c>
      <c r="O188" s="12" t="str">
        <f>TEXT(Tab_Data[[#This Row],[Date Created Conversion]],"mmm")</f>
        <v>may</v>
      </c>
      <c r="P188">
        <v>1402117200</v>
      </c>
      <c r="Q188" s="11">
        <f>(((Tab_Data[[#This Row],[deadline]]/60)/60)/24)+DATE(1970,1,1)</f>
        <v>41797.208333333336</v>
      </c>
      <c r="R188" t="b">
        <v>0</v>
      </c>
      <c r="S188" t="b">
        <v>0</v>
      </c>
      <c r="T188" t="s">
        <v>33</v>
      </c>
      <c r="U188" t="str">
        <f>MID(Tab_Data[[#This Row],[category &amp; sub-category]],1,FIND("/",Tab_Data[[#This Row],[category &amp; sub-category]])-1)</f>
        <v>theater</v>
      </c>
      <c r="V188" t="str">
        <f>MID(Tab_Data[[#This Row],[category &amp; sub-category]],FIND("/",Tab_Data[[#This Row],[category &amp; sub-category]])+1,1000)</f>
        <v>plays</v>
      </c>
    </row>
    <row r="189" spans="1:22" hidden="1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>(Tab_Data[[#This Row],[pledged]]/Tab_Data[[#This Row],[goal]])*100</f>
        <v>229.87375415282392</v>
      </c>
      <c r="G189" t="s">
        <v>20</v>
      </c>
      <c r="H189">
        <v>1442</v>
      </c>
      <c r="I189" s="8">
        <f>IF(Tab_Data[[#This Row],[pledged]]=0,0,Tab_Data[[#This Row],[pledged]]/Tab_Data[[#This Row],[backers_count]])</f>
        <v>95.966712898751737</v>
      </c>
      <c r="J189" t="s">
        <v>15</v>
      </c>
      <c r="K189" t="s">
        <v>16</v>
      </c>
      <c r="L189">
        <v>1361599200</v>
      </c>
      <c r="M189" s="11">
        <f>(((Tab_Data[[#This Row],[launched_at]]/60)/60)/24)+DATE(1970,1,1)</f>
        <v>41328.25</v>
      </c>
      <c r="N189">
        <f>YEAR(Tab_Data[[#This Row],[Date Created Conversion]])</f>
        <v>2013</v>
      </c>
      <c r="O189" s="12" t="str">
        <f>TEXT(Tab_Data[[#This Row],[Date Created Conversion]],"mmm")</f>
        <v>feb</v>
      </c>
      <c r="P189">
        <v>1364014800</v>
      </c>
      <c r="Q189" s="11">
        <f>(((Tab_Data[[#This Row],[deadline]]/60)/60)/24)+DATE(1970,1,1)</f>
        <v>41356.208333333336</v>
      </c>
      <c r="R189" t="b">
        <v>0</v>
      </c>
      <c r="S189" t="b">
        <v>1</v>
      </c>
      <c r="T189" t="s">
        <v>100</v>
      </c>
      <c r="U189" t="str">
        <f>MID(Tab_Data[[#This Row],[category &amp; sub-category]],1,FIND("/",Tab_Data[[#This Row],[category &amp; sub-category]])-1)</f>
        <v>film &amp; video</v>
      </c>
      <c r="V189" t="str">
        <f>MID(Tab_Data[[#This Row],[category &amp; sub-category]],FIND("/",Tab_Data[[#This Row],[category &amp; sub-category]])+1,1000)</f>
        <v>shorts</v>
      </c>
    </row>
    <row r="190" spans="1:22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>(Tab_Data[[#This Row],[pledged]]/Tab_Data[[#This Row],[goal]])*100</f>
        <v>32.012195121951223</v>
      </c>
      <c r="G190" t="s">
        <v>14</v>
      </c>
      <c r="H190">
        <v>35</v>
      </c>
      <c r="I190" s="8">
        <f>IF(Tab_Data[[#This Row],[pledged]]=0,0,Tab_Data[[#This Row],[pledged]]/Tab_Data[[#This Row],[backers_count]])</f>
        <v>75</v>
      </c>
      <c r="J190" t="s">
        <v>107</v>
      </c>
      <c r="K190" t="s">
        <v>108</v>
      </c>
      <c r="L190">
        <v>1417500000</v>
      </c>
      <c r="M190" s="11">
        <f>(((Tab_Data[[#This Row],[launched_at]]/60)/60)/24)+DATE(1970,1,1)</f>
        <v>41975.25</v>
      </c>
      <c r="N190">
        <f>YEAR(Tab_Data[[#This Row],[Date Created Conversion]])</f>
        <v>2014</v>
      </c>
      <c r="O190" s="12" t="str">
        <f>TEXT(Tab_Data[[#This Row],[Date Created Conversion]],"mmm")</f>
        <v>dic</v>
      </c>
      <c r="P190">
        <v>1417586400</v>
      </c>
      <c r="Q190" s="11">
        <f>(((Tab_Data[[#This Row],[deadline]]/60)/60)/24)+DATE(1970,1,1)</f>
        <v>41976.25</v>
      </c>
      <c r="R190" t="b">
        <v>0</v>
      </c>
      <c r="S190" t="b">
        <v>0</v>
      </c>
      <c r="T190" t="s">
        <v>33</v>
      </c>
      <c r="U190" t="str">
        <f>MID(Tab_Data[[#This Row],[category &amp; sub-category]],1,FIND("/",Tab_Data[[#This Row],[category &amp; sub-category]])-1)</f>
        <v>theater</v>
      </c>
      <c r="V190" t="str">
        <f>MID(Tab_Data[[#This Row],[category &amp; sub-category]],FIND("/",Tab_Data[[#This Row],[category &amp; sub-category]])+1,1000)</f>
        <v>plays</v>
      </c>
    </row>
    <row r="191" spans="1:22" hidden="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>(Tab_Data[[#This Row],[pledged]]/Tab_Data[[#This Row],[goal]])*100</f>
        <v>23.525352848928385</v>
      </c>
      <c r="G191" t="s">
        <v>74</v>
      </c>
      <c r="H191">
        <v>441</v>
      </c>
      <c r="I191" s="8">
        <f>IF(Tab_Data[[#This Row],[pledged]]=0,0,Tab_Data[[#This Row],[pledged]]/Tab_Data[[#This Row],[backers_count]])</f>
        <v>102.0498866213152</v>
      </c>
      <c r="J191" t="s">
        <v>21</v>
      </c>
      <c r="K191" t="s">
        <v>22</v>
      </c>
      <c r="L191">
        <v>1457071200</v>
      </c>
      <c r="M191" s="11">
        <f>(((Tab_Data[[#This Row],[launched_at]]/60)/60)/24)+DATE(1970,1,1)</f>
        <v>42433.25</v>
      </c>
      <c r="N191">
        <f>YEAR(Tab_Data[[#This Row],[Date Created Conversion]])</f>
        <v>2016</v>
      </c>
      <c r="O191" s="12" t="str">
        <f>TEXT(Tab_Data[[#This Row],[Date Created Conversion]],"mmm")</f>
        <v>mar</v>
      </c>
      <c r="P191">
        <v>1457071200</v>
      </c>
      <c r="Q191" s="11">
        <f>(((Tab_Data[[#This Row],[deadline]]/60)/60)/24)+DATE(1970,1,1)</f>
        <v>42433.25</v>
      </c>
      <c r="R191" t="b">
        <v>0</v>
      </c>
      <c r="S191" t="b">
        <v>0</v>
      </c>
      <c r="T191" t="s">
        <v>33</v>
      </c>
      <c r="U191" t="str">
        <f>MID(Tab_Data[[#This Row],[category &amp; sub-category]],1,FIND("/",Tab_Data[[#This Row],[category &amp; sub-category]])-1)</f>
        <v>theater</v>
      </c>
      <c r="V191" t="str">
        <f>MID(Tab_Data[[#This Row],[category &amp; sub-category]],FIND("/",Tab_Data[[#This Row],[category &amp; sub-category]])+1,1000)</f>
        <v>plays</v>
      </c>
    </row>
    <row r="192" spans="1:22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>(Tab_Data[[#This Row],[pledged]]/Tab_Data[[#This Row],[goal]])*100</f>
        <v>68.594594594594597</v>
      </c>
      <c r="G192" t="s">
        <v>14</v>
      </c>
      <c r="H192">
        <v>24</v>
      </c>
      <c r="I192" s="8">
        <f>IF(Tab_Data[[#This Row],[pledged]]=0,0,Tab_Data[[#This Row],[pledged]]/Tab_Data[[#This Row],[backers_count]])</f>
        <v>105.75</v>
      </c>
      <c r="J192" t="s">
        <v>21</v>
      </c>
      <c r="K192" t="s">
        <v>22</v>
      </c>
      <c r="L192">
        <v>1370322000</v>
      </c>
      <c r="M192" s="11">
        <f>(((Tab_Data[[#This Row],[launched_at]]/60)/60)/24)+DATE(1970,1,1)</f>
        <v>41429.208333333336</v>
      </c>
      <c r="N192">
        <f>YEAR(Tab_Data[[#This Row],[Date Created Conversion]])</f>
        <v>2013</v>
      </c>
      <c r="O192" s="12" t="str">
        <f>TEXT(Tab_Data[[#This Row],[Date Created Conversion]],"mmm")</f>
        <v>jun</v>
      </c>
      <c r="P192">
        <v>1370408400</v>
      </c>
      <c r="Q192" s="11">
        <f>(((Tab_Data[[#This Row],[deadline]]/60)/60)/24)+DATE(1970,1,1)</f>
        <v>41430.208333333336</v>
      </c>
      <c r="R192" t="b">
        <v>0</v>
      </c>
      <c r="S192" t="b">
        <v>1</v>
      </c>
      <c r="T192" t="s">
        <v>33</v>
      </c>
      <c r="U192" t="str">
        <f>MID(Tab_Data[[#This Row],[category &amp; sub-category]],1,FIND("/",Tab_Data[[#This Row],[category &amp; sub-category]])-1)</f>
        <v>theater</v>
      </c>
      <c r="V192" t="str">
        <f>MID(Tab_Data[[#This Row],[category &amp; sub-category]],FIND("/",Tab_Data[[#This Row],[category &amp; sub-category]])+1,1000)</f>
        <v>plays</v>
      </c>
    </row>
    <row r="193" spans="1:22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>(Tab_Data[[#This Row],[pledged]]/Tab_Data[[#This Row],[goal]])*100</f>
        <v>37.952380952380956</v>
      </c>
      <c r="G193" t="s">
        <v>14</v>
      </c>
      <c r="H193">
        <v>86</v>
      </c>
      <c r="I193" s="8">
        <f>IF(Tab_Data[[#This Row],[pledged]]=0,0,Tab_Data[[#This Row],[pledged]]/Tab_Data[[#This Row],[backers_count]])</f>
        <v>37.069767441860463</v>
      </c>
      <c r="J193" t="s">
        <v>107</v>
      </c>
      <c r="K193" t="s">
        <v>108</v>
      </c>
      <c r="L193">
        <v>1552366800</v>
      </c>
      <c r="M193" s="11">
        <f>(((Tab_Data[[#This Row],[launched_at]]/60)/60)/24)+DATE(1970,1,1)</f>
        <v>43536.208333333328</v>
      </c>
      <c r="N193">
        <f>YEAR(Tab_Data[[#This Row],[Date Created Conversion]])</f>
        <v>2019</v>
      </c>
      <c r="O193" s="12" t="str">
        <f>TEXT(Tab_Data[[#This Row],[Date Created Conversion]],"mmm")</f>
        <v>mar</v>
      </c>
      <c r="P193">
        <v>1552626000</v>
      </c>
      <c r="Q193" s="11">
        <f>(((Tab_Data[[#This Row],[deadline]]/60)/60)/24)+DATE(1970,1,1)</f>
        <v>43539.208333333328</v>
      </c>
      <c r="R193" t="b">
        <v>0</v>
      </c>
      <c r="S193" t="b">
        <v>0</v>
      </c>
      <c r="T193" t="s">
        <v>33</v>
      </c>
      <c r="U193" t="str">
        <f>MID(Tab_Data[[#This Row],[category &amp; sub-category]],1,FIND("/",Tab_Data[[#This Row],[category &amp; sub-category]])-1)</f>
        <v>theater</v>
      </c>
      <c r="V193" t="str">
        <f>MID(Tab_Data[[#This Row],[category &amp; sub-category]],FIND("/",Tab_Data[[#This Row],[category &amp; sub-category]])+1,1000)</f>
        <v>plays</v>
      </c>
    </row>
    <row r="194" spans="1:22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>(Tab_Data[[#This Row],[pledged]]/Tab_Data[[#This Row],[goal]])*100</f>
        <v>19.992957746478872</v>
      </c>
      <c r="G194" t="s">
        <v>14</v>
      </c>
      <c r="H194">
        <v>243</v>
      </c>
      <c r="I194" s="8">
        <f>IF(Tab_Data[[#This Row],[pledged]]=0,0,Tab_Data[[#This Row],[pledged]]/Tab_Data[[#This Row],[backers_count]])</f>
        <v>35.049382716049379</v>
      </c>
      <c r="J194" t="s">
        <v>21</v>
      </c>
      <c r="K194" t="s">
        <v>22</v>
      </c>
      <c r="L194">
        <v>1403845200</v>
      </c>
      <c r="M194" s="11">
        <f>(((Tab_Data[[#This Row],[launched_at]]/60)/60)/24)+DATE(1970,1,1)</f>
        <v>41817.208333333336</v>
      </c>
      <c r="N194">
        <f>YEAR(Tab_Data[[#This Row],[Date Created Conversion]])</f>
        <v>2014</v>
      </c>
      <c r="O194" s="12" t="str">
        <f>TEXT(Tab_Data[[#This Row],[Date Created Conversion]],"mmm")</f>
        <v>jun</v>
      </c>
      <c r="P194">
        <v>1404190800</v>
      </c>
      <c r="Q194" s="11">
        <f>(((Tab_Data[[#This Row],[deadline]]/60)/60)/24)+DATE(1970,1,1)</f>
        <v>41821.208333333336</v>
      </c>
      <c r="R194" t="b">
        <v>0</v>
      </c>
      <c r="S194" t="b">
        <v>0</v>
      </c>
      <c r="T194" t="s">
        <v>23</v>
      </c>
      <c r="U194" t="str">
        <f>MID(Tab_Data[[#This Row],[category &amp; sub-category]],1,FIND("/",Tab_Data[[#This Row],[category &amp; sub-category]])-1)</f>
        <v>music</v>
      </c>
      <c r="V194" t="str">
        <f>MID(Tab_Data[[#This Row],[category &amp; sub-category]],FIND("/",Tab_Data[[#This Row],[category &amp; sub-category]])+1,1000)</f>
        <v>rock</v>
      </c>
    </row>
    <row r="195" spans="1:22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>(Tab_Data[[#This Row],[pledged]]/Tab_Data[[#This Row],[goal]])*100</f>
        <v>45.636363636363633</v>
      </c>
      <c r="G195" t="s">
        <v>14</v>
      </c>
      <c r="H195">
        <v>65</v>
      </c>
      <c r="I195" s="8">
        <f>IF(Tab_Data[[#This Row],[pledged]]=0,0,Tab_Data[[#This Row],[pledged]]/Tab_Data[[#This Row],[backers_count]])</f>
        <v>46.338461538461537</v>
      </c>
      <c r="J195" t="s">
        <v>21</v>
      </c>
      <c r="K195" t="s">
        <v>22</v>
      </c>
      <c r="L195">
        <v>1523163600</v>
      </c>
      <c r="M195" s="11">
        <f>(((Tab_Data[[#This Row],[launched_at]]/60)/60)/24)+DATE(1970,1,1)</f>
        <v>43198.208333333328</v>
      </c>
      <c r="N195">
        <f>YEAR(Tab_Data[[#This Row],[Date Created Conversion]])</f>
        <v>2018</v>
      </c>
      <c r="O195" s="12" t="str">
        <f>TEXT(Tab_Data[[#This Row],[Date Created Conversion]],"mmm")</f>
        <v>abr</v>
      </c>
      <c r="P195">
        <v>1523509200</v>
      </c>
      <c r="Q195" s="11">
        <f>(((Tab_Data[[#This Row],[deadline]]/60)/60)/24)+DATE(1970,1,1)</f>
        <v>43202.208333333328</v>
      </c>
      <c r="R195" t="b">
        <v>1</v>
      </c>
      <c r="S195" t="b">
        <v>0</v>
      </c>
      <c r="T195" t="s">
        <v>60</v>
      </c>
      <c r="U195" t="str">
        <f>MID(Tab_Data[[#This Row],[category &amp; sub-category]],1,FIND("/",Tab_Data[[#This Row],[category &amp; sub-category]])-1)</f>
        <v>music</v>
      </c>
      <c r="V195" t="str">
        <f>MID(Tab_Data[[#This Row],[category &amp; sub-category]],FIND("/",Tab_Data[[#This Row],[category &amp; sub-category]])+1,1000)</f>
        <v>indie rock</v>
      </c>
    </row>
    <row r="196" spans="1:22" hidden="1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>(Tab_Data[[#This Row],[pledged]]/Tab_Data[[#This Row],[goal]])*100</f>
        <v>122.7605633802817</v>
      </c>
      <c r="G196" t="s">
        <v>20</v>
      </c>
      <c r="H196">
        <v>126</v>
      </c>
      <c r="I196" s="8">
        <f>IF(Tab_Data[[#This Row],[pledged]]=0,0,Tab_Data[[#This Row],[pledged]]/Tab_Data[[#This Row],[backers_count]])</f>
        <v>69.174603174603178</v>
      </c>
      <c r="J196" t="s">
        <v>21</v>
      </c>
      <c r="K196" t="s">
        <v>22</v>
      </c>
      <c r="L196">
        <v>1442206800</v>
      </c>
      <c r="M196" s="11">
        <f>(((Tab_Data[[#This Row],[launched_at]]/60)/60)/24)+DATE(1970,1,1)</f>
        <v>42261.208333333328</v>
      </c>
      <c r="N196">
        <f>YEAR(Tab_Data[[#This Row],[Date Created Conversion]])</f>
        <v>2015</v>
      </c>
      <c r="O196" s="12" t="str">
        <f>TEXT(Tab_Data[[#This Row],[Date Created Conversion]],"mmm")</f>
        <v>sep</v>
      </c>
      <c r="P196">
        <v>1443589200</v>
      </c>
      <c r="Q196" s="11">
        <f>(((Tab_Data[[#This Row],[deadline]]/60)/60)/24)+DATE(1970,1,1)</f>
        <v>42277.208333333328</v>
      </c>
      <c r="R196" t="b">
        <v>0</v>
      </c>
      <c r="S196" t="b">
        <v>0</v>
      </c>
      <c r="T196" t="s">
        <v>148</v>
      </c>
      <c r="U196" t="str">
        <f>MID(Tab_Data[[#This Row],[category &amp; sub-category]],1,FIND("/",Tab_Data[[#This Row],[category &amp; sub-category]])-1)</f>
        <v>music</v>
      </c>
      <c r="V196" t="str">
        <f>MID(Tab_Data[[#This Row],[category &amp; sub-category]],FIND("/",Tab_Data[[#This Row],[category &amp; sub-category]])+1,1000)</f>
        <v>metal</v>
      </c>
    </row>
    <row r="197" spans="1:22" hidden="1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>(Tab_Data[[#This Row],[pledged]]/Tab_Data[[#This Row],[goal]])*100</f>
        <v>361.75316455696202</v>
      </c>
      <c r="G197" t="s">
        <v>20</v>
      </c>
      <c r="H197">
        <v>524</v>
      </c>
      <c r="I197" s="8">
        <f>IF(Tab_Data[[#This Row],[pledged]]=0,0,Tab_Data[[#This Row],[pledged]]/Tab_Data[[#This Row],[backers_count]])</f>
        <v>109.07824427480917</v>
      </c>
      <c r="J197" t="s">
        <v>21</v>
      </c>
      <c r="K197" t="s">
        <v>22</v>
      </c>
      <c r="L197">
        <v>1532840400</v>
      </c>
      <c r="M197" s="11">
        <f>(((Tab_Data[[#This Row],[launched_at]]/60)/60)/24)+DATE(1970,1,1)</f>
        <v>43310.208333333328</v>
      </c>
      <c r="N197">
        <f>YEAR(Tab_Data[[#This Row],[Date Created Conversion]])</f>
        <v>2018</v>
      </c>
      <c r="O197" s="12" t="str">
        <f>TEXT(Tab_Data[[#This Row],[Date Created Conversion]],"mmm")</f>
        <v>jul</v>
      </c>
      <c r="P197">
        <v>1533445200</v>
      </c>
      <c r="Q197" s="11">
        <f>(((Tab_Data[[#This Row],[deadline]]/60)/60)/24)+DATE(1970,1,1)</f>
        <v>43317.208333333328</v>
      </c>
      <c r="R197" t="b">
        <v>0</v>
      </c>
      <c r="S197" t="b">
        <v>0</v>
      </c>
      <c r="T197" t="s">
        <v>50</v>
      </c>
      <c r="U197" t="str">
        <f>MID(Tab_Data[[#This Row],[category &amp; sub-category]],1,FIND("/",Tab_Data[[#This Row],[category &amp; sub-category]])-1)</f>
        <v>music</v>
      </c>
      <c r="V197" t="str">
        <f>MID(Tab_Data[[#This Row],[category &amp; sub-category]],FIND("/",Tab_Data[[#This Row],[category &amp; sub-category]])+1,1000)</f>
        <v>electric music</v>
      </c>
    </row>
    <row r="198" spans="1:22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>(Tab_Data[[#This Row],[pledged]]/Tab_Data[[#This Row],[goal]])*100</f>
        <v>63.146341463414636</v>
      </c>
      <c r="G198" t="s">
        <v>14</v>
      </c>
      <c r="H198">
        <v>100</v>
      </c>
      <c r="I198" s="8">
        <f>IF(Tab_Data[[#This Row],[pledged]]=0,0,Tab_Data[[#This Row],[pledged]]/Tab_Data[[#This Row],[backers_count]])</f>
        <v>51.78</v>
      </c>
      <c r="J198" t="s">
        <v>36</v>
      </c>
      <c r="K198" t="s">
        <v>37</v>
      </c>
      <c r="L198">
        <v>1472878800</v>
      </c>
      <c r="M198" s="11">
        <f>(((Tab_Data[[#This Row],[launched_at]]/60)/60)/24)+DATE(1970,1,1)</f>
        <v>42616.208333333328</v>
      </c>
      <c r="N198">
        <f>YEAR(Tab_Data[[#This Row],[Date Created Conversion]])</f>
        <v>2016</v>
      </c>
      <c r="O198" s="12" t="str">
        <f>TEXT(Tab_Data[[#This Row],[Date Created Conversion]],"mmm")</f>
        <v>sep</v>
      </c>
      <c r="P198">
        <v>1474520400</v>
      </c>
      <c r="Q198" s="11">
        <f>(((Tab_Data[[#This Row],[deadline]]/60)/60)/24)+DATE(1970,1,1)</f>
        <v>42635.208333333328</v>
      </c>
      <c r="R198" t="b">
        <v>0</v>
      </c>
      <c r="S198" t="b">
        <v>0</v>
      </c>
      <c r="T198" t="s">
        <v>65</v>
      </c>
      <c r="U198" t="str">
        <f>MID(Tab_Data[[#This Row],[category &amp; sub-category]],1,FIND("/",Tab_Data[[#This Row],[category &amp; sub-category]])-1)</f>
        <v>technology</v>
      </c>
      <c r="V198" t="str">
        <f>MID(Tab_Data[[#This Row],[category &amp; sub-category]],FIND("/",Tab_Data[[#This Row],[category &amp; sub-category]])+1,1000)</f>
        <v>wearables</v>
      </c>
    </row>
    <row r="199" spans="1:22" hidden="1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>(Tab_Data[[#This Row],[pledged]]/Tab_Data[[#This Row],[goal]])*100</f>
        <v>298.20475319926874</v>
      </c>
      <c r="G199" t="s">
        <v>20</v>
      </c>
      <c r="H199">
        <v>1989</v>
      </c>
      <c r="I199" s="8">
        <f>IF(Tab_Data[[#This Row],[pledged]]=0,0,Tab_Data[[#This Row],[pledged]]/Tab_Data[[#This Row],[backers_count]])</f>
        <v>82.010055304172951</v>
      </c>
      <c r="J199" t="s">
        <v>21</v>
      </c>
      <c r="K199" t="s">
        <v>22</v>
      </c>
      <c r="L199">
        <v>1498194000</v>
      </c>
      <c r="M199" s="11">
        <f>(((Tab_Data[[#This Row],[launched_at]]/60)/60)/24)+DATE(1970,1,1)</f>
        <v>42909.208333333328</v>
      </c>
      <c r="N199">
        <f>YEAR(Tab_Data[[#This Row],[Date Created Conversion]])</f>
        <v>2017</v>
      </c>
      <c r="O199" s="12" t="str">
        <f>TEXT(Tab_Data[[#This Row],[Date Created Conversion]],"mmm")</f>
        <v>jun</v>
      </c>
      <c r="P199">
        <v>1499403600</v>
      </c>
      <c r="Q199" s="11">
        <f>(((Tab_Data[[#This Row],[deadline]]/60)/60)/24)+DATE(1970,1,1)</f>
        <v>42923.208333333328</v>
      </c>
      <c r="R199" t="b">
        <v>0</v>
      </c>
      <c r="S199" t="b">
        <v>0</v>
      </c>
      <c r="T199" t="s">
        <v>53</v>
      </c>
      <c r="U199" t="str">
        <f>MID(Tab_Data[[#This Row],[category &amp; sub-category]],1,FIND("/",Tab_Data[[#This Row],[category &amp; sub-category]])-1)</f>
        <v>film &amp; video</v>
      </c>
      <c r="V199" t="str">
        <f>MID(Tab_Data[[#This Row],[category &amp; sub-category]],FIND("/",Tab_Data[[#This Row],[category &amp; sub-category]])+1,1000)</f>
        <v>drama</v>
      </c>
    </row>
    <row r="200" spans="1:22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>(Tab_Data[[#This Row],[pledged]]/Tab_Data[[#This Row],[goal]])*100</f>
        <v>9.5585443037974684</v>
      </c>
      <c r="G200" t="s">
        <v>14</v>
      </c>
      <c r="H200">
        <v>168</v>
      </c>
      <c r="I200" s="8">
        <f>IF(Tab_Data[[#This Row],[pledged]]=0,0,Tab_Data[[#This Row],[pledged]]/Tab_Data[[#This Row],[backers_count]])</f>
        <v>35.958333333333336</v>
      </c>
      <c r="J200" t="s">
        <v>21</v>
      </c>
      <c r="K200" t="s">
        <v>22</v>
      </c>
      <c r="L200">
        <v>1281070800</v>
      </c>
      <c r="M200" s="11">
        <f>(((Tab_Data[[#This Row],[launched_at]]/60)/60)/24)+DATE(1970,1,1)</f>
        <v>40396.208333333336</v>
      </c>
      <c r="N200">
        <f>YEAR(Tab_Data[[#This Row],[Date Created Conversion]])</f>
        <v>2010</v>
      </c>
      <c r="O200" s="12" t="str">
        <f>TEXT(Tab_Data[[#This Row],[Date Created Conversion]],"mmm")</f>
        <v>ago</v>
      </c>
      <c r="P200">
        <v>1283576400</v>
      </c>
      <c r="Q200" s="11">
        <f>(((Tab_Data[[#This Row],[deadline]]/60)/60)/24)+DATE(1970,1,1)</f>
        <v>40425.208333333336</v>
      </c>
      <c r="R200" t="b">
        <v>0</v>
      </c>
      <c r="S200" t="b">
        <v>0</v>
      </c>
      <c r="T200" t="s">
        <v>50</v>
      </c>
      <c r="U200" t="str">
        <f>MID(Tab_Data[[#This Row],[category &amp; sub-category]],1,FIND("/",Tab_Data[[#This Row],[category &amp; sub-category]])-1)</f>
        <v>music</v>
      </c>
      <c r="V200" t="str">
        <f>MID(Tab_Data[[#This Row],[category &amp; sub-category]],FIND("/",Tab_Data[[#This Row],[category &amp; sub-category]])+1,1000)</f>
        <v>electric music</v>
      </c>
    </row>
    <row r="201" spans="1:22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>(Tab_Data[[#This Row],[pledged]]/Tab_Data[[#This Row],[goal]])*100</f>
        <v>53.777777777777779</v>
      </c>
      <c r="G201" t="s">
        <v>14</v>
      </c>
      <c r="H201">
        <v>13</v>
      </c>
      <c r="I201" s="8">
        <f>IF(Tab_Data[[#This Row],[pledged]]=0,0,Tab_Data[[#This Row],[pledged]]/Tab_Data[[#This Row],[backers_count]])</f>
        <v>74.461538461538467</v>
      </c>
      <c r="J201" t="s">
        <v>21</v>
      </c>
      <c r="K201" t="s">
        <v>22</v>
      </c>
      <c r="L201">
        <v>1436245200</v>
      </c>
      <c r="M201" s="11">
        <f>(((Tab_Data[[#This Row],[launched_at]]/60)/60)/24)+DATE(1970,1,1)</f>
        <v>42192.208333333328</v>
      </c>
      <c r="N201">
        <f>YEAR(Tab_Data[[#This Row],[Date Created Conversion]])</f>
        <v>2015</v>
      </c>
      <c r="O201" s="12" t="str">
        <f>TEXT(Tab_Data[[#This Row],[Date Created Conversion]],"mmm")</f>
        <v>jul</v>
      </c>
      <c r="P201">
        <v>1436590800</v>
      </c>
      <c r="Q201" s="11">
        <f>(((Tab_Data[[#This Row],[deadline]]/60)/60)/24)+DATE(1970,1,1)</f>
        <v>42196.208333333328</v>
      </c>
      <c r="R201" t="b">
        <v>0</v>
      </c>
      <c r="S201" t="b">
        <v>0</v>
      </c>
      <c r="T201" t="s">
        <v>23</v>
      </c>
      <c r="U201" t="str">
        <f>MID(Tab_Data[[#This Row],[category &amp; sub-category]],1,FIND("/",Tab_Data[[#This Row],[category &amp; sub-category]])-1)</f>
        <v>music</v>
      </c>
      <c r="V201" t="str">
        <f>MID(Tab_Data[[#This Row],[category &amp; sub-category]],FIND("/",Tab_Data[[#This Row],[category &amp; sub-category]])+1,1000)</f>
        <v>rock</v>
      </c>
    </row>
    <row r="202" spans="1:22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>(Tab_Data[[#This Row],[pledged]]/Tab_Data[[#This Row],[goal]])*100</f>
        <v>2</v>
      </c>
      <c r="G202" t="s">
        <v>14</v>
      </c>
      <c r="H202">
        <v>1</v>
      </c>
      <c r="I202" s="8">
        <f>IF(Tab_Data[[#This Row],[pledged]]=0,0,Tab_Data[[#This Row],[pledged]]/Tab_Data[[#This Row],[backers_count]])</f>
        <v>2</v>
      </c>
      <c r="J202" t="s">
        <v>15</v>
      </c>
      <c r="K202" t="s">
        <v>16</v>
      </c>
      <c r="L202">
        <v>1269493200</v>
      </c>
      <c r="M202" s="11">
        <f>(((Tab_Data[[#This Row],[launched_at]]/60)/60)/24)+DATE(1970,1,1)</f>
        <v>40262.208333333336</v>
      </c>
      <c r="N202">
        <f>YEAR(Tab_Data[[#This Row],[Date Created Conversion]])</f>
        <v>2010</v>
      </c>
      <c r="O202" s="12" t="str">
        <f>TEXT(Tab_Data[[#This Row],[Date Created Conversion]],"mmm")</f>
        <v>mar</v>
      </c>
      <c r="P202">
        <v>1270443600</v>
      </c>
      <c r="Q202" s="11">
        <f>(((Tab_Data[[#This Row],[deadline]]/60)/60)/24)+DATE(1970,1,1)</f>
        <v>40273.208333333336</v>
      </c>
      <c r="R202" t="b">
        <v>0</v>
      </c>
      <c r="S202" t="b">
        <v>0</v>
      </c>
      <c r="T202" t="s">
        <v>33</v>
      </c>
      <c r="U202" t="str">
        <f>MID(Tab_Data[[#This Row],[category &amp; sub-category]],1,FIND("/",Tab_Data[[#This Row],[category &amp; sub-category]])-1)</f>
        <v>theater</v>
      </c>
      <c r="V202" t="str">
        <f>MID(Tab_Data[[#This Row],[category &amp; sub-category]],FIND("/",Tab_Data[[#This Row],[category &amp; sub-category]])+1,1000)</f>
        <v>plays</v>
      </c>
    </row>
    <row r="203" spans="1:22" ht="31.2" hidden="1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>(Tab_Data[[#This Row],[pledged]]/Tab_Data[[#This Row],[goal]])*100</f>
        <v>681.19047619047615</v>
      </c>
      <c r="G203" t="s">
        <v>20</v>
      </c>
      <c r="H203">
        <v>157</v>
      </c>
      <c r="I203" s="8">
        <f>IF(Tab_Data[[#This Row],[pledged]]=0,0,Tab_Data[[#This Row],[pledged]]/Tab_Data[[#This Row],[backers_count]])</f>
        <v>91.114649681528661</v>
      </c>
      <c r="J203" t="s">
        <v>21</v>
      </c>
      <c r="K203" t="s">
        <v>22</v>
      </c>
      <c r="L203">
        <v>1406264400</v>
      </c>
      <c r="M203" s="11">
        <f>(((Tab_Data[[#This Row],[launched_at]]/60)/60)/24)+DATE(1970,1,1)</f>
        <v>41845.208333333336</v>
      </c>
      <c r="N203">
        <f>YEAR(Tab_Data[[#This Row],[Date Created Conversion]])</f>
        <v>2014</v>
      </c>
      <c r="O203" s="12" t="str">
        <f>TEXT(Tab_Data[[#This Row],[Date Created Conversion]],"mmm")</f>
        <v>jul</v>
      </c>
      <c r="P203">
        <v>1407819600</v>
      </c>
      <c r="Q203" s="11">
        <f>(((Tab_Data[[#This Row],[deadline]]/60)/60)/24)+DATE(1970,1,1)</f>
        <v>41863.208333333336</v>
      </c>
      <c r="R203" t="b">
        <v>0</v>
      </c>
      <c r="S203" t="b">
        <v>0</v>
      </c>
      <c r="T203" t="s">
        <v>28</v>
      </c>
      <c r="U203" t="str">
        <f>MID(Tab_Data[[#This Row],[category &amp; sub-category]],1,FIND("/",Tab_Data[[#This Row],[category &amp; sub-category]])-1)</f>
        <v>technology</v>
      </c>
      <c r="V203" t="str">
        <f>MID(Tab_Data[[#This Row],[category &amp; sub-category]],FIND("/",Tab_Data[[#This Row],[category &amp; sub-category]])+1,1000)</f>
        <v>web</v>
      </c>
    </row>
    <row r="204" spans="1:22" hidden="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>(Tab_Data[[#This Row],[pledged]]/Tab_Data[[#This Row],[goal]])*100</f>
        <v>78.831325301204828</v>
      </c>
      <c r="G204" t="s">
        <v>74</v>
      </c>
      <c r="H204">
        <v>82</v>
      </c>
      <c r="I204" s="8">
        <f>IF(Tab_Data[[#This Row],[pledged]]=0,0,Tab_Data[[#This Row],[pledged]]/Tab_Data[[#This Row],[backers_count]])</f>
        <v>79.792682926829272</v>
      </c>
      <c r="J204" t="s">
        <v>21</v>
      </c>
      <c r="K204" t="s">
        <v>22</v>
      </c>
      <c r="L204">
        <v>1317531600</v>
      </c>
      <c r="M204" s="11">
        <f>(((Tab_Data[[#This Row],[launched_at]]/60)/60)/24)+DATE(1970,1,1)</f>
        <v>40818.208333333336</v>
      </c>
      <c r="N204">
        <f>YEAR(Tab_Data[[#This Row],[Date Created Conversion]])</f>
        <v>2011</v>
      </c>
      <c r="O204" s="12" t="str">
        <f>TEXT(Tab_Data[[#This Row],[Date Created Conversion]],"mmm")</f>
        <v>oct</v>
      </c>
      <c r="P204">
        <v>1317877200</v>
      </c>
      <c r="Q204" s="11">
        <f>(((Tab_Data[[#This Row],[deadline]]/60)/60)/24)+DATE(1970,1,1)</f>
        <v>40822.208333333336</v>
      </c>
      <c r="R204" t="b">
        <v>0</v>
      </c>
      <c r="S204" t="b">
        <v>0</v>
      </c>
      <c r="T204" t="s">
        <v>17</v>
      </c>
      <c r="U204" t="str">
        <f>MID(Tab_Data[[#This Row],[category &amp; sub-category]],1,FIND("/",Tab_Data[[#This Row],[category &amp; sub-category]])-1)</f>
        <v>food</v>
      </c>
      <c r="V204" t="str">
        <f>MID(Tab_Data[[#This Row],[category &amp; sub-category]],FIND("/",Tab_Data[[#This Row],[category &amp; sub-category]])+1,1000)</f>
        <v>food trucks</v>
      </c>
    </row>
    <row r="205" spans="1:22" ht="31.2" hidden="1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>(Tab_Data[[#This Row],[pledged]]/Tab_Data[[#This Row],[goal]])*100</f>
        <v>134.40792216817235</v>
      </c>
      <c r="G205" t="s">
        <v>20</v>
      </c>
      <c r="H205">
        <v>4498</v>
      </c>
      <c r="I205" s="8">
        <f>IF(Tab_Data[[#This Row],[pledged]]=0,0,Tab_Data[[#This Row],[pledged]]/Tab_Data[[#This Row],[backers_count]])</f>
        <v>42.999777678968428</v>
      </c>
      <c r="J205" t="s">
        <v>26</v>
      </c>
      <c r="K205" t="s">
        <v>27</v>
      </c>
      <c r="L205">
        <v>1484632800</v>
      </c>
      <c r="M205" s="11">
        <f>(((Tab_Data[[#This Row],[launched_at]]/60)/60)/24)+DATE(1970,1,1)</f>
        <v>42752.25</v>
      </c>
      <c r="N205">
        <f>YEAR(Tab_Data[[#This Row],[Date Created Conversion]])</f>
        <v>2017</v>
      </c>
      <c r="O205" s="12" t="str">
        <f>TEXT(Tab_Data[[#This Row],[Date Created Conversion]],"mmm")</f>
        <v>ene</v>
      </c>
      <c r="P205">
        <v>1484805600</v>
      </c>
      <c r="Q205" s="11">
        <f>(((Tab_Data[[#This Row],[deadline]]/60)/60)/24)+DATE(1970,1,1)</f>
        <v>42754.25</v>
      </c>
      <c r="R205" t="b">
        <v>0</v>
      </c>
      <c r="S205" t="b">
        <v>0</v>
      </c>
      <c r="T205" t="s">
        <v>33</v>
      </c>
      <c r="U205" t="str">
        <f>MID(Tab_Data[[#This Row],[category &amp; sub-category]],1,FIND("/",Tab_Data[[#This Row],[category &amp; sub-category]])-1)</f>
        <v>theater</v>
      </c>
      <c r="V205" t="str">
        <f>MID(Tab_Data[[#This Row],[category &amp; sub-category]],FIND("/",Tab_Data[[#This Row],[category &amp; sub-category]])+1,1000)</f>
        <v>plays</v>
      </c>
    </row>
    <row r="206" spans="1:22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>(Tab_Data[[#This Row],[pledged]]/Tab_Data[[#This Row],[goal]])*100</f>
        <v>3.3719999999999999</v>
      </c>
      <c r="G206" t="s">
        <v>14</v>
      </c>
      <c r="H206">
        <v>40</v>
      </c>
      <c r="I206" s="8">
        <f>IF(Tab_Data[[#This Row],[pledged]]=0,0,Tab_Data[[#This Row],[pledged]]/Tab_Data[[#This Row],[backers_count]])</f>
        <v>63.225000000000001</v>
      </c>
      <c r="J206" t="s">
        <v>21</v>
      </c>
      <c r="K206" t="s">
        <v>22</v>
      </c>
      <c r="L206">
        <v>1301806800</v>
      </c>
      <c r="M206" s="11">
        <f>(((Tab_Data[[#This Row],[launched_at]]/60)/60)/24)+DATE(1970,1,1)</f>
        <v>40636.208333333336</v>
      </c>
      <c r="N206">
        <f>YEAR(Tab_Data[[#This Row],[Date Created Conversion]])</f>
        <v>2011</v>
      </c>
      <c r="O206" s="12" t="str">
        <f>TEXT(Tab_Data[[#This Row],[Date Created Conversion]],"mmm")</f>
        <v>abr</v>
      </c>
      <c r="P206">
        <v>1302670800</v>
      </c>
      <c r="Q206" s="11">
        <f>(((Tab_Data[[#This Row],[deadline]]/60)/60)/24)+DATE(1970,1,1)</f>
        <v>40646.208333333336</v>
      </c>
      <c r="R206" t="b">
        <v>0</v>
      </c>
      <c r="S206" t="b">
        <v>0</v>
      </c>
      <c r="T206" t="s">
        <v>159</v>
      </c>
      <c r="U206" t="str">
        <f>MID(Tab_Data[[#This Row],[category &amp; sub-category]],1,FIND("/",Tab_Data[[#This Row],[category &amp; sub-category]])-1)</f>
        <v>music</v>
      </c>
      <c r="V206" t="str">
        <f>MID(Tab_Data[[#This Row],[category &amp; sub-category]],FIND("/",Tab_Data[[#This Row],[category &amp; sub-category]])+1,1000)</f>
        <v>jazz</v>
      </c>
    </row>
    <row r="207" spans="1:22" hidden="1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>(Tab_Data[[#This Row],[pledged]]/Tab_Data[[#This Row],[goal]])*100</f>
        <v>431.84615384615387</v>
      </c>
      <c r="G207" t="s">
        <v>20</v>
      </c>
      <c r="H207">
        <v>80</v>
      </c>
      <c r="I207" s="8">
        <f>IF(Tab_Data[[#This Row],[pledged]]=0,0,Tab_Data[[#This Row],[pledged]]/Tab_Data[[#This Row],[backers_count]])</f>
        <v>70.174999999999997</v>
      </c>
      <c r="J207" t="s">
        <v>21</v>
      </c>
      <c r="K207" t="s">
        <v>22</v>
      </c>
      <c r="L207">
        <v>1539752400</v>
      </c>
      <c r="M207" s="11">
        <f>(((Tab_Data[[#This Row],[launched_at]]/60)/60)/24)+DATE(1970,1,1)</f>
        <v>43390.208333333328</v>
      </c>
      <c r="N207">
        <f>YEAR(Tab_Data[[#This Row],[Date Created Conversion]])</f>
        <v>2018</v>
      </c>
      <c r="O207" s="12" t="str">
        <f>TEXT(Tab_Data[[#This Row],[Date Created Conversion]],"mmm")</f>
        <v>oct</v>
      </c>
      <c r="P207">
        <v>1540789200</v>
      </c>
      <c r="Q207" s="11">
        <f>(((Tab_Data[[#This Row],[deadline]]/60)/60)/24)+DATE(1970,1,1)</f>
        <v>43402.208333333328</v>
      </c>
      <c r="R207" t="b">
        <v>1</v>
      </c>
      <c r="S207" t="b">
        <v>0</v>
      </c>
      <c r="T207" t="s">
        <v>33</v>
      </c>
      <c r="U207" t="str">
        <f>MID(Tab_Data[[#This Row],[category &amp; sub-category]],1,FIND("/",Tab_Data[[#This Row],[category &amp; sub-category]])-1)</f>
        <v>theater</v>
      </c>
      <c r="V207" t="str">
        <f>MID(Tab_Data[[#This Row],[category &amp; sub-category]],FIND("/",Tab_Data[[#This Row],[category &amp; sub-category]])+1,1000)</f>
        <v>plays</v>
      </c>
    </row>
    <row r="208" spans="1:22" hidden="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>(Tab_Data[[#This Row],[pledged]]/Tab_Data[[#This Row],[goal]])*100</f>
        <v>38.844444444444441</v>
      </c>
      <c r="G208" t="s">
        <v>74</v>
      </c>
      <c r="H208">
        <v>57</v>
      </c>
      <c r="I208" s="8">
        <f>IF(Tab_Data[[#This Row],[pledged]]=0,0,Tab_Data[[#This Row],[pledged]]/Tab_Data[[#This Row],[backers_count]])</f>
        <v>61.333333333333336</v>
      </c>
      <c r="J208" t="s">
        <v>21</v>
      </c>
      <c r="K208" t="s">
        <v>22</v>
      </c>
      <c r="L208">
        <v>1267250400</v>
      </c>
      <c r="M208" s="11">
        <f>(((Tab_Data[[#This Row],[launched_at]]/60)/60)/24)+DATE(1970,1,1)</f>
        <v>40236.25</v>
      </c>
      <c r="N208">
        <f>YEAR(Tab_Data[[#This Row],[Date Created Conversion]])</f>
        <v>2010</v>
      </c>
      <c r="O208" s="12" t="str">
        <f>TEXT(Tab_Data[[#This Row],[Date Created Conversion]],"mmm")</f>
        <v>feb</v>
      </c>
      <c r="P208">
        <v>1268028000</v>
      </c>
      <c r="Q208" s="11">
        <f>(((Tab_Data[[#This Row],[deadline]]/60)/60)/24)+DATE(1970,1,1)</f>
        <v>40245.25</v>
      </c>
      <c r="R208" t="b">
        <v>0</v>
      </c>
      <c r="S208" t="b">
        <v>0</v>
      </c>
      <c r="T208" t="s">
        <v>119</v>
      </c>
      <c r="U208" t="str">
        <f>MID(Tab_Data[[#This Row],[category &amp; sub-category]],1,FIND("/",Tab_Data[[#This Row],[category &amp; sub-category]])-1)</f>
        <v>publishing</v>
      </c>
      <c r="V208" t="str">
        <f>MID(Tab_Data[[#This Row],[category &amp; sub-category]],FIND("/",Tab_Data[[#This Row],[category &amp; sub-category]])+1,1000)</f>
        <v>fiction</v>
      </c>
    </row>
    <row r="209" spans="1:22" ht="31.2" hidden="1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>(Tab_Data[[#This Row],[pledged]]/Tab_Data[[#This Row],[goal]])*100</f>
        <v>425.7</v>
      </c>
      <c r="G209" t="s">
        <v>20</v>
      </c>
      <c r="H209">
        <v>43</v>
      </c>
      <c r="I209" s="8">
        <f>IF(Tab_Data[[#This Row],[pledged]]=0,0,Tab_Data[[#This Row],[pledged]]/Tab_Data[[#This Row],[backers_count]])</f>
        <v>99</v>
      </c>
      <c r="J209" t="s">
        <v>21</v>
      </c>
      <c r="K209" t="s">
        <v>22</v>
      </c>
      <c r="L209">
        <v>1535432400</v>
      </c>
      <c r="M209" s="11">
        <f>(((Tab_Data[[#This Row],[launched_at]]/60)/60)/24)+DATE(1970,1,1)</f>
        <v>43340.208333333328</v>
      </c>
      <c r="N209">
        <f>YEAR(Tab_Data[[#This Row],[Date Created Conversion]])</f>
        <v>2018</v>
      </c>
      <c r="O209" s="12" t="str">
        <f>TEXT(Tab_Data[[#This Row],[Date Created Conversion]],"mmm")</f>
        <v>ago</v>
      </c>
      <c r="P209">
        <v>1537160400</v>
      </c>
      <c r="Q209" s="11">
        <f>(((Tab_Data[[#This Row],[deadline]]/60)/60)/24)+DATE(1970,1,1)</f>
        <v>43360.208333333328</v>
      </c>
      <c r="R209" t="b">
        <v>0</v>
      </c>
      <c r="S209" t="b">
        <v>1</v>
      </c>
      <c r="T209" t="s">
        <v>23</v>
      </c>
      <c r="U209" t="str">
        <f>MID(Tab_Data[[#This Row],[category &amp; sub-category]],1,FIND("/",Tab_Data[[#This Row],[category &amp; sub-category]])-1)</f>
        <v>music</v>
      </c>
      <c r="V209" t="str">
        <f>MID(Tab_Data[[#This Row],[category &amp; sub-category]],FIND("/",Tab_Data[[#This Row],[category &amp; sub-category]])+1,1000)</f>
        <v>rock</v>
      </c>
    </row>
    <row r="210" spans="1:22" hidden="1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>(Tab_Data[[#This Row],[pledged]]/Tab_Data[[#This Row],[goal]])*100</f>
        <v>101.12239715591672</v>
      </c>
      <c r="G210" t="s">
        <v>20</v>
      </c>
      <c r="H210">
        <v>2053</v>
      </c>
      <c r="I210" s="8">
        <f>IF(Tab_Data[[#This Row],[pledged]]=0,0,Tab_Data[[#This Row],[pledged]]/Tab_Data[[#This Row],[backers_count]])</f>
        <v>96.984900146127615</v>
      </c>
      <c r="J210" t="s">
        <v>21</v>
      </c>
      <c r="K210" t="s">
        <v>22</v>
      </c>
      <c r="L210">
        <v>1510207200</v>
      </c>
      <c r="M210" s="11">
        <f>(((Tab_Data[[#This Row],[launched_at]]/60)/60)/24)+DATE(1970,1,1)</f>
        <v>43048.25</v>
      </c>
      <c r="N210">
        <f>YEAR(Tab_Data[[#This Row],[Date Created Conversion]])</f>
        <v>2017</v>
      </c>
      <c r="O210" s="12" t="str">
        <f>TEXT(Tab_Data[[#This Row],[Date Created Conversion]],"mmm")</f>
        <v>nov</v>
      </c>
      <c r="P210">
        <v>1512280800</v>
      </c>
      <c r="Q210" s="11">
        <f>(((Tab_Data[[#This Row],[deadline]]/60)/60)/24)+DATE(1970,1,1)</f>
        <v>43072.25</v>
      </c>
      <c r="R210" t="b">
        <v>0</v>
      </c>
      <c r="S210" t="b">
        <v>0</v>
      </c>
      <c r="T210" t="s">
        <v>42</v>
      </c>
      <c r="U210" t="str">
        <f>MID(Tab_Data[[#This Row],[category &amp; sub-category]],1,FIND("/",Tab_Data[[#This Row],[category &amp; sub-category]])-1)</f>
        <v>film &amp; video</v>
      </c>
      <c r="V210" t="str">
        <f>MID(Tab_Data[[#This Row],[category &amp; sub-category]],FIND("/",Tab_Data[[#This Row],[category &amp; sub-category]])+1,1000)</f>
        <v>documentary</v>
      </c>
    </row>
    <row r="211" spans="1:22" hidden="1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>(Tab_Data[[#This Row],[pledged]]/Tab_Data[[#This Row],[goal]])*100</f>
        <v>21.188688946015425</v>
      </c>
      <c r="G211" t="s">
        <v>47</v>
      </c>
      <c r="H211">
        <v>808</v>
      </c>
      <c r="I211" s="8">
        <f>IF(Tab_Data[[#This Row],[pledged]]=0,0,Tab_Data[[#This Row],[pledged]]/Tab_Data[[#This Row],[backers_count]])</f>
        <v>51.004950495049506</v>
      </c>
      <c r="J211" t="s">
        <v>26</v>
      </c>
      <c r="K211" t="s">
        <v>27</v>
      </c>
      <c r="L211">
        <v>1462510800</v>
      </c>
      <c r="M211" s="11">
        <f>(((Tab_Data[[#This Row],[launched_at]]/60)/60)/24)+DATE(1970,1,1)</f>
        <v>42496.208333333328</v>
      </c>
      <c r="N211">
        <f>YEAR(Tab_Data[[#This Row],[Date Created Conversion]])</f>
        <v>2016</v>
      </c>
      <c r="O211" s="12" t="str">
        <f>TEXT(Tab_Data[[#This Row],[Date Created Conversion]],"mmm")</f>
        <v>may</v>
      </c>
      <c r="P211">
        <v>1463115600</v>
      </c>
      <c r="Q211" s="11">
        <f>(((Tab_Data[[#This Row],[deadline]]/60)/60)/24)+DATE(1970,1,1)</f>
        <v>42503.208333333328</v>
      </c>
      <c r="R211" t="b">
        <v>0</v>
      </c>
      <c r="S211" t="b">
        <v>0</v>
      </c>
      <c r="T211" t="s">
        <v>42</v>
      </c>
      <c r="U211" t="str">
        <f>MID(Tab_Data[[#This Row],[category &amp; sub-category]],1,FIND("/",Tab_Data[[#This Row],[category &amp; sub-category]])-1)</f>
        <v>film &amp; video</v>
      </c>
      <c r="V211" t="str">
        <f>MID(Tab_Data[[#This Row],[category &amp; sub-category]],FIND("/",Tab_Data[[#This Row],[category &amp; sub-category]])+1,1000)</f>
        <v>documentary</v>
      </c>
    </row>
    <row r="212" spans="1:22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>(Tab_Data[[#This Row],[pledged]]/Tab_Data[[#This Row],[goal]])*100</f>
        <v>67.425531914893625</v>
      </c>
      <c r="G212" t="s">
        <v>14</v>
      </c>
      <c r="H212">
        <v>226</v>
      </c>
      <c r="I212" s="8">
        <f>IF(Tab_Data[[#This Row],[pledged]]=0,0,Tab_Data[[#This Row],[pledged]]/Tab_Data[[#This Row],[backers_count]])</f>
        <v>28.044247787610619</v>
      </c>
      <c r="J212" t="s">
        <v>36</v>
      </c>
      <c r="K212" t="s">
        <v>37</v>
      </c>
      <c r="L212">
        <v>1488520800</v>
      </c>
      <c r="M212" s="11">
        <f>(((Tab_Data[[#This Row],[launched_at]]/60)/60)/24)+DATE(1970,1,1)</f>
        <v>42797.25</v>
      </c>
      <c r="N212">
        <f>YEAR(Tab_Data[[#This Row],[Date Created Conversion]])</f>
        <v>2017</v>
      </c>
      <c r="O212" s="12" t="str">
        <f>TEXT(Tab_Data[[#This Row],[Date Created Conversion]],"mmm")</f>
        <v>mar</v>
      </c>
      <c r="P212">
        <v>1490850000</v>
      </c>
      <c r="Q212" s="11">
        <f>(((Tab_Data[[#This Row],[deadline]]/60)/60)/24)+DATE(1970,1,1)</f>
        <v>42824.208333333328</v>
      </c>
      <c r="R212" t="b">
        <v>0</v>
      </c>
      <c r="S212" t="b">
        <v>0</v>
      </c>
      <c r="T212" t="s">
        <v>474</v>
      </c>
      <c r="U212" t="str">
        <f>MID(Tab_Data[[#This Row],[category &amp; sub-category]],1,FIND("/",Tab_Data[[#This Row],[category &amp; sub-category]])-1)</f>
        <v>film &amp; video</v>
      </c>
      <c r="V212" t="str">
        <f>MID(Tab_Data[[#This Row],[category &amp; sub-category]],FIND("/",Tab_Data[[#This Row],[category &amp; sub-category]])+1,1000)</f>
        <v>science fiction</v>
      </c>
    </row>
    <row r="213" spans="1:22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>(Tab_Data[[#This Row],[pledged]]/Tab_Data[[#This Row],[goal]])*100</f>
        <v>94.923371647509583</v>
      </c>
      <c r="G213" t="s">
        <v>14</v>
      </c>
      <c r="H213">
        <v>1625</v>
      </c>
      <c r="I213" s="8">
        <f>IF(Tab_Data[[#This Row],[pledged]]=0,0,Tab_Data[[#This Row],[pledged]]/Tab_Data[[#This Row],[backers_count]])</f>
        <v>60.984615384615381</v>
      </c>
      <c r="J213" t="s">
        <v>21</v>
      </c>
      <c r="K213" t="s">
        <v>22</v>
      </c>
      <c r="L213">
        <v>1377579600</v>
      </c>
      <c r="M213" s="11">
        <f>(((Tab_Data[[#This Row],[launched_at]]/60)/60)/24)+DATE(1970,1,1)</f>
        <v>41513.208333333336</v>
      </c>
      <c r="N213">
        <f>YEAR(Tab_Data[[#This Row],[Date Created Conversion]])</f>
        <v>2013</v>
      </c>
      <c r="O213" s="12" t="str">
        <f>TEXT(Tab_Data[[#This Row],[Date Created Conversion]],"mmm")</f>
        <v>ago</v>
      </c>
      <c r="P213">
        <v>1379653200</v>
      </c>
      <c r="Q213" s="11">
        <f>(((Tab_Data[[#This Row],[deadline]]/60)/60)/24)+DATE(1970,1,1)</f>
        <v>41537.208333333336</v>
      </c>
      <c r="R213" t="b">
        <v>0</v>
      </c>
      <c r="S213" t="b">
        <v>0</v>
      </c>
      <c r="T213" t="s">
        <v>33</v>
      </c>
      <c r="U213" t="str">
        <f>MID(Tab_Data[[#This Row],[category &amp; sub-category]],1,FIND("/",Tab_Data[[#This Row],[category &amp; sub-category]])-1)</f>
        <v>theater</v>
      </c>
      <c r="V213" t="str">
        <f>MID(Tab_Data[[#This Row],[category &amp; sub-category]],FIND("/",Tab_Data[[#This Row],[category &amp; sub-category]])+1,1000)</f>
        <v>plays</v>
      </c>
    </row>
    <row r="214" spans="1:22" ht="31.2" hidden="1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>(Tab_Data[[#This Row],[pledged]]/Tab_Data[[#This Row],[goal]])*100</f>
        <v>151.85185185185185</v>
      </c>
      <c r="G214" t="s">
        <v>20</v>
      </c>
      <c r="H214">
        <v>168</v>
      </c>
      <c r="I214" s="8">
        <f>IF(Tab_Data[[#This Row],[pledged]]=0,0,Tab_Data[[#This Row],[pledged]]/Tab_Data[[#This Row],[backers_count]])</f>
        <v>73.214285714285708</v>
      </c>
      <c r="J214" t="s">
        <v>21</v>
      </c>
      <c r="K214" t="s">
        <v>22</v>
      </c>
      <c r="L214">
        <v>1576389600</v>
      </c>
      <c r="M214" s="11">
        <f>(((Tab_Data[[#This Row],[launched_at]]/60)/60)/24)+DATE(1970,1,1)</f>
        <v>43814.25</v>
      </c>
      <c r="N214">
        <f>YEAR(Tab_Data[[#This Row],[Date Created Conversion]])</f>
        <v>2019</v>
      </c>
      <c r="O214" s="12" t="str">
        <f>TEXT(Tab_Data[[#This Row],[Date Created Conversion]],"mmm")</f>
        <v>dic</v>
      </c>
      <c r="P214">
        <v>1580364000</v>
      </c>
      <c r="Q214" s="11">
        <f>(((Tab_Data[[#This Row],[deadline]]/60)/60)/24)+DATE(1970,1,1)</f>
        <v>43860.25</v>
      </c>
      <c r="R214" t="b">
        <v>0</v>
      </c>
      <c r="S214" t="b">
        <v>0</v>
      </c>
      <c r="T214" t="s">
        <v>33</v>
      </c>
      <c r="U214" t="str">
        <f>MID(Tab_Data[[#This Row],[category &amp; sub-category]],1,FIND("/",Tab_Data[[#This Row],[category &amp; sub-category]])-1)</f>
        <v>theater</v>
      </c>
      <c r="V214" t="str">
        <f>MID(Tab_Data[[#This Row],[category &amp; sub-category]],FIND("/",Tab_Data[[#This Row],[category &amp; sub-category]])+1,1000)</f>
        <v>plays</v>
      </c>
    </row>
    <row r="215" spans="1:22" ht="31.2" hidden="1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>(Tab_Data[[#This Row],[pledged]]/Tab_Data[[#This Row],[goal]])*100</f>
        <v>195.16382252559728</v>
      </c>
      <c r="G215" t="s">
        <v>20</v>
      </c>
      <c r="H215">
        <v>4289</v>
      </c>
      <c r="I215" s="8">
        <f>IF(Tab_Data[[#This Row],[pledged]]=0,0,Tab_Data[[#This Row],[pledged]]/Tab_Data[[#This Row],[backers_count]])</f>
        <v>39.997435299603637</v>
      </c>
      <c r="J215" t="s">
        <v>21</v>
      </c>
      <c r="K215" t="s">
        <v>22</v>
      </c>
      <c r="L215">
        <v>1289019600</v>
      </c>
      <c r="M215" s="11">
        <f>(((Tab_Data[[#This Row],[launched_at]]/60)/60)/24)+DATE(1970,1,1)</f>
        <v>40488.208333333336</v>
      </c>
      <c r="N215">
        <f>YEAR(Tab_Data[[#This Row],[Date Created Conversion]])</f>
        <v>2010</v>
      </c>
      <c r="O215" s="12" t="str">
        <f>TEXT(Tab_Data[[#This Row],[Date Created Conversion]],"mmm")</f>
        <v>nov</v>
      </c>
      <c r="P215">
        <v>1289714400</v>
      </c>
      <c r="Q215" s="11">
        <f>(((Tab_Data[[#This Row],[deadline]]/60)/60)/24)+DATE(1970,1,1)</f>
        <v>40496.25</v>
      </c>
      <c r="R215" t="b">
        <v>0</v>
      </c>
      <c r="S215" t="b">
        <v>1</v>
      </c>
      <c r="T215" t="s">
        <v>60</v>
      </c>
      <c r="U215" t="str">
        <f>MID(Tab_Data[[#This Row],[category &amp; sub-category]],1,FIND("/",Tab_Data[[#This Row],[category &amp; sub-category]])-1)</f>
        <v>music</v>
      </c>
      <c r="V215" t="str">
        <f>MID(Tab_Data[[#This Row],[category &amp; sub-category]],FIND("/",Tab_Data[[#This Row],[category &amp; sub-category]])+1,1000)</f>
        <v>indie rock</v>
      </c>
    </row>
    <row r="216" spans="1:22" hidden="1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>(Tab_Data[[#This Row],[pledged]]/Tab_Data[[#This Row],[goal]])*100</f>
        <v>1023.1428571428571</v>
      </c>
      <c r="G216" t="s">
        <v>20</v>
      </c>
      <c r="H216">
        <v>165</v>
      </c>
      <c r="I216" s="8">
        <f>IF(Tab_Data[[#This Row],[pledged]]=0,0,Tab_Data[[#This Row],[pledged]]/Tab_Data[[#This Row],[backers_count]])</f>
        <v>86.812121212121212</v>
      </c>
      <c r="J216" t="s">
        <v>21</v>
      </c>
      <c r="K216" t="s">
        <v>22</v>
      </c>
      <c r="L216">
        <v>1282194000</v>
      </c>
      <c r="M216" s="11">
        <f>(((Tab_Data[[#This Row],[launched_at]]/60)/60)/24)+DATE(1970,1,1)</f>
        <v>40409.208333333336</v>
      </c>
      <c r="N216">
        <f>YEAR(Tab_Data[[#This Row],[Date Created Conversion]])</f>
        <v>2010</v>
      </c>
      <c r="O216" s="12" t="str">
        <f>TEXT(Tab_Data[[#This Row],[Date Created Conversion]],"mmm")</f>
        <v>ago</v>
      </c>
      <c r="P216">
        <v>1282712400</v>
      </c>
      <c r="Q216" s="11">
        <f>(((Tab_Data[[#This Row],[deadline]]/60)/60)/24)+DATE(1970,1,1)</f>
        <v>40415.208333333336</v>
      </c>
      <c r="R216" t="b">
        <v>0</v>
      </c>
      <c r="S216" t="b">
        <v>0</v>
      </c>
      <c r="T216" t="s">
        <v>23</v>
      </c>
      <c r="U216" t="str">
        <f>MID(Tab_Data[[#This Row],[category &amp; sub-category]],1,FIND("/",Tab_Data[[#This Row],[category &amp; sub-category]])-1)</f>
        <v>music</v>
      </c>
      <c r="V216" t="str">
        <f>MID(Tab_Data[[#This Row],[category &amp; sub-category]],FIND("/",Tab_Data[[#This Row],[category &amp; sub-category]])+1,1000)</f>
        <v>rock</v>
      </c>
    </row>
    <row r="217" spans="1:22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>(Tab_Data[[#This Row],[pledged]]/Tab_Data[[#This Row],[goal]])*100</f>
        <v>3.841836734693878</v>
      </c>
      <c r="G217" t="s">
        <v>14</v>
      </c>
      <c r="H217">
        <v>143</v>
      </c>
      <c r="I217" s="8">
        <f>IF(Tab_Data[[#This Row],[pledged]]=0,0,Tab_Data[[#This Row],[pledged]]/Tab_Data[[#This Row],[backers_count]])</f>
        <v>42.125874125874127</v>
      </c>
      <c r="J217" t="s">
        <v>21</v>
      </c>
      <c r="K217" t="s">
        <v>22</v>
      </c>
      <c r="L217">
        <v>1550037600</v>
      </c>
      <c r="M217" s="11">
        <f>(((Tab_Data[[#This Row],[launched_at]]/60)/60)/24)+DATE(1970,1,1)</f>
        <v>43509.25</v>
      </c>
      <c r="N217">
        <f>YEAR(Tab_Data[[#This Row],[Date Created Conversion]])</f>
        <v>2019</v>
      </c>
      <c r="O217" s="12" t="str">
        <f>TEXT(Tab_Data[[#This Row],[Date Created Conversion]],"mmm")</f>
        <v>feb</v>
      </c>
      <c r="P217">
        <v>1550210400</v>
      </c>
      <c r="Q217" s="11">
        <f>(((Tab_Data[[#This Row],[deadline]]/60)/60)/24)+DATE(1970,1,1)</f>
        <v>43511.25</v>
      </c>
      <c r="R217" t="b">
        <v>0</v>
      </c>
      <c r="S217" t="b">
        <v>0</v>
      </c>
      <c r="T217" t="s">
        <v>33</v>
      </c>
      <c r="U217" t="str">
        <f>MID(Tab_Data[[#This Row],[category &amp; sub-category]],1,FIND("/",Tab_Data[[#This Row],[category &amp; sub-category]])-1)</f>
        <v>theater</v>
      </c>
      <c r="V217" t="str">
        <f>MID(Tab_Data[[#This Row],[category &amp; sub-category]],FIND("/",Tab_Data[[#This Row],[category &amp; sub-category]])+1,1000)</f>
        <v>plays</v>
      </c>
    </row>
    <row r="218" spans="1:22" hidden="1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>(Tab_Data[[#This Row],[pledged]]/Tab_Data[[#This Row],[goal]])*100</f>
        <v>155.07066557107643</v>
      </c>
      <c r="G218" t="s">
        <v>20</v>
      </c>
      <c r="H218">
        <v>1815</v>
      </c>
      <c r="I218" s="8">
        <f>IF(Tab_Data[[#This Row],[pledged]]=0,0,Tab_Data[[#This Row],[pledged]]/Tab_Data[[#This Row],[backers_count]])</f>
        <v>103.97851239669421</v>
      </c>
      <c r="J218" t="s">
        <v>21</v>
      </c>
      <c r="K218" t="s">
        <v>22</v>
      </c>
      <c r="L218">
        <v>1321941600</v>
      </c>
      <c r="M218" s="11">
        <f>(((Tab_Data[[#This Row],[launched_at]]/60)/60)/24)+DATE(1970,1,1)</f>
        <v>40869.25</v>
      </c>
      <c r="N218">
        <f>YEAR(Tab_Data[[#This Row],[Date Created Conversion]])</f>
        <v>2011</v>
      </c>
      <c r="O218" s="12" t="str">
        <f>TEXT(Tab_Data[[#This Row],[Date Created Conversion]],"mmm")</f>
        <v>nov</v>
      </c>
      <c r="P218">
        <v>1322114400</v>
      </c>
      <c r="Q218" s="11">
        <f>(((Tab_Data[[#This Row],[deadline]]/60)/60)/24)+DATE(1970,1,1)</f>
        <v>40871.25</v>
      </c>
      <c r="R218" t="b">
        <v>0</v>
      </c>
      <c r="S218" t="b">
        <v>0</v>
      </c>
      <c r="T218" t="s">
        <v>33</v>
      </c>
      <c r="U218" t="str">
        <f>MID(Tab_Data[[#This Row],[category &amp; sub-category]],1,FIND("/",Tab_Data[[#This Row],[category &amp; sub-category]])-1)</f>
        <v>theater</v>
      </c>
      <c r="V218" t="str">
        <f>MID(Tab_Data[[#This Row],[category &amp; sub-category]],FIND("/",Tab_Data[[#This Row],[category &amp; sub-category]])+1,1000)</f>
        <v>plays</v>
      </c>
    </row>
    <row r="219" spans="1:22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>(Tab_Data[[#This Row],[pledged]]/Tab_Data[[#This Row],[goal]])*100</f>
        <v>44.753477588871718</v>
      </c>
      <c r="G219" t="s">
        <v>14</v>
      </c>
      <c r="H219">
        <v>934</v>
      </c>
      <c r="I219" s="8">
        <f>IF(Tab_Data[[#This Row],[pledged]]=0,0,Tab_Data[[#This Row],[pledged]]/Tab_Data[[#This Row],[backers_count]])</f>
        <v>62.003211991434689</v>
      </c>
      <c r="J219" t="s">
        <v>21</v>
      </c>
      <c r="K219" t="s">
        <v>22</v>
      </c>
      <c r="L219">
        <v>1556427600</v>
      </c>
      <c r="M219" s="11">
        <f>(((Tab_Data[[#This Row],[launched_at]]/60)/60)/24)+DATE(1970,1,1)</f>
        <v>43583.208333333328</v>
      </c>
      <c r="N219">
        <f>YEAR(Tab_Data[[#This Row],[Date Created Conversion]])</f>
        <v>2019</v>
      </c>
      <c r="O219" s="12" t="str">
        <f>TEXT(Tab_Data[[#This Row],[Date Created Conversion]],"mmm")</f>
        <v>abr</v>
      </c>
      <c r="P219">
        <v>1557205200</v>
      </c>
      <c r="Q219" s="11">
        <f>(((Tab_Data[[#This Row],[deadline]]/60)/60)/24)+DATE(1970,1,1)</f>
        <v>43592.208333333328</v>
      </c>
      <c r="R219" t="b">
        <v>0</v>
      </c>
      <c r="S219" t="b">
        <v>0</v>
      </c>
      <c r="T219" t="s">
        <v>474</v>
      </c>
      <c r="U219" t="str">
        <f>MID(Tab_Data[[#This Row],[category &amp; sub-category]],1,FIND("/",Tab_Data[[#This Row],[category &amp; sub-category]])-1)</f>
        <v>film &amp; video</v>
      </c>
      <c r="V219" t="str">
        <f>MID(Tab_Data[[#This Row],[category &amp; sub-category]],FIND("/",Tab_Data[[#This Row],[category &amp; sub-category]])+1,1000)</f>
        <v>science fiction</v>
      </c>
    </row>
    <row r="220" spans="1:22" hidden="1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>(Tab_Data[[#This Row],[pledged]]/Tab_Data[[#This Row],[goal]])*100</f>
        <v>215.94736842105263</v>
      </c>
      <c r="G220" t="s">
        <v>20</v>
      </c>
      <c r="H220">
        <v>397</v>
      </c>
      <c r="I220" s="8">
        <f>IF(Tab_Data[[#This Row],[pledged]]=0,0,Tab_Data[[#This Row],[pledged]]/Tab_Data[[#This Row],[backers_count]])</f>
        <v>31.005037783375315</v>
      </c>
      <c r="J220" t="s">
        <v>40</v>
      </c>
      <c r="K220" t="s">
        <v>41</v>
      </c>
      <c r="L220">
        <v>1320991200</v>
      </c>
      <c r="M220" s="11">
        <f>(((Tab_Data[[#This Row],[launched_at]]/60)/60)/24)+DATE(1970,1,1)</f>
        <v>40858.25</v>
      </c>
      <c r="N220">
        <f>YEAR(Tab_Data[[#This Row],[Date Created Conversion]])</f>
        <v>2011</v>
      </c>
      <c r="O220" s="12" t="str">
        <f>TEXT(Tab_Data[[#This Row],[Date Created Conversion]],"mmm")</f>
        <v>nov</v>
      </c>
      <c r="P220">
        <v>1323928800</v>
      </c>
      <c r="Q220" s="11">
        <f>(((Tab_Data[[#This Row],[deadline]]/60)/60)/24)+DATE(1970,1,1)</f>
        <v>40892.25</v>
      </c>
      <c r="R220" t="b">
        <v>0</v>
      </c>
      <c r="S220" t="b">
        <v>1</v>
      </c>
      <c r="T220" t="s">
        <v>100</v>
      </c>
      <c r="U220" t="str">
        <f>MID(Tab_Data[[#This Row],[category &amp; sub-category]],1,FIND("/",Tab_Data[[#This Row],[category &amp; sub-category]])-1)</f>
        <v>film &amp; video</v>
      </c>
      <c r="V220" t="str">
        <f>MID(Tab_Data[[#This Row],[category &amp; sub-category]],FIND("/",Tab_Data[[#This Row],[category &amp; sub-category]])+1,1000)</f>
        <v>shorts</v>
      </c>
    </row>
    <row r="221" spans="1:22" hidden="1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>(Tab_Data[[#This Row],[pledged]]/Tab_Data[[#This Row],[goal]])*100</f>
        <v>332.12709832134288</v>
      </c>
      <c r="G221" t="s">
        <v>20</v>
      </c>
      <c r="H221">
        <v>1539</v>
      </c>
      <c r="I221" s="8">
        <f>IF(Tab_Data[[#This Row],[pledged]]=0,0,Tab_Data[[#This Row],[pledged]]/Tab_Data[[#This Row],[backers_count]])</f>
        <v>89.991552956465242</v>
      </c>
      <c r="J221" t="s">
        <v>21</v>
      </c>
      <c r="K221" t="s">
        <v>22</v>
      </c>
      <c r="L221">
        <v>1345093200</v>
      </c>
      <c r="M221" s="11">
        <f>(((Tab_Data[[#This Row],[launched_at]]/60)/60)/24)+DATE(1970,1,1)</f>
        <v>41137.208333333336</v>
      </c>
      <c r="N221">
        <f>YEAR(Tab_Data[[#This Row],[Date Created Conversion]])</f>
        <v>2012</v>
      </c>
      <c r="O221" s="12" t="str">
        <f>TEXT(Tab_Data[[#This Row],[Date Created Conversion]],"mmm")</f>
        <v>ago</v>
      </c>
      <c r="P221">
        <v>1346130000</v>
      </c>
      <c r="Q221" s="11">
        <f>(((Tab_Data[[#This Row],[deadline]]/60)/60)/24)+DATE(1970,1,1)</f>
        <v>41149.208333333336</v>
      </c>
      <c r="R221" t="b">
        <v>0</v>
      </c>
      <c r="S221" t="b">
        <v>0</v>
      </c>
      <c r="T221" t="s">
        <v>71</v>
      </c>
      <c r="U221" t="str">
        <f>MID(Tab_Data[[#This Row],[category &amp; sub-category]],1,FIND("/",Tab_Data[[#This Row],[category &amp; sub-category]])-1)</f>
        <v>film &amp; video</v>
      </c>
      <c r="V221" t="str">
        <f>MID(Tab_Data[[#This Row],[category &amp; sub-category]],FIND("/",Tab_Data[[#This Row],[category &amp; sub-category]])+1,1000)</f>
        <v>animation</v>
      </c>
    </row>
    <row r="222" spans="1:22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>(Tab_Data[[#This Row],[pledged]]/Tab_Data[[#This Row],[goal]])*100</f>
        <v>8.4430379746835449</v>
      </c>
      <c r="G222" t="s">
        <v>14</v>
      </c>
      <c r="H222">
        <v>17</v>
      </c>
      <c r="I222" s="8">
        <f>IF(Tab_Data[[#This Row],[pledged]]=0,0,Tab_Data[[#This Row],[pledged]]/Tab_Data[[#This Row],[backers_count]])</f>
        <v>39.235294117647058</v>
      </c>
      <c r="J222" t="s">
        <v>21</v>
      </c>
      <c r="K222" t="s">
        <v>22</v>
      </c>
      <c r="L222">
        <v>1309496400</v>
      </c>
      <c r="M222" s="11">
        <f>(((Tab_Data[[#This Row],[launched_at]]/60)/60)/24)+DATE(1970,1,1)</f>
        <v>40725.208333333336</v>
      </c>
      <c r="N222">
        <f>YEAR(Tab_Data[[#This Row],[Date Created Conversion]])</f>
        <v>2011</v>
      </c>
      <c r="O222" s="12" t="str">
        <f>TEXT(Tab_Data[[#This Row],[Date Created Conversion]],"mmm")</f>
        <v>jul</v>
      </c>
      <c r="P222">
        <v>1311051600</v>
      </c>
      <c r="Q222" s="11">
        <f>(((Tab_Data[[#This Row],[deadline]]/60)/60)/24)+DATE(1970,1,1)</f>
        <v>40743.208333333336</v>
      </c>
      <c r="R222" t="b">
        <v>1</v>
      </c>
      <c r="S222" t="b">
        <v>0</v>
      </c>
      <c r="T222" t="s">
        <v>33</v>
      </c>
      <c r="U222" t="str">
        <f>MID(Tab_Data[[#This Row],[category &amp; sub-category]],1,FIND("/",Tab_Data[[#This Row],[category &amp; sub-category]])-1)</f>
        <v>theater</v>
      </c>
      <c r="V222" t="str">
        <f>MID(Tab_Data[[#This Row],[category &amp; sub-category]],FIND("/",Tab_Data[[#This Row],[category &amp; sub-category]])+1,1000)</f>
        <v>plays</v>
      </c>
    </row>
    <row r="223" spans="1:22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>(Tab_Data[[#This Row],[pledged]]/Tab_Data[[#This Row],[goal]])*100</f>
        <v>98.625514403292186</v>
      </c>
      <c r="G223" t="s">
        <v>14</v>
      </c>
      <c r="H223">
        <v>2179</v>
      </c>
      <c r="I223" s="8">
        <f>IF(Tab_Data[[#This Row],[pledged]]=0,0,Tab_Data[[#This Row],[pledged]]/Tab_Data[[#This Row],[backers_count]])</f>
        <v>54.993116108306566</v>
      </c>
      <c r="J223" t="s">
        <v>21</v>
      </c>
      <c r="K223" t="s">
        <v>22</v>
      </c>
      <c r="L223">
        <v>1340254800</v>
      </c>
      <c r="M223" s="11">
        <f>(((Tab_Data[[#This Row],[launched_at]]/60)/60)/24)+DATE(1970,1,1)</f>
        <v>41081.208333333336</v>
      </c>
      <c r="N223">
        <f>YEAR(Tab_Data[[#This Row],[Date Created Conversion]])</f>
        <v>2012</v>
      </c>
      <c r="O223" s="12" t="str">
        <f>TEXT(Tab_Data[[#This Row],[Date Created Conversion]],"mmm")</f>
        <v>jun</v>
      </c>
      <c r="P223">
        <v>1340427600</v>
      </c>
      <c r="Q223" s="11">
        <f>(((Tab_Data[[#This Row],[deadline]]/60)/60)/24)+DATE(1970,1,1)</f>
        <v>41083.208333333336</v>
      </c>
      <c r="R223" t="b">
        <v>1</v>
      </c>
      <c r="S223" t="b">
        <v>0</v>
      </c>
      <c r="T223" t="s">
        <v>17</v>
      </c>
      <c r="U223" t="str">
        <f>MID(Tab_Data[[#This Row],[category &amp; sub-category]],1,FIND("/",Tab_Data[[#This Row],[category &amp; sub-category]])-1)</f>
        <v>food</v>
      </c>
      <c r="V223" t="str">
        <f>MID(Tab_Data[[#This Row],[category &amp; sub-category]],FIND("/",Tab_Data[[#This Row],[category &amp; sub-category]])+1,1000)</f>
        <v>food trucks</v>
      </c>
    </row>
    <row r="224" spans="1:22" hidden="1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>(Tab_Data[[#This Row],[pledged]]/Tab_Data[[#This Row],[goal]])*100</f>
        <v>137.97916666666669</v>
      </c>
      <c r="G224" t="s">
        <v>20</v>
      </c>
      <c r="H224">
        <v>138</v>
      </c>
      <c r="I224" s="8">
        <f>IF(Tab_Data[[#This Row],[pledged]]=0,0,Tab_Data[[#This Row],[pledged]]/Tab_Data[[#This Row],[backers_count]])</f>
        <v>47.992753623188406</v>
      </c>
      <c r="J224" t="s">
        <v>21</v>
      </c>
      <c r="K224" t="s">
        <v>22</v>
      </c>
      <c r="L224">
        <v>1412226000</v>
      </c>
      <c r="M224" s="11">
        <f>(((Tab_Data[[#This Row],[launched_at]]/60)/60)/24)+DATE(1970,1,1)</f>
        <v>41914.208333333336</v>
      </c>
      <c r="N224">
        <f>YEAR(Tab_Data[[#This Row],[Date Created Conversion]])</f>
        <v>2014</v>
      </c>
      <c r="O224" s="12" t="str">
        <f>TEXT(Tab_Data[[#This Row],[Date Created Conversion]],"mmm")</f>
        <v>oct</v>
      </c>
      <c r="P224">
        <v>1412312400</v>
      </c>
      <c r="Q224" s="11">
        <f>(((Tab_Data[[#This Row],[deadline]]/60)/60)/24)+DATE(1970,1,1)</f>
        <v>41915.208333333336</v>
      </c>
      <c r="R224" t="b">
        <v>0</v>
      </c>
      <c r="S224" t="b">
        <v>0</v>
      </c>
      <c r="T224" t="s">
        <v>122</v>
      </c>
      <c r="U224" t="str">
        <f>MID(Tab_Data[[#This Row],[category &amp; sub-category]],1,FIND("/",Tab_Data[[#This Row],[category &amp; sub-category]])-1)</f>
        <v>photography</v>
      </c>
      <c r="V224" t="str">
        <f>MID(Tab_Data[[#This Row],[category &amp; sub-category]],FIND("/",Tab_Data[[#This Row],[category &amp; sub-category]])+1,1000)</f>
        <v>photography books</v>
      </c>
    </row>
    <row r="225" spans="1:22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>(Tab_Data[[#This Row],[pledged]]/Tab_Data[[#This Row],[goal]])*100</f>
        <v>93.81099656357388</v>
      </c>
      <c r="G225" t="s">
        <v>14</v>
      </c>
      <c r="H225">
        <v>931</v>
      </c>
      <c r="I225" s="8">
        <f>IF(Tab_Data[[#This Row],[pledged]]=0,0,Tab_Data[[#This Row],[pledged]]/Tab_Data[[#This Row],[backers_count]])</f>
        <v>87.966702470461868</v>
      </c>
      <c r="J225" t="s">
        <v>21</v>
      </c>
      <c r="K225" t="s">
        <v>22</v>
      </c>
      <c r="L225">
        <v>1458104400</v>
      </c>
      <c r="M225" s="11">
        <f>(((Tab_Data[[#This Row],[launched_at]]/60)/60)/24)+DATE(1970,1,1)</f>
        <v>42445.208333333328</v>
      </c>
      <c r="N225">
        <f>YEAR(Tab_Data[[#This Row],[Date Created Conversion]])</f>
        <v>2016</v>
      </c>
      <c r="O225" s="12" t="str">
        <f>TEXT(Tab_Data[[#This Row],[Date Created Conversion]],"mmm")</f>
        <v>mar</v>
      </c>
      <c r="P225">
        <v>1459314000</v>
      </c>
      <c r="Q225" s="11">
        <f>(((Tab_Data[[#This Row],[deadline]]/60)/60)/24)+DATE(1970,1,1)</f>
        <v>42459.208333333328</v>
      </c>
      <c r="R225" t="b">
        <v>0</v>
      </c>
      <c r="S225" t="b">
        <v>0</v>
      </c>
      <c r="T225" t="s">
        <v>33</v>
      </c>
      <c r="U225" t="str">
        <f>MID(Tab_Data[[#This Row],[category &amp; sub-category]],1,FIND("/",Tab_Data[[#This Row],[category &amp; sub-category]])-1)</f>
        <v>theater</v>
      </c>
      <c r="V225" t="str">
        <f>MID(Tab_Data[[#This Row],[category &amp; sub-category]],FIND("/",Tab_Data[[#This Row],[category &amp; sub-category]])+1,1000)</f>
        <v>plays</v>
      </c>
    </row>
    <row r="226" spans="1:22" hidden="1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>(Tab_Data[[#This Row],[pledged]]/Tab_Data[[#This Row],[goal]])*100</f>
        <v>403.63930885529157</v>
      </c>
      <c r="G226" t="s">
        <v>20</v>
      </c>
      <c r="H226">
        <v>3594</v>
      </c>
      <c r="I226" s="8">
        <f>IF(Tab_Data[[#This Row],[pledged]]=0,0,Tab_Data[[#This Row],[pledged]]/Tab_Data[[#This Row],[backers_count]])</f>
        <v>51.999165275459099</v>
      </c>
      <c r="J226" t="s">
        <v>21</v>
      </c>
      <c r="K226" t="s">
        <v>22</v>
      </c>
      <c r="L226">
        <v>1411534800</v>
      </c>
      <c r="M226" s="11">
        <f>(((Tab_Data[[#This Row],[launched_at]]/60)/60)/24)+DATE(1970,1,1)</f>
        <v>41906.208333333336</v>
      </c>
      <c r="N226">
        <f>YEAR(Tab_Data[[#This Row],[Date Created Conversion]])</f>
        <v>2014</v>
      </c>
      <c r="O226" s="12" t="str">
        <f>TEXT(Tab_Data[[#This Row],[Date Created Conversion]],"mmm")</f>
        <v>sep</v>
      </c>
      <c r="P226">
        <v>1415426400</v>
      </c>
      <c r="Q226" s="11">
        <f>(((Tab_Data[[#This Row],[deadline]]/60)/60)/24)+DATE(1970,1,1)</f>
        <v>41951.25</v>
      </c>
      <c r="R226" t="b">
        <v>0</v>
      </c>
      <c r="S226" t="b">
        <v>0</v>
      </c>
      <c r="T226" t="s">
        <v>474</v>
      </c>
      <c r="U226" t="str">
        <f>MID(Tab_Data[[#This Row],[category &amp; sub-category]],1,FIND("/",Tab_Data[[#This Row],[category &amp; sub-category]])-1)</f>
        <v>film &amp; video</v>
      </c>
      <c r="V226" t="str">
        <f>MID(Tab_Data[[#This Row],[category &amp; sub-category]],FIND("/",Tab_Data[[#This Row],[category &amp; sub-category]])+1,1000)</f>
        <v>science fiction</v>
      </c>
    </row>
    <row r="227" spans="1:22" hidden="1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>(Tab_Data[[#This Row],[pledged]]/Tab_Data[[#This Row],[goal]])*100</f>
        <v>260.1740412979351</v>
      </c>
      <c r="G227" t="s">
        <v>20</v>
      </c>
      <c r="H227">
        <v>5880</v>
      </c>
      <c r="I227" s="8">
        <f>IF(Tab_Data[[#This Row],[pledged]]=0,0,Tab_Data[[#This Row],[pledged]]/Tab_Data[[#This Row],[backers_count]])</f>
        <v>29.999659863945578</v>
      </c>
      <c r="J227" t="s">
        <v>21</v>
      </c>
      <c r="K227" t="s">
        <v>22</v>
      </c>
      <c r="L227">
        <v>1399093200</v>
      </c>
      <c r="M227" s="11">
        <f>(((Tab_Data[[#This Row],[launched_at]]/60)/60)/24)+DATE(1970,1,1)</f>
        <v>41762.208333333336</v>
      </c>
      <c r="N227">
        <f>YEAR(Tab_Data[[#This Row],[Date Created Conversion]])</f>
        <v>2014</v>
      </c>
      <c r="O227" s="12" t="str">
        <f>TEXT(Tab_Data[[#This Row],[Date Created Conversion]],"mmm")</f>
        <v>may</v>
      </c>
      <c r="P227">
        <v>1399093200</v>
      </c>
      <c r="Q227" s="11">
        <f>(((Tab_Data[[#This Row],[deadline]]/60)/60)/24)+DATE(1970,1,1)</f>
        <v>41762.208333333336</v>
      </c>
      <c r="R227" t="b">
        <v>1</v>
      </c>
      <c r="S227" t="b">
        <v>0</v>
      </c>
      <c r="T227" t="s">
        <v>23</v>
      </c>
      <c r="U227" t="str">
        <f>MID(Tab_Data[[#This Row],[category &amp; sub-category]],1,FIND("/",Tab_Data[[#This Row],[category &amp; sub-category]])-1)</f>
        <v>music</v>
      </c>
      <c r="V227" t="str">
        <f>MID(Tab_Data[[#This Row],[category &amp; sub-category]],FIND("/",Tab_Data[[#This Row],[category &amp; sub-category]])+1,1000)</f>
        <v>rock</v>
      </c>
    </row>
    <row r="228" spans="1:22" hidden="1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>(Tab_Data[[#This Row],[pledged]]/Tab_Data[[#This Row],[goal]])*100</f>
        <v>366.63333333333333</v>
      </c>
      <c r="G228" t="s">
        <v>20</v>
      </c>
      <c r="H228">
        <v>112</v>
      </c>
      <c r="I228" s="8">
        <f>IF(Tab_Data[[#This Row],[pledged]]=0,0,Tab_Data[[#This Row],[pledged]]/Tab_Data[[#This Row],[backers_count]])</f>
        <v>98.205357142857139</v>
      </c>
      <c r="J228" t="s">
        <v>21</v>
      </c>
      <c r="K228" t="s">
        <v>22</v>
      </c>
      <c r="L228">
        <v>1270702800</v>
      </c>
      <c r="M228" s="11">
        <f>(((Tab_Data[[#This Row],[launched_at]]/60)/60)/24)+DATE(1970,1,1)</f>
        <v>40276.208333333336</v>
      </c>
      <c r="N228">
        <f>YEAR(Tab_Data[[#This Row],[Date Created Conversion]])</f>
        <v>2010</v>
      </c>
      <c r="O228" s="12" t="str">
        <f>TEXT(Tab_Data[[#This Row],[Date Created Conversion]],"mmm")</f>
        <v>abr</v>
      </c>
      <c r="P228">
        <v>1273899600</v>
      </c>
      <c r="Q228" s="11">
        <f>(((Tab_Data[[#This Row],[deadline]]/60)/60)/24)+DATE(1970,1,1)</f>
        <v>40313.208333333336</v>
      </c>
      <c r="R228" t="b">
        <v>0</v>
      </c>
      <c r="S228" t="b">
        <v>0</v>
      </c>
      <c r="T228" t="s">
        <v>122</v>
      </c>
      <c r="U228" t="str">
        <f>MID(Tab_Data[[#This Row],[category &amp; sub-category]],1,FIND("/",Tab_Data[[#This Row],[category &amp; sub-category]])-1)</f>
        <v>photography</v>
      </c>
      <c r="V228" t="str">
        <f>MID(Tab_Data[[#This Row],[category &amp; sub-category]],FIND("/",Tab_Data[[#This Row],[category &amp; sub-category]])+1,1000)</f>
        <v>photography books</v>
      </c>
    </row>
    <row r="229" spans="1:22" ht="31.2" hidden="1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>(Tab_Data[[#This Row],[pledged]]/Tab_Data[[#This Row],[goal]])*100</f>
        <v>168.72085385878489</v>
      </c>
      <c r="G229" t="s">
        <v>20</v>
      </c>
      <c r="H229">
        <v>943</v>
      </c>
      <c r="I229" s="8">
        <f>IF(Tab_Data[[#This Row],[pledged]]=0,0,Tab_Data[[#This Row],[pledged]]/Tab_Data[[#This Row],[backers_count]])</f>
        <v>108.96182396606575</v>
      </c>
      <c r="J229" t="s">
        <v>21</v>
      </c>
      <c r="K229" t="s">
        <v>22</v>
      </c>
      <c r="L229">
        <v>1431666000</v>
      </c>
      <c r="M229" s="11">
        <f>(((Tab_Data[[#This Row],[launched_at]]/60)/60)/24)+DATE(1970,1,1)</f>
        <v>42139.208333333328</v>
      </c>
      <c r="N229">
        <f>YEAR(Tab_Data[[#This Row],[Date Created Conversion]])</f>
        <v>2015</v>
      </c>
      <c r="O229" s="12" t="str">
        <f>TEXT(Tab_Data[[#This Row],[Date Created Conversion]],"mmm")</f>
        <v>may</v>
      </c>
      <c r="P229">
        <v>1432184400</v>
      </c>
      <c r="Q229" s="11">
        <f>(((Tab_Data[[#This Row],[deadline]]/60)/60)/24)+DATE(1970,1,1)</f>
        <v>42145.208333333328</v>
      </c>
      <c r="R229" t="b">
        <v>0</v>
      </c>
      <c r="S229" t="b">
        <v>0</v>
      </c>
      <c r="T229" t="s">
        <v>292</v>
      </c>
      <c r="U229" t="str">
        <f>MID(Tab_Data[[#This Row],[category &amp; sub-category]],1,FIND("/",Tab_Data[[#This Row],[category &amp; sub-category]])-1)</f>
        <v>games</v>
      </c>
      <c r="V229" t="str">
        <f>MID(Tab_Data[[#This Row],[category &amp; sub-category]],FIND("/",Tab_Data[[#This Row],[category &amp; sub-category]])+1,1000)</f>
        <v>mobile games</v>
      </c>
    </row>
    <row r="230" spans="1:22" hidden="1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>(Tab_Data[[#This Row],[pledged]]/Tab_Data[[#This Row],[goal]])*100</f>
        <v>119.90717911530093</v>
      </c>
      <c r="G230" t="s">
        <v>20</v>
      </c>
      <c r="H230">
        <v>2468</v>
      </c>
      <c r="I230" s="8">
        <f>IF(Tab_Data[[#This Row],[pledged]]=0,0,Tab_Data[[#This Row],[pledged]]/Tab_Data[[#This Row],[backers_count]])</f>
        <v>66.998379254457049</v>
      </c>
      <c r="J230" t="s">
        <v>21</v>
      </c>
      <c r="K230" t="s">
        <v>22</v>
      </c>
      <c r="L230">
        <v>1472619600</v>
      </c>
      <c r="M230" s="11">
        <f>(((Tab_Data[[#This Row],[launched_at]]/60)/60)/24)+DATE(1970,1,1)</f>
        <v>42613.208333333328</v>
      </c>
      <c r="N230">
        <f>YEAR(Tab_Data[[#This Row],[Date Created Conversion]])</f>
        <v>2016</v>
      </c>
      <c r="O230" s="12" t="str">
        <f>TEXT(Tab_Data[[#This Row],[Date Created Conversion]],"mmm")</f>
        <v>ago</v>
      </c>
      <c r="P230">
        <v>1474779600</v>
      </c>
      <c r="Q230" s="11">
        <f>(((Tab_Data[[#This Row],[deadline]]/60)/60)/24)+DATE(1970,1,1)</f>
        <v>42638.208333333328</v>
      </c>
      <c r="R230" t="b">
        <v>0</v>
      </c>
      <c r="S230" t="b">
        <v>0</v>
      </c>
      <c r="T230" t="s">
        <v>71</v>
      </c>
      <c r="U230" t="str">
        <f>MID(Tab_Data[[#This Row],[category &amp; sub-category]],1,FIND("/",Tab_Data[[#This Row],[category &amp; sub-category]])-1)</f>
        <v>film &amp; video</v>
      </c>
      <c r="V230" t="str">
        <f>MID(Tab_Data[[#This Row],[category &amp; sub-category]],FIND("/",Tab_Data[[#This Row],[category &amp; sub-category]])+1,1000)</f>
        <v>animation</v>
      </c>
    </row>
    <row r="231" spans="1:22" hidden="1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>(Tab_Data[[#This Row],[pledged]]/Tab_Data[[#This Row],[goal]])*100</f>
        <v>193.68925233644859</v>
      </c>
      <c r="G231" t="s">
        <v>20</v>
      </c>
      <c r="H231">
        <v>2551</v>
      </c>
      <c r="I231" s="8">
        <f>IF(Tab_Data[[#This Row],[pledged]]=0,0,Tab_Data[[#This Row],[pledged]]/Tab_Data[[#This Row],[backers_count]])</f>
        <v>64.99333594668758</v>
      </c>
      <c r="J231" t="s">
        <v>21</v>
      </c>
      <c r="K231" t="s">
        <v>22</v>
      </c>
      <c r="L231">
        <v>1496293200</v>
      </c>
      <c r="M231" s="11">
        <f>(((Tab_Data[[#This Row],[launched_at]]/60)/60)/24)+DATE(1970,1,1)</f>
        <v>42887.208333333328</v>
      </c>
      <c r="N231">
        <f>YEAR(Tab_Data[[#This Row],[Date Created Conversion]])</f>
        <v>2017</v>
      </c>
      <c r="O231" s="12" t="str">
        <f>TEXT(Tab_Data[[#This Row],[Date Created Conversion]],"mmm")</f>
        <v>jun</v>
      </c>
      <c r="P231">
        <v>1500440400</v>
      </c>
      <c r="Q231" s="11">
        <f>(((Tab_Data[[#This Row],[deadline]]/60)/60)/24)+DATE(1970,1,1)</f>
        <v>42935.208333333328</v>
      </c>
      <c r="R231" t="b">
        <v>0</v>
      </c>
      <c r="S231" t="b">
        <v>1</v>
      </c>
      <c r="T231" t="s">
        <v>292</v>
      </c>
      <c r="U231" t="str">
        <f>MID(Tab_Data[[#This Row],[category &amp; sub-category]],1,FIND("/",Tab_Data[[#This Row],[category &amp; sub-category]])-1)</f>
        <v>games</v>
      </c>
      <c r="V231" t="str">
        <f>MID(Tab_Data[[#This Row],[category &amp; sub-category]],FIND("/",Tab_Data[[#This Row],[category &amp; sub-category]])+1,1000)</f>
        <v>mobile games</v>
      </c>
    </row>
    <row r="232" spans="1:22" hidden="1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>(Tab_Data[[#This Row],[pledged]]/Tab_Data[[#This Row],[goal]])*100</f>
        <v>420.16666666666669</v>
      </c>
      <c r="G232" t="s">
        <v>20</v>
      </c>
      <c r="H232">
        <v>101</v>
      </c>
      <c r="I232" s="8">
        <f>IF(Tab_Data[[#This Row],[pledged]]=0,0,Tab_Data[[#This Row],[pledged]]/Tab_Data[[#This Row],[backers_count]])</f>
        <v>99.841584158415841</v>
      </c>
      <c r="J232" t="s">
        <v>21</v>
      </c>
      <c r="K232" t="s">
        <v>22</v>
      </c>
      <c r="L232">
        <v>1575612000</v>
      </c>
      <c r="M232" s="11">
        <f>(((Tab_Data[[#This Row],[launched_at]]/60)/60)/24)+DATE(1970,1,1)</f>
        <v>43805.25</v>
      </c>
      <c r="N232">
        <f>YEAR(Tab_Data[[#This Row],[Date Created Conversion]])</f>
        <v>2019</v>
      </c>
      <c r="O232" s="12" t="str">
        <f>TEXT(Tab_Data[[#This Row],[Date Created Conversion]],"mmm")</f>
        <v>dic</v>
      </c>
      <c r="P232">
        <v>1575612000</v>
      </c>
      <c r="Q232" s="11">
        <f>(((Tab_Data[[#This Row],[deadline]]/60)/60)/24)+DATE(1970,1,1)</f>
        <v>43805.25</v>
      </c>
      <c r="R232" t="b">
        <v>0</v>
      </c>
      <c r="S232" t="b">
        <v>0</v>
      </c>
      <c r="T232" t="s">
        <v>89</v>
      </c>
      <c r="U232" t="str">
        <f>MID(Tab_Data[[#This Row],[category &amp; sub-category]],1,FIND("/",Tab_Data[[#This Row],[category &amp; sub-category]])-1)</f>
        <v>games</v>
      </c>
      <c r="V232" t="str">
        <f>MID(Tab_Data[[#This Row],[category &amp; sub-category]],FIND("/",Tab_Data[[#This Row],[category &amp; sub-category]])+1,1000)</f>
        <v>video games</v>
      </c>
    </row>
    <row r="233" spans="1:22" hidden="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>(Tab_Data[[#This Row],[pledged]]/Tab_Data[[#This Row],[goal]])*100</f>
        <v>76.708333333333329</v>
      </c>
      <c r="G233" t="s">
        <v>74</v>
      </c>
      <c r="H233">
        <v>67</v>
      </c>
      <c r="I233" s="8">
        <f>IF(Tab_Data[[#This Row],[pledged]]=0,0,Tab_Data[[#This Row],[pledged]]/Tab_Data[[#This Row],[backers_count]])</f>
        <v>82.432835820895519</v>
      </c>
      <c r="J233" t="s">
        <v>21</v>
      </c>
      <c r="K233" t="s">
        <v>22</v>
      </c>
      <c r="L233">
        <v>1369112400</v>
      </c>
      <c r="M233" s="11">
        <f>(((Tab_Data[[#This Row],[launched_at]]/60)/60)/24)+DATE(1970,1,1)</f>
        <v>41415.208333333336</v>
      </c>
      <c r="N233">
        <f>YEAR(Tab_Data[[#This Row],[Date Created Conversion]])</f>
        <v>2013</v>
      </c>
      <c r="O233" s="12" t="str">
        <f>TEXT(Tab_Data[[#This Row],[Date Created Conversion]],"mmm")</f>
        <v>may</v>
      </c>
      <c r="P233">
        <v>1374123600</v>
      </c>
      <c r="Q233" s="11">
        <f>(((Tab_Data[[#This Row],[deadline]]/60)/60)/24)+DATE(1970,1,1)</f>
        <v>41473.208333333336</v>
      </c>
      <c r="R233" t="b">
        <v>0</v>
      </c>
      <c r="S233" t="b">
        <v>0</v>
      </c>
      <c r="T233" t="s">
        <v>33</v>
      </c>
      <c r="U233" t="str">
        <f>MID(Tab_Data[[#This Row],[category &amp; sub-category]],1,FIND("/",Tab_Data[[#This Row],[category &amp; sub-category]])-1)</f>
        <v>theater</v>
      </c>
      <c r="V233" t="str">
        <f>MID(Tab_Data[[#This Row],[category &amp; sub-category]],FIND("/",Tab_Data[[#This Row],[category &amp; sub-category]])+1,1000)</f>
        <v>plays</v>
      </c>
    </row>
    <row r="234" spans="1:22" hidden="1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>(Tab_Data[[#This Row],[pledged]]/Tab_Data[[#This Row],[goal]])*100</f>
        <v>171.26470588235293</v>
      </c>
      <c r="G234" t="s">
        <v>20</v>
      </c>
      <c r="H234">
        <v>92</v>
      </c>
      <c r="I234" s="8">
        <f>IF(Tab_Data[[#This Row],[pledged]]=0,0,Tab_Data[[#This Row],[pledged]]/Tab_Data[[#This Row],[backers_count]])</f>
        <v>63.293478260869563</v>
      </c>
      <c r="J234" t="s">
        <v>21</v>
      </c>
      <c r="K234" t="s">
        <v>22</v>
      </c>
      <c r="L234">
        <v>1469422800</v>
      </c>
      <c r="M234" s="11">
        <f>(((Tab_Data[[#This Row],[launched_at]]/60)/60)/24)+DATE(1970,1,1)</f>
        <v>42576.208333333328</v>
      </c>
      <c r="N234">
        <f>YEAR(Tab_Data[[#This Row],[Date Created Conversion]])</f>
        <v>2016</v>
      </c>
      <c r="O234" s="12" t="str">
        <f>TEXT(Tab_Data[[#This Row],[Date Created Conversion]],"mmm")</f>
        <v>jul</v>
      </c>
      <c r="P234">
        <v>1469509200</v>
      </c>
      <c r="Q234" s="11">
        <f>(((Tab_Data[[#This Row],[deadline]]/60)/60)/24)+DATE(1970,1,1)</f>
        <v>42577.208333333328</v>
      </c>
      <c r="R234" t="b">
        <v>0</v>
      </c>
      <c r="S234" t="b">
        <v>0</v>
      </c>
      <c r="T234" t="s">
        <v>33</v>
      </c>
      <c r="U234" t="str">
        <f>MID(Tab_Data[[#This Row],[category &amp; sub-category]],1,FIND("/",Tab_Data[[#This Row],[category &amp; sub-category]])-1)</f>
        <v>theater</v>
      </c>
      <c r="V234" t="str">
        <f>MID(Tab_Data[[#This Row],[category &amp; sub-category]],FIND("/",Tab_Data[[#This Row],[category &amp; sub-category]])+1,1000)</f>
        <v>plays</v>
      </c>
    </row>
    <row r="235" spans="1:22" hidden="1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>(Tab_Data[[#This Row],[pledged]]/Tab_Data[[#This Row],[goal]])*100</f>
        <v>157.89473684210526</v>
      </c>
      <c r="G235" t="s">
        <v>20</v>
      </c>
      <c r="H235">
        <v>62</v>
      </c>
      <c r="I235" s="8">
        <f>IF(Tab_Data[[#This Row],[pledged]]=0,0,Tab_Data[[#This Row],[pledged]]/Tab_Data[[#This Row],[backers_count]])</f>
        <v>96.774193548387103</v>
      </c>
      <c r="J235" t="s">
        <v>21</v>
      </c>
      <c r="K235" t="s">
        <v>22</v>
      </c>
      <c r="L235">
        <v>1307854800</v>
      </c>
      <c r="M235" s="11">
        <f>(((Tab_Data[[#This Row],[launched_at]]/60)/60)/24)+DATE(1970,1,1)</f>
        <v>40706.208333333336</v>
      </c>
      <c r="N235">
        <f>YEAR(Tab_Data[[#This Row],[Date Created Conversion]])</f>
        <v>2011</v>
      </c>
      <c r="O235" s="12" t="str">
        <f>TEXT(Tab_Data[[#This Row],[Date Created Conversion]],"mmm")</f>
        <v>jun</v>
      </c>
      <c r="P235">
        <v>1309237200</v>
      </c>
      <c r="Q235" s="11">
        <f>(((Tab_Data[[#This Row],[deadline]]/60)/60)/24)+DATE(1970,1,1)</f>
        <v>40722.208333333336</v>
      </c>
      <c r="R235" t="b">
        <v>0</v>
      </c>
      <c r="S235" t="b">
        <v>0</v>
      </c>
      <c r="T235" t="s">
        <v>71</v>
      </c>
      <c r="U235" t="str">
        <f>MID(Tab_Data[[#This Row],[category &amp; sub-category]],1,FIND("/",Tab_Data[[#This Row],[category &amp; sub-category]])-1)</f>
        <v>film &amp; video</v>
      </c>
      <c r="V235" t="str">
        <f>MID(Tab_Data[[#This Row],[category &amp; sub-category]],FIND("/",Tab_Data[[#This Row],[category &amp; sub-category]])+1,1000)</f>
        <v>animation</v>
      </c>
    </row>
    <row r="236" spans="1:22" hidden="1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>(Tab_Data[[#This Row],[pledged]]/Tab_Data[[#This Row],[goal]])*100</f>
        <v>109.08</v>
      </c>
      <c r="G236" t="s">
        <v>20</v>
      </c>
      <c r="H236">
        <v>149</v>
      </c>
      <c r="I236" s="8">
        <f>IF(Tab_Data[[#This Row],[pledged]]=0,0,Tab_Data[[#This Row],[pledged]]/Tab_Data[[#This Row],[backers_count]])</f>
        <v>54.906040268456373</v>
      </c>
      <c r="J236" t="s">
        <v>107</v>
      </c>
      <c r="K236" t="s">
        <v>108</v>
      </c>
      <c r="L236">
        <v>1503378000</v>
      </c>
      <c r="M236" s="11">
        <f>(((Tab_Data[[#This Row],[launched_at]]/60)/60)/24)+DATE(1970,1,1)</f>
        <v>42969.208333333328</v>
      </c>
      <c r="N236">
        <f>YEAR(Tab_Data[[#This Row],[Date Created Conversion]])</f>
        <v>2017</v>
      </c>
      <c r="O236" s="12" t="str">
        <f>TEXT(Tab_Data[[#This Row],[Date Created Conversion]],"mmm")</f>
        <v>ago</v>
      </c>
      <c r="P236">
        <v>1503982800</v>
      </c>
      <c r="Q236" s="11">
        <f>(((Tab_Data[[#This Row],[deadline]]/60)/60)/24)+DATE(1970,1,1)</f>
        <v>42976.208333333328</v>
      </c>
      <c r="R236" t="b">
        <v>0</v>
      </c>
      <c r="S236" t="b">
        <v>1</v>
      </c>
      <c r="T236" t="s">
        <v>89</v>
      </c>
      <c r="U236" t="str">
        <f>MID(Tab_Data[[#This Row],[category &amp; sub-category]],1,FIND("/",Tab_Data[[#This Row],[category &amp; sub-category]])-1)</f>
        <v>games</v>
      </c>
      <c r="V236" t="str">
        <f>MID(Tab_Data[[#This Row],[category &amp; sub-category]],FIND("/",Tab_Data[[#This Row],[category &amp; sub-category]])+1,1000)</f>
        <v>video games</v>
      </c>
    </row>
    <row r="237" spans="1:22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>(Tab_Data[[#This Row],[pledged]]/Tab_Data[[#This Row],[goal]])*100</f>
        <v>41.732558139534881</v>
      </c>
      <c r="G237" t="s">
        <v>14</v>
      </c>
      <c r="H237">
        <v>92</v>
      </c>
      <c r="I237" s="8">
        <f>IF(Tab_Data[[#This Row],[pledged]]=0,0,Tab_Data[[#This Row],[pledged]]/Tab_Data[[#This Row],[backers_count]])</f>
        <v>39.010869565217391</v>
      </c>
      <c r="J237" t="s">
        <v>21</v>
      </c>
      <c r="K237" t="s">
        <v>22</v>
      </c>
      <c r="L237">
        <v>1486965600</v>
      </c>
      <c r="M237" s="11">
        <f>(((Tab_Data[[#This Row],[launched_at]]/60)/60)/24)+DATE(1970,1,1)</f>
        <v>42779.25</v>
      </c>
      <c r="N237">
        <f>YEAR(Tab_Data[[#This Row],[Date Created Conversion]])</f>
        <v>2017</v>
      </c>
      <c r="O237" s="12" t="str">
        <f>TEXT(Tab_Data[[#This Row],[Date Created Conversion]],"mmm")</f>
        <v>feb</v>
      </c>
      <c r="P237">
        <v>1487397600</v>
      </c>
      <c r="Q237" s="11">
        <f>(((Tab_Data[[#This Row],[deadline]]/60)/60)/24)+DATE(1970,1,1)</f>
        <v>42784.25</v>
      </c>
      <c r="R237" t="b">
        <v>0</v>
      </c>
      <c r="S237" t="b">
        <v>0</v>
      </c>
      <c r="T237" t="s">
        <v>71</v>
      </c>
      <c r="U237" t="str">
        <f>MID(Tab_Data[[#This Row],[category &amp; sub-category]],1,FIND("/",Tab_Data[[#This Row],[category &amp; sub-category]])-1)</f>
        <v>film &amp; video</v>
      </c>
      <c r="V237" t="str">
        <f>MID(Tab_Data[[#This Row],[category &amp; sub-category]],FIND("/",Tab_Data[[#This Row],[category &amp; sub-category]])+1,1000)</f>
        <v>animation</v>
      </c>
    </row>
    <row r="238" spans="1:22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>(Tab_Data[[#This Row],[pledged]]/Tab_Data[[#This Row],[goal]])*100</f>
        <v>10.944303797468354</v>
      </c>
      <c r="G238" t="s">
        <v>14</v>
      </c>
      <c r="H238">
        <v>57</v>
      </c>
      <c r="I238" s="8">
        <f>IF(Tab_Data[[#This Row],[pledged]]=0,0,Tab_Data[[#This Row],[pledged]]/Tab_Data[[#This Row],[backers_count]])</f>
        <v>75.84210526315789</v>
      </c>
      <c r="J238" t="s">
        <v>26</v>
      </c>
      <c r="K238" t="s">
        <v>27</v>
      </c>
      <c r="L238">
        <v>1561438800</v>
      </c>
      <c r="M238" s="11">
        <f>(((Tab_Data[[#This Row],[launched_at]]/60)/60)/24)+DATE(1970,1,1)</f>
        <v>43641.208333333328</v>
      </c>
      <c r="N238">
        <f>YEAR(Tab_Data[[#This Row],[Date Created Conversion]])</f>
        <v>2019</v>
      </c>
      <c r="O238" s="12" t="str">
        <f>TEXT(Tab_Data[[#This Row],[Date Created Conversion]],"mmm")</f>
        <v>jun</v>
      </c>
      <c r="P238">
        <v>1562043600</v>
      </c>
      <c r="Q238" s="11">
        <f>(((Tab_Data[[#This Row],[deadline]]/60)/60)/24)+DATE(1970,1,1)</f>
        <v>43648.208333333328</v>
      </c>
      <c r="R238" t="b">
        <v>0</v>
      </c>
      <c r="S238" t="b">
        <v>1</v>
      </c>
      <c r="T238" t="s">
        <v>23</v>
      </c>
      <c r="U238" t="str">
        <f>MID(Tab_Data[[#This Row],[category &amp; sub-category]],1,FIND("/",Tab_Data[[#This Row],[category &amp; sub-category]])-1)</f>
        <v>music</v>
      </c>
      <c r="V238" t="str">
        <f>MID(Tab_Data[[#This Row],[category &amp; sub-category]],FIND("/",Tab_Data[[#This Row],[category &amp; sub-category]])+1,1000)</f>
        <v>rock</v>
      </c>
    </row>
    <row r="239" spans="1:22" ht="31.2" hidden="1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>(Tab_Data[[#This Row],[pledged]]/Tab_Data[[#This Row],[goal]])*100</f>
        <v>159.3763440860215</v>
      </c>
      <c r="G239" t="s">
        <v>20</v>
      </c>
      <c r="H239">
        <v>329</v>
      </c>
      <c r="I239" s="8">
        <f>IF(Tab_Data[[#This Row],[pledged]]=0,0,Tab_Data[[#This Row],[pledged]]/Tab_Data[[#This Row],[backers_count]])</f>
        <v>45.051671732522799</v>
      </c>
      <c r="J239" t="s">
        <v>21</v>
      </c>
      <c r="K239" t="s">
        <v>22</v>
      </c>
      <c r="L239">
        <v>1398402000</v>
      </c>
      <c r="M239" s="11">
        <f>(((Tab_Data[[#This Row],[launched_at]]/60)/60)/24)+DATE(1970,1,1)</f>
        <v>41754.208333333336</v>
      </c>
      <c r="N239">
        <f>YEAR(Tab_Data[[#This Row],[Date Created Conversion]])</f>
        <v>2014</v>
      </c>
      <c r="O239" s="12" t="str">
        <f>TEXT(Tab_Data[[#This Row],[Date Created Conversion]],"mmm")</f>
        <v>abr</v>
      </c>
      <c r="P239">
        <v>1398574800</v>
      </c>
      <c r="Q239" s="11">
        <f>(((Tab_Data[[#This Row],[deadline]]/60)/60)/24)+DATE(1970,1,1)</f>
        <v>41756.208333333336</v>
      </c>
      <c r="R239" t="b">
        <v>0</v>
      </c>
      <c r="S239" t="b">
        <v>0</v>
      </c>
      <c r="T239" t="s">
        <v>71</v>
      </c>
      <c r="U239" t="str">
        <f>MID(Tab_Data[[#This Row],[category &amp; sub-category]],1,FIND("/",Tab_Data[[#This Row],[category &amp; sub-category]])-1)</f>
        <v>film &amp; video</v>
      </c>
      <c r="V239" t="str">
        <f>MID(Tab_Data[[#This Row],[category &amp; sub-category]],FIND("/",Tab_Data[[#This Row],[category &amp; sub-category]])+1,1000)</f>
        <v>animation</v>
      </c>
    </row>
    <row r="240" spans="1:22" hidden="1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>(Tab_Data[[#This Row],[pledged]]/Tab_Data[[#This Row],[goal]])*100</f>
        <v>422.41666666666669</v>
      </c>
      <c r="G240" t="s">
        <v>20</v>
      </c>
      <c r="H240">
        <v>97</v>
      </c>
      <c r="I240" s="8">
        <f>IF(Tab_Data[[#This Row],[pledged]]=0,0,Tab_Data[[#This Row],[pledged]]/Tab_Data[[#This Row],[backers_count]])</f>
        <v>104.51546391752578</v>
      </c>
      <c r="J240" t="s">
        <v>36</v>
      </c>
      <c r="K240" t="s">
        <v>37</v>
      </c>
      <c r="L240">
        <v>1513231200</v>
      </c>
      <c r="M240" s="11">
        <f>(((Tab_Data[[#This Row],[launched_at]]/60)/60)/24)+DATE(1970,1,1)</f>
        <v>43083.25</v>
      </c>
      <c r="N240">
        <f>YEAR(Tab_Data[[#This Row],[Date Created Conversion]])</f>
        <v>2017</v>
      </c>
      <c r="O240" s="12" t="str">
        <f>TEXT(Tab_Data[[#This Row],[Date Created Conversion]],"mmm")</f>
        <v>dic</v>
      </c>
      <c r="P240">
        <v>1515391200</v>
      </c>
      <c r="Q240" s="11">
        <f>(((Tab_Data[[#This Row],[deadline]]/60)/60)/24)+DATE(1970,1,1)</f>
        <v>43108.25</v>
      </c>
      <c r="R240" t="b">
        <v>0</v>
      </c>
      <c r="S240" t="b">
        <v>1</v>
      </c>
      <c r="T240" t="s">
        <v>33</v>
      </c>
      <c r="U240" t="str">
        <f>MID(Tab_Data[[#This Row],[category &amp; sub-category]],1,FIND("/",Tab_Data[[#This Row],[category &amp; sub-category]])-1)</f>
        <v>theater</v>
      </c>
      <c r="V240" t="str">
        <f>MID(Tab_Data[[#This Row],[category &amp; sub-category]],FIND("/",Tab_Data[[#This Row],[category &amp; sub-category]])+1,1000)</f>
        <v>plays</v>
      </c>
    </row>
    <row r="241" spans="1:22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>(Tab_Data[[#This Row],[pledged]]/Tab_Data[[#This Row],[goal]])*100</f>
        <v>97.71875</v>
      </c>
      <c r="G241" t="s">
        <v>14</v>
      </c>
      <c r="H241">
        <v>41</v>
      </c>
      <c r="I241" s="8">
        <f>IF(Tab_Data[[#This Row],[pledged]]=0,0,Tab_Data[[#This Row],[pledged]]/Tab_Data[[#This Row],[backers_count]])</f>
        <v>76.268292682926827</v>
      </c>
      <c r="J241" t="s">
        <v>21</v>
      </c>
      <c r="K241" t="s">
        <v>22</v>
      </c>
      <c r="L241">
        <v>1440824400</v>
      </c>
      <c r="M241" s="11">
        <f>(((Tab_Data[[#This Row],[launched_at]]/60)/60)/24)+DATE(1970,1,1)</f>
        <v>42245.208333333328</v>
      </c>
      <c r="N241">
        <f>YEAR(Tab_Data[[#This Row],[Date Created Conversion]])</f>
        <v>2015</v>
      </c>
      <c r="O241" s="12" t="str">
        <f>TEXT(Tab_Data[[#This Row],[Date Created Conversion]],"mmm")</f>
        <v>ago</v>
      </c>
      <c r="P241">
        <v>1441170000</v>
      </c>
      <c r="Q241" s="11">
        <f>(((Tab_Data[[#This Row],[deadline]]/60)/60)/24)+DATE(1970,1,1)</f>
        <v>42249.208333333328</v>
      </c>
      <c r="R241" t="b">
        <v>0</v>
      </c>
      <c r="S241" t="b">
        <v>0</v>
      </c>
      <c r="T241" t="s">
        <v>65</v>
      </c>
      <c r="U241" t="str">
        <f>MID(Tab_Data[[#This Row],[category &amp; sub-category]],1,FIND("/",Tab_Data[[#This Row],[category &amp; sub-category]])-1)</f>
        <v>technology</v>
      </c>
      <c r="V241" t="str">
        <f>MID(Tab_Data[[#This Row],[category &amp; sub-category]],FIND("/",Tab_Data[[#This Row],[category &amp; sub-category]])+1,1000)</f>
        <v>wearables</v>
      </c>
    </row>
    <row r="242" spans="1:22" hidden="1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>(Tab_Data[[#This Row],[pledged]]/Tab_Data[[#This Row],[goal]])*100</f>
        <v>418.78911564625849</v>
      </c>
      <c r="G242" t="s">
        <v>20</v>
      </c>
      <c r="H242">
        <v>1784</v>
      </c>
      <c r="I242" s="8">
        <f>IF(Tab_Data[[#This Row],[pledged]]=0,0,Tab_Data[[#This Row],[pledged]]/Tab_Data[[#This Row],[backers_count]])</f>
        <v>69.015695067264573</v>
      </c>
      <c r="J242" t="s">
        <v>21</v>
      </c>
      <c r="K242" t="s">
        <v>22</v>
      </c>
      <c r="L242">
        <v>1281070800</v>
      </c>
      <c r="M242" s="11">
        <f>(((Tab_Data[[#This Row],[launched_at]]/60)/60)/24)+DATE(1970,1,1)</f>
        <v>40396.208333333336</v>
      </c>
      <c r="N242">
        <f>YEAR(Tab_Data[[#This Row],[Date Created Conversion]])</f>
        <v>2010</v>
      </c>
      <c r="O242" s="12" t="str">
        <f>TEXT(Tab_Data[[#This Row],[Date Created Conversion]],"mmm")</f>
        <v>ago</v>
      </c>
      <c r="P242">
        <v>1281157200</v>
      </c>
      <c r="Q242" s="11">
        <f>(((Tab_Data[[#This Row],[deadline]]/60)/60)/24)+DATE(1970,1,1)</f>
        <v>40397.208333333336</v>
      </c>
      <c r="R242" t="b">
        <v>0</v>
      </c>
      <c r="S242" t="b">
        <v>0</v>
      </c>
      <c r="T242" t="s">
        <v>33</v>
      </c>
      <c r="U242" t="str">
        <f>MID(Tab_Data[[#This Row],[category &amp; sub-category]],1,FIND("/",Tab_Data[[#This Row],[category &amp; sub-category]])-1)</f>
        <v>theater</v>
      </c>
      <c r="V242" t="str">
        <f>MID(Tab_Data[[#This Row],[category &amp; sub-category]],FIND("/",Tab_Data[[#This Row],[category &amp; sub-category]])+1,1000)</f>
        <v>plays</v>
      </c>
    </row>
    <row r="243" spans="1:22" ht="31.2" hidden="1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>(Tab_Data[[#This Row],[pledged]]/Tab_Data[[#This Row],[goal]])*100</f>
        <v>101.91632047477745</v>
      </c>
      <c r="G243" t="s">
        <v>20</v>
      </c>
      <c r="H243">
        <v>1684</v>
      </c>
      <c r="I243" s="8">
        <f>IF(Tab_Data[[#This Row],[pledged]]=0,0,Tab_Data[[#This Row],[pledged]]/Tab_Data[[#This Row],[backers_count]])</f>
        <v>101.97684085510689</v>
      </c>
      <c r="J243" t="s">
        <v>26</v>
      </c>
      <c r="K243" t="s">
        <v>27</v>
      </c>
      <c r="L243">
        <v>1397365200</v>
      </c>
      <c r="M243" s="11">
        <f>(((Tab_Data[[#This Row],[launched_at]]/60)/60)/24)+DATE(1970,1,1)</f>
        <v>41742.208333333336</v>
      </c>
      <c r="N243">
        <f>YEAR(Tab_Data[[#This Row],[Date Created Conversion]])</f>
        <v>2014</v>
      </c>
      <c r="O243" s="12" t="str">
        <f>TEXT(Tab_Data[[#This Row],[Date Created Conversion]],"mmm")</f>
        <v>abr</v>
      </c>
      <c r="P243">
        <v>1398229200</v>
      </c>
      <c r="Q243" s="11">
        <f>(((Tab_Data[[#This Row],[deadline]]/60)/60)/24)+DATE(1970,1,1)</f>
        <v>41752.208333333336</v>
      </c>
      <c r="R243" t="b">
        <v>0</v>
      </c>
      <c r="S243" t="b">
        <v>1</v>
      </c>
      <c r="T243" t="s">
        <v>68</v>
      </c>
      <c r="U243" t="str">
        <f>MID(Tab_Data[[#This Row],[category &amp; sub-category]],1,FIND("/",Tab_Data[[#This Row],[category &amp; sub-category]])-1)</f>
        <v>publishing</v>
      </c>
      <c r="V243" t="str">
        <f>MID(Tab_Data[[#This Row],[category &amp; sub-category]],FIND("/",Tab_Data[[#This Row],[category &amp; sub-category]])+1,1000)</f>
        <v>nonfiction</v>
      </c>
    </row>
    <row r="244" spans="1:22" hidden="1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>(Tab_Data[[#This Row],[pledged]]/Tab_Data[[#This Row],[goal]])*100</f>
        <v>127.72619047619047</v>
      </c>
      <c r="G244" t="s">
        <v>20</v>
      </c>
      <c r="H244">
        <v>250</v>
      </c>
      <c r="I244" s="8">
        <f>IF(Tab_Data[[#This Row],[pledged]]=0,0,Tab_Data[[#This Row],[pledged]]/Tab_Data[[#This Row],[backers_count]])</f>
        <v>42.915999999999997</v>
      </c>
      <c r="J244" t="s">
        <v>21</v>
      </c>
      <c r="K244" t="s">
        <v>22</v>
      </c>
      <c r="L244">
        <v>1494392400</v>
      </c>
      <c r="M244" s="11">
        <f>(((Tab_Data[[#This Row],[launched_at]]/60)/60)/24)+DATE(1970,1,1)</f>
        <v>42865.208333333328</v>
      </c>
      <c r="N244">
        <f>YEAR(Tab_Data[[#This Row],[Date Created Conversion]])</f>
        <v>2017</v>
      </c>
      <c r="O244" s="12" t="str">
        <f>TEXT(Tab_Data[[#This Row],[Date Created Conversion]],"mmm")</f>
        <v>may</v>
      </c>
      <c r="P244">
        <v>1495256400</v>
      </c>
      <c r="Q244" s="11">
        <f>(((Tab_Data[[#This Row],[deadline]]/60)/60)/24)+DATE(1970,1,1)</f>
        <v>42875.208333333328</v>
      </c>
      <c r="R244" t="b">
        <v>0</v>
      </c>
      <c r="S244" t="b">
        <v>1</v>
      </c>
      <c r="T244" t="s">
        <v>23</v>
      </c>
      <c r="U244" t="str">
        <f>MID(Tab_Data[[#This Row],[category &amp; sub-category]],1,FIND("/",Tab_Data[[#This Row],[category &amp; sub-category]])-1)</f>
        <v>music</v>
      </c>
      <c r="V244" t="str">
        <f>MID(Tab_Data[[#This Row],[category &amp; sub-category]],FIND("/",Tab_Data[[#This Row],[category &amp; sub-category]])+1,1000)</f>
        <v>rock</v>
      </c>
    </row>
    <row r="245" spans="1:22" ht="31.2" hidden="1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>(Tab_Data[[#This Row],[pledged]]/Tab_Data[[#This Row],[goal]])*100</f>
        <v>445.21739130434781</v>
      </c>
      <c r="G245" t="s">
        <v>20</v>
      </c>
      <c r="H245">
        <v>238</v>
      </c>
      <c r="I245" s="8">
        <f>IF(Tab_Data[[#This Row],[pledged]]=0,0,Tab_Data[[#This Row],[pledged]]/Tab_Data[[#This Row],[backers_count]])</f>
        <v>43.025210084033617</v>
      </c>
      <c r="J245" t="s">
        <v>21</v>
      </c>
      <c r="K245" t="s">
        <v>22</v>
      </c>
      <c r="L245">
        <v>1520143200</v>
      </c>
      <c r="M245" s="11">
        <f>(((Tab_Data[[#This Row],[launched_at]]/60)/60)/24)+DATE(1970,1,1)</f>
        <v>43163.25</v>
      </c>
      <c r="N245">
        <f>YEAR(Tab_Data[[#This Row],[Date Created Conversion]])</f>
        <v>2018</v>
      </c>
      <c r="O245" s="12" t="str">
        <f>TEXT(Tab_Data[[#This Row],[Date Created Conversion]],"mmm")</f>
        <v>mar</v>
      </c>
      <c r="P245">
        <v>1520402400</v>
      </c>
      <c r="Q245" s="11">
        <f>(((Tab_Data[[#This Row],[deadline]]/60)/60)/24)+DATE(1970,1,1)</f>
        <v>43166.25</v>
      </c>
      <c r="R245" t="b">
        <v>0</v>
      </c>
      <c r="S245" t="b">
        <v>0</v>
      </c>
      <c r="T245" t="s">
        <v>33</v>
      </c>
      <c r="U245" t="str">
        <f>MID(Tab_Data[[#This Row],[category &amp; sub-category]],1,FIND("/",Tab_Data[[#This Row],[category &amp; sub-category]])-1)</f>
        <v>theater</v>
      </c>
      <c r="V245" t="str">
        <f>MID(Tab_Data[[#This Row],[category &amp; sub-category]],FIND("/",Tab_Data[[#This Row],[category &amp; sub-category]])+1,1000)</f>
        <v>plays</v>
      </c>
    </row>
    <row r="246" spans="1:22" ht="31.2" hidden="1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>(Tab_Data[[#This Row],[pledged]]/Tab_Data[[#This Row],[goal]])*100</f>
        <v>569.71428571428578</v>
      </c>
      <c r="G246" t="s">
        <v>20</v>
      </c>
      <c r="H246">
        <v>53</v>
      </c>
      <c r="I246" s="8">
        <f>IF(Tab_Data[[#This Row],[pledged]]=0,0,Tab_Data[[#This Row],[pledged]]/Tab_Data[[#This Row],[backers_count]])</f>
        <v>75.245283018867923</v>
      </c>
      <c r="J246" t="s">
        <v>21</v>
      </c>
      <c r="K246" t="s">
        <v>22</v>
      </c>
      <c r="L246">
        <v>1405314000</v>
      </c>
      <c r="M246" s="11">
        <f>(((Tab_Data[[#This Row],[launched_at]]/60)/60)/24)+DATE(1970,1,1)</f>
        <v>41834.208333333336</v>
      </c>
      <c r="N246">
        <f>YEAR(Tab_Data[[#This Row],[Date Created Conversion]])</f>
        <v>2014</v>
      </c>
      <c r="O246" s="12" t="str">
        <f>TEXT(Tab_Data[[#This Row],[Date Created Conversion]],"mmm")</f>
        <v>jul</v>
      </c>
      <c r="P246">
        <v>1409806800</v>
      </c>
      <c r="Q246" s="11">
        <f>(((Tab_Data[[#This Row],[deadline]]/60)/60)/24)+DATE(1970,1,1)</f>
        <v>41886.208333333336</v>
      </c>
      <c r="R246" t="b">
        <v>0</v>
      </c>
      <c r="S246" t="b">
        <v>0</v>
      </c>
      <c r="T246" t="s">
        <v>33</v>
      </c>
      <c r="U246" t="str">
        <f>MID(Tab_Data[[#This Row],[category &amp; sub-category]],1,FIND("/",Tab_Data[[#This Row],[category &amp; sub-category]])-1)</f>
        <v>theater</v>
      </c>
      <c r="V246" t="str">
        <f>MID(Tab_Data[[#This Row],[category &amp; sub-category]],FIND("/",Tab_Data[[#This Row],[category &amp; sub-category]])+1,1000)</f>
        <v>plays</v>
      </c>
    </row>
    <row r="247" spans="1:22" hidden="1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>(Tab_Data[[#This Row],[pledged]]/Tab_Data[[#This Row],[goal]])*100</f>
        <v>509.34482758620686</v>
      </c>
      <c r="G247" t="s">
        <v>20</v>
      </c>
      <c r="H247">
        <v>214</v>
      </c>
      <c r="I247" s="8">
        <f>IF(Tab_Data[[#This Row],[pledged]]=0,0,Tab_Data[[#This Row],[pledged]]/Tab_Data[[#This Row],[backers_count]])</f>
        <v>69.023364485981304</v>
      </c>
      <c r="J247" t="s">
        <v>21</v>
      </c>
      <c r="K247" t="s">
        <v>22</v>
      </c>
      <c r="L247">
        <v>1396846800</v>
      </c>
      <c r="M247" s="11">
        <f>(((Tab_Data[[#This Row],[launched_at]]/60)/60)/24)+DATE(1970,1,1)</f>
        <v>41736.208333333336</v>
      </c>
      <c r="N247">
        <f>YEAR(Tab_Data[[#This Row],[Date Created Conversion]])</f>
        <v>2014</v>
      </c>
      <c r="O247" s="12" t="str">
        <f>TEXT(Tab_Data[[#This Row],[Date Created Conversion]],"mmm")</f>
        <v>abr</v>
      </c>
      <c r="P247">
        <v>1396933200</v>
      </c>
      <c r="Q247" s="11">
        <f>(((Tab_Data[[#This Row],[deadline]]/60)/60)/24)+DATE(1970,1,1)</f>
        <v>41737.208333333336</v>
      </c>
      <c r="R247" t="b">
        <v>0</v>
      </c>
      <c r="S247" t="b">
        <v>0</v>
      </c>
      <c r="T247" t="s">
        <v>33</v>
      </c>
      <c r="U247" t="str">
        <f>MID(Tab_Data[[#This Row],[category &amp; sub-category]],1,FIND("/",Tab_Data[[#This Row],[category &amp; sub-category]])-1)</f>
        <v>theater</v>
      </c>
      <c r="V247" t="str">
        <f>MID(Tab_Data[[#This Row],[category &amp; sub-category]],FIND("/",Tab_Data[[#This Row],[category &amp; sub-category]])+1,1000)</f>
        <v>plays</v>
      </c>
    </row>
    <row r="248" spans="1:22" hidden="1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>(Tab_Data[[#This Row],[pledged]]/Tab_Data[[#This Row],[goal]])*100</f>
        <v>325.5333333333333</v>
      </c>
      <c r="G248" t="s">
        <v>20</v>
      </c>
      <c r="H248">
        <v>222</v>
      </c>
      <c r="I248" s="8">
        <f>IF(Tab_Data[[#This Row],[pledged]]=0,0,Tab_Data[[#This Row],[pledged]]/Tab_Data[[#This Row],[backers_count]])</f>
        <v>65.986486486486484</v>
      </c>
      <c r="J248" t="s">
        <v>21</v>
      </c>
      <c r="K248" t="s">
        <v>22</v>
      </c>
      <c r="L248">
        <v>1375678800</v>
      </c>
      <c r="M248" s="11">
        <f>(((Tab_Data[[#This Row],[launched_at]]/60)/60)/24)+DATE(1970,1,1)</f>
        <v>41491.208333333336</v>
      </c>
      <c r="N248">
        <f>YEAR(Tab_Data[[#This Row],[Date Created Conversion]])</f>
        <v>2013</v>
      </c>
      <c r="O248" s="12" t="str">
        <f>TEXT(Tab_Data[[#This Row],[Date Created Conversion]],"mmm")</f>
        <v>ago</v>
      </c>
      <c r="P248">
        <v>1376024400</v>
      </c>
      <c r="Q248" s="11">
        <f>(((Tab_Data[[#This Row],[deadline]]/60)/60)/24)+DATE(1970,1,1)</f>
        <v>41495.208333333336</v>
      </c>
      <c r="R248" t="b">
        <v>0</v>
      </c>
      <c r="S248" t="b">
        <v>0</v>
      </c>
      <c r="T248" t="s">
        <v>28</v>
      </c>
      <c r="U248" t="str">
        <f>MID(Tab_Data[[#This Row],[category &amp; sub-category]],1,FIND("/",Tab_Data[[#This Row],[category &amp; sub-category]])-1)</f>
        <v>technology</v>
      </c>
      <c r="V248" t="str">
        <f>MID(Tab_Data[[#This Row],[category &amp; sub-category]],FIND("/",Tab_Data[[#This Row],[category &amp; sub-category]])+1,1000)</f>
        <v>web</v>
      </c>
    </row>
    <row r="249" spans="1:22" hidden="1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>(Tab_Data[[#This Row],[pledged]]/Tab_Data[[#This Row],[goal]])*100</f>
        <v>932.61616161616166</v>
      </c>
      <c r="G249" t="s">
        <v>20</v>
      </c>
      <c r="H249">
        <v>1884</v>
      </c>
      <c r="I249" s="8">
        <f>IF(Tab_Data[[#This Row],[pledged]]=0,0,Tab_Data[[#This Row],[pledged]]/Tab_Data[[#This Row],[backers_count]])</f>
        <v>98.013800424628457</v>
      </c>
      <c r="J249" t="s">
        <v>21</v>
      </c>
      <c r="K249" t="s">
        <v>22</v>
      </c>
      <c r="L249">
        <v>1482386400</v>
      </c>
      <c r="M249" s="11">
        <f>(((Tab_Data[[#This Row],[launched_at]]/60)/60)/24)+DATE(1970,1,1)</f>
        <v>42726.25</v>
      </c>
      <c r="N249">
        <f>YEAR(Tab_Data[[#This Row],[Date Created Conversion]])</f>
        <v>2016</v>
      </c>
      <c r="O249" s="12" t="str">
        <f>TEXT(Tab_Data[[#This Row],[Date Created Conversion]],"mmm")</f>
        <v>dic</v>
      </c>
      <c r="P249">
        <v>1483682400</v>
      </c>
      <c r="Q249" s="11">
        <f>(((Tab_Data[[#This Row],[deadline]]/60)/60)/24)+DATE(1970,1,1)</f>
        <v>42741.25</v>
      </c>
      <c r="R249" t="b">
        <v>0</v>
      </c>
      <c r="S249" t="b">
        <v>1</v>
      </c>
      <c r="T249" t="s">
        <v>119</v>
      </c>
      <c r="U249" t="str">
        <f>MID(Tab_Data[[#This Row],[category &amp; sub-category]],1,FIND("/",Tab_Data[[#This Row],[category &amp; sub-category]])-1)</f>
        <v>publishing</v>
      </c>
      <c r="V249" t="str">
        <f>MID(Tab_Data[[#This Row],[category &amp; sub-category]],FIND("/",Tab_Data[[#This Row],[category &amp; sub-category]])+1,1000)</f>
        <v>fiction</v>
      </c>
    </row>
    <row r="250" spans="1:22" hidden="1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>(Tab_Data[[#This Row],[pledged]]/Tab_Data[[#This Row],[goal]])*100</f>
        <v>211.33870967741933</v>
      </c>
      <c r="G250" t="s">
        <v>20</v>
      </c>
      <c r="H250">
        <v>218</v>
      </c>
      <c r="I250" s="8">
        <f>IF(Tab_Data[[#This Row],[pledged]]=0,0,Tab_Data[[#This Row],[pledged]]/Tab_Data[[#This Row],[backers_count]])</f>
        <v>60.105504587155963</v>
      </c>
      <c r="J250" t="s">
        <v>26</v>
      </c>
      <c r="K250" t="s">
        <v>27</v>
      </c>
      <c r="L250">
        <v>1420005600</v>
      </c>
      <c r="M250" s="11">
        <f>(((Tab_Data[[#This Row],[launched_at]]/60)/60)/24)+DATE(1970,1,1)</f>
        <v>42004.25</v>
      </c>
      <c r="N250">
        <f>YEAR(Tab_Data[[#This Row],[Date Created Conversion]])</f>
        <v>2014</v>
      </c>
      <c r="O250" s="12" t="str">
        <f>TEXT(Tab_Data[[#This Row],[Date Created Conversion]],"mmm")</f>
        <v>dic</v>
      </c>
      <c r="P250">
        <v>1420437600</v>
      </c>
      <c r="Q250" s="11">
        <f>(((Tab_Data[[#This Row],[deadline]]/60)/60)/24)+DATE(1970,1,1)</f>
        <v>42009.25</v>
      </c>
      <c r="R250" t="b">
        <v>0</v>
      </c>
      <c r="S250" t="b">
        <v>0</v>
      </c>
      <c r="T250" t="s">
        <v>292</v>
      </c>
      <c r="U250" t="str">
        <f>MID(Tab_Data[[#This Row],[category &amp; sub-category]],1,FIND("/",Tab_Data[[#This Row],[category &amp; sub-category]])-1)</f>
        <v>games</v>
      </c>
      <c r="V250" t="str">
        <f>MID(Tab_Data[[#This Row],[category &amp; sub-category]],FIND("/",Tab_Data[[#This Row],[category &amp; sub-category]])+1,1000)</f>
        <v>mobile games</v>
      </c>
    </row>
    <row r="251" spans="1:22" hidden="1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>(Tab_Data[[#This Row],[pledged]]/Tab_Data[[#This Row],[goal]])*100</f>
        <v>273.32520325203251</v>
      </c>
      <c r="G251" t="s">
        <v>20</v>
      </c>
      <c r="H251">
        <v>6465</v>
      </c>
      <c r="I251" s="8">
        <f>IF(Tab_Data[[#This Row],[pledged]]=0,0,Tab_Data[[#This Row],[pledged]]/Tab_Data[[#This Row],[backers_count]])</f>
        <v>26.000773395204948</v>
      </c>
      <c r="J251" t="s">
        <v>21</v>
      </c>
      <c r="K251" t="s">
        <v>22</v>
      </c>
      <c r="L251">
        <v>1420178400</v>
      </c>
      <c r="M251" s="11">
        <f>(((Tab_Data[[#This Row],[launched_at]]/60)/60)/24)+DATE(1970,1,1)</f>
        <v>42006.25</v>
      </c>
      <c r="N251">
        <f>YEAR(Tab_Data[[#This Row],[Date Created Conversion]])</f>
        <v>2015</v>
      </c>
      <c r="O251" s="12" t="str">
        <f>TEXT(Tab_Data[[#This Row],[Date Created Conversion]],"mmm")</f>
        <v>ene</v>
      </c>
      <c r="P251">
        <v>1420783200</v>
      </c>
      <c r="Q251" s="11">
        <f>(((Tab_Data[[#This Row],[deadline]]/60)/60)/24)+DATE(1970,1,1)</f>
        <v>42013.25</v>
      </c>
      <c r="R251" t="b">
        <v>0</v>
      </c>
      <c r="S251" t="b">
        <v>0</v>
      </c>
      <c r="T251" t="s">
        <v>206</v>
      </c>
      <c r="U251" t="str">
        <f>MID(Tab_Data[[#This Row],[category &amp; sub-category]],1,FIND("/",Tab_Data[[#This Row],[category &amp; sub-category]])-1)</f>
        <v>publishing</v>
      </c>
      <c r="V251" t="str">
        <f>MID(Tab_Data[[#This Row],[category &amp; sub-category]],FIND("/",Tab_Data[[#This Row],[category &amp; sub-category]])+1,1000)</f>
        <v>translations</v>
      </c>
    </row>
    <row r="252" spans="1:22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>(Tab_Data[[#This Row],[pledged]]/Tab_Data[[#This Row],[goal]])*100</f>
        <v>3</v>
      </c>
      <c r="G252" t="s">
        <v>14</v>
      </c>
      <c r="H252">
        <v>1</v>
      </c>
      <c r="I252" s="8">
        <f>IF(Tab_Data[[#This Row],[pledged]]=0,0,Tab_Data[[#This Row],[pledged]]/Tab_Data[[#This Row],[backers_count]])</f>
        <v>3</v>
      </c>
      <c r="J252" t="s">
        <v>21</v>
      </c>
      <c r="K252" t="s">
        <v>22</v>
      </c>
      <c r="L252">
        <v>1264399200</v>
      </c>
      <c r="M252" s="11">
        <f>(((Tab_Data[[#This Row],[launched_at]]/60)/60)/24)+DATE(1970,1,1)</f>
        <v>40203.25</v>
      </c>
      <c r="N252">
        <f>YEAR(Tab_Data[[#This Row],[Date Created Conversion]])</f>
        <v>2010</v>
      </c>
      <c r="O252" s="12" t="str">
        <f>TEXT(Tab_Data[[#This Row],[Date Created Conversion]],"mmm")</f>
        <v>ene</v>
      </c>
      <c r="P252">
        <v>1267423200</v>
      </c>
      <c r="Q252" s="11">
        <f>(((Tab_Data[[#This Row],[deadline]]/60)/60)/24)+DATE(1970,1,1)</f>
        <v>40238.25</v>
      </c>
      <c r="R252" t="b">
        <v>0</v>
      </c>
      <c r="S252" t="b">
        <v>0</v>
      </c>
      <c r="T252" t="s">
        <v>23</v>
      </c>
      <c r="U252" t="str">
        <f>MID(Tab_Data[[#This Row],[category &amp; sub-category]],1,FIND("/",Tab_Data[[#This Row],[category &amp; sub-category]])-1)</f>
        <v>music</v>
      </c>
      <c r="V252" t="str">
        <f>MID(Tab_Data[[#This Row],[category &amp; sub-category]],FIND("/",Tab_Data[[#This Row],[category &amp; sub-category]])+1,1000)</f>
        <v>rock</v>
      </c>
    </row>
    <row r="253" spans="1:22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>(Tab_Data[[#This Row],[pledged]]/Tab_Data[[#This Row],[goal]])*100</f>
        <v>54.084507042253513</v>
      </c>
      <c r="G253" t="s">
        <v>14</v>
      </c>
      <c r="H253">
        <v>101</v>
      </c>
      <c r="I253" s="8">
        <f>IF(Tab_Data[[#This Row],[pledged]]=0,0,Tab_Data[[#This Row],[pledged]]/Tab_Data[[#This Row],[backers_count]])</f>
        <v>38.019801980198018</v>
      </c>
      <c r="J253" t="s">
        <v>21</v>
      </c>
      <c r="K253" t="s">
        <v>22</v>
      </c>
      <c r="L253">
        <v>1355032800</v>
      </c>
      <c r="M253" s="11">
        <f>(((Tab_Data[[#This Row],[launched_at]]/60)/60)/24)+DATE(1970,1,1)</f>
        <v>41252.25</v>
      </c>
      <c r="N253">
        <f>YEAR(Tab_Data[[#This Row],[Date Created Conversion]])</f>
        <v>2012</v>
      </c>
      <c r="O253" s="12" t="str">
        <f>TEXT(Tab_Data[[#This Row],[Date Created Conversion]],"mmm")</f>
        <v>dic</v>
      </c>
      <c r="P253">
        <v>1355205600</v>
      </c>
      <c r="Q253" s="11">
        <f>(((Tab_Data[[#This Row],[deadline]]/60)/60)/24)+DATE(1970,1,1)</f>
        <v>41254.25</v>
      </c>
      <c r="R253" t="b">
        <v>0</v>
      </c>
      <c r="S253" t="b">
        <v>0</v>
      </c>
      <c r="T253" t="s">
        <v>33</v>
      </c>
      <c r="U253" t="str">
        <f>MID(Tab_Data[[#This Row],[category &amp; sub-category]],1,FIND("/",Tab_Data[[#This Row],[category &amp; sub-category]])-1)</f>
        <v>theater</v>
      </c>
      <c r="V253" t="str">
        <f>MID(Tab_Data[[#This Row],[category &amp; sub-category]],FIND("/",Tab_Data[[#This Row],[category &amp; sub-category]])+1,1000)</f>
        <v>plays</v>
      </c>
    </row>
    <row r="254" spans="1:22" ht="31.2" hidden="1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>(Tab_Data[[#This Row],[pledged]]/Tab_Data[[#This Row],[goal]])*100</f>
        <v>626.29999999999995</v>
      </c>
      <c r="G254" t="s">
        <v>20</v>
      </c>
      <c r="H254">
        <v>59</v>
      </c>
      <c r="I254" s="8">
        <f>IF(Tab_Data[[#This Row],[pledged]]=0,0,Tab_Data[[#This Row],[pledged]]/Tab_Data[[#This Row],[backers_count]])</f>
        <v>106.15254237288136</v>
      </c>
      <c r="J254" t="s">
        <v>21</v>
      </c>
      <c r="K254" t="s">
        <v>22</v>
      </c>
      <c r="L254">
        <v>1382677200</v>
      </c>
      <c r="M254" s="11">
        <f>(((Tab_Data[[#This Row],[launched_at]]/60)/60)/24)+DATE(1970,1,1)</f>
        <v>41572.208333333336</v>
      </c>
      <c r="N254">
        <f>YEAR(Tab_Data[[#This Row],[Date Created Conversion]])</f>
        <v>2013</v>
      </c>
      <c r="O254" s="12" t="str">
        <f>TEXT(Tab_Data[[#This Row],[Date Created Conversion]],"mmm")</f>
        <v>oct</v>
      </c>
      <c r="P254">
        <v>1383109200</v>
      </c>
      <c r="Q254" s="11">
        <f>(((Tab_Data[[#This Row],[deadline]]/60)/60)/24)+DATE(1970,1,1)</f>
        <v>41577.208333333336</v>
      </c>
      <c r="R254" t="b">
        <v>0</v>
      </c>
      <c r="S254" t="b">
        <v>0</v>
      </c>
      <c r="T254" t="s">
        <v>33</v>
      </c>
      <c r="U254" t="str">
        <f>MID(Tab_Data[[#This Row],[category &amp; sub-category]],1,FIND("/",Tab_Data[[#This Row],[category &amp; sub-category]])-1)</f>
        <v>theater</v>
      </c>
      <c r="V254" t="str">
        <f>MID(Tab_Data[[#This Row],[category &amp; sub-category]],FIND("/",Tab_Data[[#This Row],[category &amp; sub-category]])+1,1000)</f>
        <v>plays</v>
      </c>
    </row>
    <row r="255" spans="1:22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>(Tab_Data[[#This Row],[pledged]]/Tab_Data[[#This Row],[goal]])*100</f>
        <v>89.021399176954731</v>
      </c>
      <c r="G255" t="s">
        <v>14</v>
      </c>
      <c r="H255">
        <v>1335</v>
      </c>
      <c r="I255" s="8">
        <f>IF(Tab_Data[[#This Row],[pledged]]=0,0,Tab_Data[[#This Row],[pledged]]/Tab_Data[[#This Row],[backers_count]])</f>
        <v>81.019475655430711</v>
      </c>
      <c r="J255" t="s">
        <v>15</v>
      </c>
      <c r="K255" t="s">
        <v>16</v>
      </c>
      <c r="L255">
        <v>1302238800</v>
      </c>
      <c r="M255" s="11">
        <f>(((Tab_Data[[#This Row],[launched_at]]/60)/60)/24)+DATE(1970,1,1)</f>
        <v>40641.208333333336</v>
      </c>
      <c r="N255">
        <f>YEAR(Tab_Data[[#This Row],[Date Created Conversion]])</f>
        <v>2011</v>
      </c>
      <c r="O255" s="12" t="str">
        <f>TEXT(Tab_Data[[#This Row],[Date Created Conversion]],"mmm")</f>
        <v>abr</v>
      </c>
      <c r="P255">
        <v>1303275600</v>
      </c>
      <c r="Q255" s="11">
        <f>(((Tab_Data[[#This Row],[deadline]]/60)/60)/24)+DATE(1970,1,1)</f>
        <v>40653.208333333336</v>
      </c>
      <c r="R255" t="b">
        <v>0</v>
      </c>
      <c r="S255" t="b">
        <v>0</v>
      </c>
      <c r="T255" t="s">
        <v>53</v>
      </c>
      <c r="U255" t="str">
        <f>MID(Tab_Data[[#This Row],[category &amp; sub-category]],1,FIND("/",Tab_Data[[#This Row],[category &amp; sub-category]])-1)</f>
        <v>film &amp; video</v>
      </c>
      <c r="V255" t="str">
        <f>MID(Tab_Data[[#This Row],[category &amp; sub-category]],FIND("/",Tab_Data[[#This Row],[category &amp; sub-category]])+1,1000)</f>
        <v>drama</v>
      </c>
    </row>
    <row r="256" spans="1:22" ht="31.2" hidden="1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>(Tab_Data[[#This Row],[pledged]]/Tab_Data[[#This Row],[goal]])*100</f>
        <v>184.89130434782609</v>
      </c>
      <c r="G256" t="s">
        <v>20</v>
      </c>
      <c r="H256">
        <v>88</v>
      </c>
      <c r="I256" s="8">
        <f>IF(Tab_Data[[#This Row],[pledged]]=0,0,Tab_Data[[#This Row],[pledged]]/Tab_Data[[#This Row],[backers_count]])</f>
        <v>96.647727272727266</v>
      </c>
      <c r="J256" t="s">
        <v>21</v>
      </c>
      <c r="K256" t="s">
        <v>22</v>
      </c>
      <c r="L256">
        <v>1487656800</v>
      </c>
      <c r="M256" s="11">
        <f>(((Tab_Data[[#This Row],[launched_at]]/60)/60)/24)+DATE(1970,1,1)</f>
        <v>42787.25</v>
      </c>
      <c r="N256">
        <f>YEAR(Tab_Data[[#This Row],[Date Created Conversion]])</f>
        <v>2017</v>
      </c>
      <c r="O256" s="12" t="str">
        <f>TEXT(Tab_Data[[#This Row],[Date Created Conversion]],"mmm")</f>
        <v>feb</v>
      </c>
      <c r="P256">
        <v>1487829600</v>
      </c>
      <c r="Q256" s="11">
        <f>(((Tab_Data[[#This Row],[deadline]]/60)/60)/24)+DATE(1970,1,1)</f>
        <v>42789.25</v>
      </c>
      <c r="R256" t="b">
        <v>0</v>
      </c>
      <c r="S256" t="b">
        <v>0</v>
      </c>
      <c r="T256" t="s">
        <v>68</v>
      </c>
      <c r="U256" t="str">
        <f>MID(Tab_Data[[#This Row],[category &amp; sub-category]],1,FIND("/",Tab_Data[[#This Row],[category &amp; sub-category]])-1)</f>
        <v>publishing</v>
      </c>
      <c r="V256" t="str">
        <f>MID(Tab_Data[[#This Row],[category &amp; sub-category]],FIND("/",Tab_Data[[#This Row],[category &amp; sub-category]])+1,1000)</f>
        <v>nonfiction</v>
      </c>
    </row>
    <row r="257" spans="1:22" ht="31.2" hidden="1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>(Tab_Data[[#This Row],[pledged]]/Tab_Data[[#This Row],[goal]])*100</f>
        <v>120.16770186335404</v>
      </c>
      <c r="G257" t="s">
        <v>20</v>
      </c>
      <c r="H257">
        <v>1697</v>
      </c>
      <c r="I257" s="8">
        <f>IF(Tab_Data[[#This Row],[pledged]]=0,0,Tab_Data[[#This Row],[pledged]]/Tab_Data[[#This Row],[backers_count]])</f>
        <v>57.003535651149086</v>
      </c>
      <c r="J257" t="s">
        <v>21</v>
      </c>
      <c r="K257" t="s">
        <v>22</v>
      </c>
      <c r="L257">
        <v>1297836000</v>
      </c>
      <c r="M257" s="11">
        <f>(((Tab_Data[[#This Row],[launched_at]]/60)/60)/24)+DATE(1970,1,1)</f>
        <v>40590.25</v>
      </c>
      <c r="N257">
        <f>YEAR(Tab_Data[[#This Row],[Date Created Conversion]])</f>
        <v>2011</v>
      </c>
      <c r="O257" s="12" t="str">
        <f>TEXT(Tab_Data[[#This Row],[Date Created Conversion]],"mmm")</f>
        <v>feb</v>
      </c>
      <c r="P257">
        <v>1298268000</v>
      </c>
      <c r="Q257" s="11">
        <f>(((Tab_Data[[#This Row],[deadline]]/60)/60)/24)+DATE(1970,1,1)</f>
        <v>40595.25</v>
      </c>
      <c r="R257" t="b">
        <v>0</v>
      </c>
      <c r="S257" t="b">
        <v>1</v>
      </c>
      <c r="T257" t="s">
        <v>23</v>
      </c>
      <c r="U257" t="str">
        <f>MID(Tab_Data[[#This Row],[category &amp; sub-category]],1,FIND("/",Tab_Data[[#This Row],[category &amp; sub-category]])-1)</f>
        <v>music</v>
      </c>
      <c r="V257" t="str">
        <f>MID(Tab_Data[[#This Row],[category &amp; sub-category]],FIND("/",Tab_Data[[#This Row],[category &amp; sub-category]])+1,1000)</f>
        <v>rock</v>
      </c>
    </row>
    <row r="258" spans="1:22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>(Tab_Data[[#This Row],[pledged]]/Tab_Data[[#This Row],[goal]])*100</f>
        <v>23.390243902439025</v>
      </c>
      <c r="G258" t="s">
        <v>14</v>
      </c>
      <c r="H258">
        <v>15</v>
      </c>
      <c r="I258" s="8">
        <f>IF(Tab_Data[[#This Row],[pledged]]=0,0,Tab_Data[[#This Row],[pledged]]/Tab_Data[[#This Row],[backers_count]])</f>
        <v>63.93333333333333</v>
      </c>
      <c r="J258" t="s">
        <v>40</v>
      </c>
      <c r="K258" t="s">
        <v>41</v>
      </c>
      <c r="L258">
        <v>1453615200</v>
      </c>
      <c r="M258" s="11">
        <f>(((Tab_Data[[#This Row],[launched_at]]/60)/60)/24)+DATE(1970,1,1)</f>
        <v>42393.25</v>
      </c>
      <c r="N258">
        <f>YEAR(Tab_Data[[#This Row],[Date Created Conversion]])</f>
        <v>2016</v>
      </c>
      <c r="O258" s="12" t="str">
        <f>TEXT(Tab_Data[[#This Row],[Date Created Conversion]],"mmm")</f>
        <v>ene</v>
      </c>
      <c r="P258">
        <v>1456812000</v>
      </c>
      <c r="Q258" s="11">
        <f>(((Tab_Data[[#This Row],[deadline]]/60)/60)/24)+DATE(1970,1,1)</f>
        <v>42430.25</v>
      </c>
      <c r="R258" t="b">
        <v>0</v>
      </c>
      <c r="S258" t="b">
        <v>0</v>
      </c>
      <c r="T258" t="s">
        <v>23</v>
      </c>
      <c r="U258" t="str">
        <f>MID(Tab_Data[[#This Row],[category &amp; sub-category]],1,FIND("/",Tab_Data[[#This Row],[category &amp; sub-category]])-1)</f>
        <v>music</v>
      </c>
      <c r="V258" t="str">
        <f>MID(Tab_Data[[#This Row],[category &amp; sub-category]],FIND("/",Tab_Data[[#This Row],[category &amp; sub-category]])+1,1000)</f>
        <v>rock</v>
      </c>
    </row>
    <row r="259" spans="1:22" hidden="1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>(Tab_Data[[#This Row],[pledged]]/Tab_Data[[#This Row],[goal]])*100</f>
        <v>146</v>
      </c>
      <c r="G259" t="s">
        <v>20</v>
      </c>
      <c r="H259">
        <v>92</v>
      </c>
      <c r="I259" s="8">
        <f>IF(Tab_Data[[#This Row],[pledged]]=0,0,Tab_Data[[#This Row],[pledged]]/Tab_Data[[#This Row],[backers_count]])</f>
        <v>90.456521739130437</v>
      </c>
      <c r="J259" t="s">
        <v>21</v>
      </c>
      <c r="K259" t="s">
        <v>22</v>
      </c>
      <c r="L259">
        <v>1362463200</v>
      </c>
      <c r="M259" s="11">
        <f>(((Tab_Data[[#This Row],[launched_at]]/60)/60)/24)+DATE(1970,1,1)</f>
        <v>41338.25</v>
      </c>
      <c r="N259">
        <f>YEAR(Tab_Data[[#This Row],[Date Created Conversion]])</f>
        <v>2013</v>
      </c>
      <c r="O259" s="12" t="str">
        <f>TEXT(Tab_Data[[#This Row],[Date Created Conversion]],"mmm")</f>
        <v>mar</v>
      </c>
      <c r="P259">
        <v>1363669200</v>
      </c>
      <c r="Q259" s="11">
        <f>(((Tab_Data[[#This Row],[deadline]]/60)/60)/24)+DATE(1970,1,1)</f>
        <v>41352.208333333336</v>
      </c>
      <c r="R259" t="b">
        <v>0</v>
      </c>
      <c r="S259" t="b">
        <v>0</v>
      </c>
      <c r="T259" t="s">
        <v>33</v>
      </c>
      <c r="U259" t="str">
        <f>MID(Tab_Data[[#This Row],[category &amp; sub-category]],1,FIND("/",Tab_Data[[#This Row],[category &amp; sub-category]])-1)</f>
        <v>theater</v>
      </c>
      <c r="V259" t="str">
        <f>MID(Tab_Data[[#This Row],[category &amp; sub-category]],FIND("/",Tab_Data[[#This Row],[category &amp; sub-category]])+1,1000)</f>
        <v>plays</v>
      </c>
    </row>
    <row r="260" spans="1:22" hidden="1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>(Tab_Data[[#This Row],[pledged]]/Tab_Data[[#This Row],[goal]])*100</f>
        <v>268.48</v>
      </c>
      <c r="G260" t="s">
        <v>20</v>
      </c>
      <c r="H260">
        <v>186</v>
      </c>
      <c r="I260" s="8">
        <f>IF(Tab_Data[[#This Row],[pledged]]=0,0,Tab_Data[[#This Row],[pledged]]/Tab_Data[[#This Row],[backers_count]])</f>
        <v>72.172043010752688</v>
      </c>
      <c r="J260" t="s">
        <v>21</v>
      </c>
      <c r="K260" t="s">
        <v>22</v>
      </c>
      <c r="L260">
        <v>1481176800</v>
      </c>
      <c r="M260" s="11">
        <f>(((Tab_Data[[#This Row],[launched_at]]/60)/60)/24)+DATE(1970,1,1)</f>
        <v>42712.25</v>
      </c>
      <c r="N260">
        <f>YEAR(Tab_Data[[#This Row],[Date Created Conversion]])</f>
        <v>2016</v>
      </c>
      <c r="O260" s="12" t="str">
        <f>TEXT(Tab_Data[[#This Row],[Date Created Conversion]],"mmm")</f>
        <v>dic</v>
      </c>
      <c r="P260">
        <v>1482904800</v>
      </c>
      <c r="Q260" s="11">
        <f>(((Tab_Data[[#This Row],[deadline]]/60)/60)/24)+DATE(1970,1,1)</f>
        <v>42732.25</v>
      </c>
      <c r="R260" t="b">
        <v>0</v>
      </c>
      <c r="S260" t="b">
        <v>1</v>
      </c>
      <c r="T260" t="s">
        <v>33</v>
      </c>
      <c r="U260" t="str">
        <f>MID(Tab_Data[[#This Row],[category &amp; sub-category]],1,FIND("/",Tab_Data[[#This Row],[category &amp; sub-category]])-1)</f>
        <v>theater</v>
      </c>
      <c r="V260" t="str">
        <f>MID(Tab_Data[[#This Row],[category &amp; sub-category]],FIND("/",Tab_Data[[#This Row],[category &amp; sub-category]])+1,1000)</f>
        <v>plays</v>
      </c>
    </row>
    <row r="261" spans="1:22" ht="31.2" hidden="1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>(Tab_Data[[#This Row],[pledged]]/Tab_Data[[#This Row],[goal]])*100</f>
        <v>597.5</v>
      </c>
      <c r="G261" t="s">
        <v>20</v>
      </c>
      <c r="H261">
        <v>138</v>
      </c>
      <c r="I261" s="8">
        <f>IF(Tab_Data[[#This Row],[pledged]]=0,0,Tab_Data[[#This Row],[pledged]]/Tab_Data[[#This Row],[backers_count]])</f>
        <v>77.934782608695656</v>
      </c>
      <c r="J261" t="s">
        <v>21</v>
      </c>
      <c r="K261" t="s">
        <v>22</v>
      </c>
      <c r="L261">
        <v>1354946400</v>
      </c>
      <c r="M261" s="11">
        <f>(((Tab_Data[[#This Row],[launched_at]]/60)/60)/24)+DATE(1970,1,1)</f>
        <v>41251.25</v>
      </c>
      <c r="N261">
        <f>YEAR(Tab_Data[[#This Row],[Date Created Conversion]])</f>
        <v>2012</v>
      </c>
      <c r="O261" s="12" t="str">
        <f>TEXT(Tab_Data[[#This Row],[Date Created Conversion]],"mmm")</f>
        <v>dic</v>
      </c>
      <c r="P261">
        <v>1356588000</v>
      </c>
      <c r="Q261" s="11">
        <f>(((Tab_Data[[#This Row],[deadline]]/60)/60)/24)+DATE(1970,1,1)</f>
        <v>41270.25</v>
      </c>
      <c r="R261" t="b">
        <v>1</v>
      </c>
      <c r="S261" t="b">
        <v>0</v>
      </c>
      <c r="T261" t="s">
        <v>122</v>
      </c>
      <c r="U261" t="str">
        <f>MID(Tab_Data[[#This Row],[category &amp; sub-category]],1,FIND("/",Tab_Data[[#This Row],[category &amp; sub-category]])-1)</f>
        <v>photography</v>
      </c>
      <c r="V261" t="str">
        <f>MID(Tab_Data[[#This Row],[category &amp; sub-category]],FIND("/",Tab_Data[[#This Row],[category &amp; sub-category]])+1,1000)</f>
        <v>photography books</v>
      </c>
    </row>
    <row r="262" spans="1:22" hidden="1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>(Tab_Data[[#This Row],[pledged]]/Tab_Data[[#This Row],[goal]])*100</f>
        <v>157.69841269841268</v>
      </c>
      <c r="G262" t="s">
        <v>20</v>
      </c>
      <c r="H262">
        <v>261</v>
      </c>
      <c r="I262" s="8">
        <f>IF(Tab_Data[[#This Row],[pledged]]=0,0,Tab_Data[[#This Row],[pledged]]/Tab_Data[[#This Row],[backers_count]])</f>
        <v>38.065134099616856</v>
      </c>
      <c r="J262" t="s">
        <v>21</v>
      </c>
      <c r="K262" t="s">
        <v>22</v>
      </c>
      <c r="L262">
        <v>1348808400</v>
      </c>
      <c r="M262" s="11">
        <f>(((Tab_Data[[#This Row],[launched_at]]/60)/60)/24)+DATE(1970,1,1)</f>
        <v>41180.208333333336</v>
      </c>
      <c r="N262">
        <f>YEAR(Tab_Data[[#This Row],[Date Created Conversion]])</f>
        <v>2012</v>
      </c>
      <c r="O262" s="12" t="str">
        <f>TEXT(Tab_Data[[#This Row],[Date Created Conversion]],"mmm")</f>
        <v>sep</v>
      </c>
      <c r="P262">
        <v>1349845200</v>
      </c>
      <c r="Q262" s="11">
        <f>(((Tab_Data[[#This Row],[deadline]]/60)/60)/24)+DATE(1970,1,1)</f>
        <v>41192.208333333336</v>
      </c>
      <c r="R262" t="b">
        <v>0</v>
      </c>
      <c r="S262" t="b">
        <v>0</v>
      </c>
      <c r="T262" t="s">
        <v>23</v>
      </c>
      <c r="U262" t="str">
        <f>MID(Tab_Data[[#This Row],[category &amp; sub-category]],1,FIND("/",Tab_Data[[#This Row],[category &amp; sub-category]])-1)</f>
        <v>music</v>
      </c>
      <c r="V262" t="str">
        <f>MID(Tab_Data[[#This Row],[category &amp; sub-category]],FIND("/",Tab_Data[[#This Row],[category &amp; sub-category]])+1,1000)</f>
        <v>rock</v>
      </c>
    </row>
    <row r="263" spans="1:22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>(Tab_Data[[#This Row],[pledged]]/Tab_Data[[#This Row],[goal]])*100</f>
        <v>31.201660735468568</v>
      </c>
      <c r="G263" t="s">
        <v>14</v>
      </c>
      <c r="H263">
        <v>454</v>
      </c>
      <c r="I263" s="8">
        <f>IF(Tab_Data[[#This Row],[pledged]]=0,0,Tab_Data[[#This Row],[pledged]]/Tab_Data[[#This Row],[backers_count]])</f>
        <v>57.936123348017624</v>
      </c>
      <c r="J263" t="s">
        <v>21</v>
      </c>
      <c r="K263" t="s">
        <v>22</v>
      </c>
      <c r="L263">
        <v>1282712400</v>
      </c>
      <c r="M263" s="11">
        <f>(((Tab_Data[[#This Row],[launched_at]]/60)/60)/24)+DATE(1970,1,1)</f>
        <v>40415.208333333336</v>
      </c>
      <c r="N263">
        <f>YEAR(Tab_Data[[#This Row],[Date Created Conversion]])</f>
        <v>2010</v>
      </c>
      <c r="O263" s="12" t="str">
        <f>TEXT(Tab_Data[[#This Row],[Date Created Conversion]],"mmm")</f>
        <v>ago</v>
      </c>
      <c r="P263">
        <v>1283058000</v>
      </c>
      <c r="Q263" s="11">
        <f>(((Tab_Data[[#This Row],[deadline]]/60)/60)/24)+DATE(1970,1,1)</f>
        <v>40419.208333333336</v>
      </c>
      <c r="R263" t="b">
        <v>0</v>
      </c>
      <c r="S263" t="b">
        <v>1</v>
      </c>
      <c r="T263" t="s">
        <v>23</v>
      </c>
      <c r="U263" t="str">
        <f>MID(Tab_Data[[#This Row],[category &amp; sub-category]],1,FIND("/",Tab_Data[[#This Row],[category &amp; sub-category]])-1)</f>
        <v>music</v>
      </c>
      <c r="V263" t="str">
        <f>MID(Tab_Data[[#This Row],[category &amp; sub-category]],FIND("/",Tab_Data[[#This Row],[category &amp; sub-category]])+1,1000)</f>
        <v>rock</v>
      </c>
    </row>
    <row r="264" spans="1:22" hidden="1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>(Tab_Data[[#This Row],[pledged]]/Tab_Data[[#This Row],[goal]])*100</f>
        <v>313.41176470588238</v>
      </c>
      <c r="G264" t="s">
        <v>20</v>
      </c>
      <c r="H264">
        <v>107</v>
      </c>
      <c r="I264" s="8">
        <f>IF(Tab_Data[[#This Row],[pledged]]=0,0,Tab_Data[[#This Row],[pledged]]/Tab_Data[[#This Row],[backers_count]])</f>
        <v>49.794392523364486</v>
      </c>
      <c r="J264" t="s">
        <v>21</v>
      </c>
      <c r="K264" t="s">
        <v>22</v>
      </c>
      <c r="L264">
        <v>1301979600</v>
      </c>
      <c r="M264" s="11">
        <f>(((Tab_Data[[#This Row],[launched_at]]/60)/60)/24)+DATE(1970,1,1)</f>
        <v>40638.208333333336</v>
      </c>
      <c r="N264">
        <f>YEAR(Tab_Data[[#This Row],[Date Created Conversion]])</f>
        <v>2011</v>
      </c>
      <c r="O264" s="12" t="str">
        <f>TEXT(Tab_Data[[#This Row],[Date Created Conversion]],"mmm")</f>
        <v>abr</v>
      </c>
      <c r="P264">
        <v>1304226000</v>
      </c>
      <c r="Q264" s="11">
        <f>(((Tab_Data[[#This Row],[deadline]]/60)/60)/24)+DATE(1970,1,1)</f>
        <v>40664.208333333336</v>
      </c>
      <c r="R264" t="b">
        <v>0</v>
      </c>
      <c r="S264" t="b">
        <v>1</v>
      </c>
      <c r="T264" t="s">
        <v>60</v>
      </c>
      <c r="U264" t="str">
        <f>MID(Tab_Data[[#This Row],[category &amp; sub-category]],1,FIND("/",Tab_Data[[#This Row],[category &amp; sub-category]])-1)</f>
        <v>music</v>
      </c>
      <c r="V264" t="str">
        <f>MID(Tab_Data[[#This Row],[category &amp; sub-category]],FIND("/",Tab_Data[[#This Row],[category &amp; sub-category]])+1,1000)</f>
        <v>indie rock</v>
      </c>
    </row>
    <row r="265" spans="1:22" hidden="1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>(Tab_Data[[#This Row],[pledged]]/Tab_Data[[#This Row],[goal]])*100</f>
        <v>370.89655172413791</v>
      </c>
      <c r="G265" t="s">
        <v>20</v>
      </c>
      <c r="H265">
        <v>199</v>
      </c>
      <c r="I265" s="8">
        <f>IF(Tab_Data[[#This Row],[pledged]]=0,0,Tab_Data[[#This Row],[pledged]]/Tab_Data[[#This Row],[backers_count]])</f>
        <v>54.050251256281406</v>
      </c>
      <c r="J265" t="s">
        <v>21</v>
      </c>
      <c r="K265" t="s">
        <v>22</v>
      </c>
      <c r="L265">
        <v>1263016800</v>
      </c>
      <c r="M265" s="11">
        <f>(((Tab_Data[[#This Row],[launched_at]]/60)/60)/24)+DATE(1970,1,1)</f>
        <v>40187.25</v>
      </c>
      <c r="N265">
        <f>YEAR(Tab_Data[[#This Row],[Date Created Conversion]])</f>
        <v>2010</v>
      </c>
      <c r="O265" s="12" t="str">
        <f>TEXT(Tab_Data[[#This Row],[Date Created Conversion]],"mmm")</f>
        <v>ene</v>
      </c>
      <c r="P265">
        <v>1263016800</v>
      </c>
      <c r="Q265" s="11">
        <f>(((Tab_Data[[#This Row],[deadline]]/60)/60)/24)+DATE(1970,1,1)</f>
        <v>40187.25</v>
      </c>
      <c r="R265" t="b">
        <v>0</v>
      </c>
      <c r="S265" t="b">
        <v>0</v>
      </c>
      <c r="T265" t="s">
        <v>122</v>
      </c>
      <c r="U265" t="str">
        <f>MID(Tab_Data[[#This Row],[category &amp; sub-category]],1,FIND("/",Tab_Data[[#This Row],[category &amp; sub-category]])-1)</f>
        <v>photography</v>
      </c>
      <c r="V265" t="str">
        <f>MID(Tab_Data[[#This Row],[category &amp; sub-category]],FIND("/",Tab_Data[[#This Row],[category &amp; sub-category]])+1,1000)</f>
        <v>photography books</v>
      </c>
    </row>
    <row r="266" spans="1:22" hidden="1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>(Tab_Data[[#This Row],[pledged]]/Tab_Data[[#This Row],[goal]])*100</f>
        <v>362.66447368421052</v>
      </c>
      <c r="G266" t="s">
        <v>20</v>
      </c>
      <c r="H266">
        <v>5512</v>
      </c>
      <c r="I266" s="8">
        <f>IF(Tab_Data[[#This Row],[pledged]]=0,0,Tab_Data[[#This Row],[pledged]]/Tab_Data[[#This Row],[backers_count]])</f>
        <v>30.002721335268504</v>
      </c>
      <c r="J266" t="s">
        <v>21</v>
      </c>
      <c r="K266" t="s">
        <v>22</v>
      </c>
      <c r="L266">
        <v>1360648800</v>
      </c>
      <c r="M266" s="11">
        <f>(((Tab_Data[[#This Row],[launched_at]]/60)/60)/24)+DATE(1970,1,1)</f>
        <v>41317.25</v>
      </c>
      <c r="N266">
        <f>YEAR(Tab_Data[[#This Row],[Date Created Conversion]])</f>
        <v>2013</v>
      </c>
      <c r="O266" s="12" t="str">
        <f>TEXT(Tab_Data[[#This Row],[Date Created Conversion]],"mmm")</f>
        <v>feb</v>
      </c>
      <c r="P266">
        <v>1362031200</v>
      </c>
      <c r="Q266" s="11">
        <f>(((Tab_Data[[#This Row],[deadline]]/60)/60)/24)+DATE(1970,1,1)</f>
        <v>41333.25</v>
      </c>
      <c r="R266" t="b">
        <v>0</v>
      </c>
      <c r="S266" t="b">
        <v>0</v>
      </c>
      <c r="T266" t="s">
        <v>33</v>
      </c>
      <c r="U266" t="str">
        <f>MID(Tab_Data[[#This Row],[category &amp; sub-category]],1,FIND("/",Tab_Data[[#This Row],[category &amp; sub-category]])-1)</f>
        <v>theater</v>
      </c>
      <c r="V266" t="str">
        <f>MID(Tab_Data[[#This Row],[category &amp; sub-category]],FIND("/",Tab_Data[[#This Row],[category &amp; sub-category]])+1,1000)</f>
        <v>plays</v>
      </c>
    </row>
    <row r="267" spans="1:22" hidden="1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>(Tab_Data[[#This Row],[pledged]]/Tab_Data[[#This Row],[goal]])*100</f>
        <v>123.08163265306122</v>
      </c>
      <c r="G267" t="s">
        <v>20</v>
      </c>
      <c r="H267">
        <v>86</v>
      </c>
      <c r="I267" s="8">
        <f>IF(Tab_Data[[#This Row],[pledged]]=0,0,Tab_Data[[#This Row],[pledged]]/Tab_Data[[#This Row],[backers_count]])</f>
        <v>70.127906976744185</v>
      </c>
      <c r="J267" t="s">
        <v>21</v>
      </c>
      <c r="K267" t="s">
        <v>22</v>
      </c>
      <c r="L267">
        <v>1451800800</v>
      </c>
      <c r="M267" s="11">
        <f>(((Tab_Data[[#This Row],[launched_at]]/60)/60)/24)+DATE(1970,1,1)</f>
        <v>42372.25</v>
      </c>
      <c r="N267">
        <f>YEAR(Tab_Data[[#This Row],[Date Created Conversion]])</f>
        <v>2016</v>
      </c>
      <c r="O267" s="12" t="str">
        <f>TEXT(Tab_Data[[#This Row],[Date Created Conversion]],"mmm")</f>
        <v>ene</v>
      </c>
      <c r="P267">
        <v>1455602400</v>
      </c>
      <c r="Q267" s="11">
        <f>(((Tab_Data[[#This Row],[deadline]]/60)/60)/24)+DATE(1970,1,1)</f>
        <v>42416.25</v>
      </c>
      <c r="R267" t="b">
        <v>0</v>
      </c>
      <c r="S267" t="b">
        <v>0</v>
      </c>
      <c r="T267" t="s">
        <v>33</v>
      </c>
      <c r="U267" t="str">
        <f>MID(Tab_Data[[#This Row],[category &amp; sub-category]],1,FIND("/",Tab_Data[[#This Row],[category &amp; sub-category]])-1)</f>
        <v>theater</v>
      </c>
      <c r="V267" t="str">
        <f>MID(Tab_Data[[#This Row],[category &amp; sub-category]],FIND("/",Tab_Data[[#This Row],[category &amp; sub-category]])+1,1000)</f>
        <v>plays</v>
      </c>
    </row>
    <row r="268" spans="1:22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>(Tab_Data[[#This Row],[pledged]]/Tab_Data[[#This Row],[goal]])*100</f>
        <v>76.766756032171585</v>
      </c>
      <c r="G268" t="s">
        <v>14</v>
      </c>
      <c r="H268">
        <v>3182</v>
      </c>
      <c r="I268" s="8">
        <f>IF(Tab_Data[[#This Row],[pledged]]=0,0,Tab_Data[[#This Row],[pledged]]/Tab_Data[[#This Row],[backers_count]])</f>
        <v>26.996228786926462</v>
      </c>
      <c r="J268" t="s">
        <v>107</v>
      </c>
      <c r="K268" t="s">
        <v>108</v>
      </c>
      <c r="L268">
        <v>1415340000</v>
      </c>
      <c r="M268" s="11">
        <f>(((Tab_Data[[#This Row],[launched_at]]/60)/60)/24)+DATE(1970,1,1)</f>
        <v>41950.25</v>
      </c>
      <c r="N268">
        <f>YEAR(Tab_Data[[#This Row],[Date Created Conversion]])</f>
        <v>2014</v>
      </c>
      <c r="O268" s="12" t="str">
        <f>TEXT(Tab_Data[[#This Row],[Date Created Conversion]],"mmm")</f>
        <v>nov</v>
      </c>
      <c r="P268">
        <v>1418191200</v>
      </c>
      <c r="Q268" s="11">
        <f>(((Tab_Data[[#This Row],[deadline]]/60)/60)/24)+DATE(1970,1,1)</f>
        <v>41983.25</v>
      </c>
      <c r="R268" t="b">
        <v>0</v>
      </c>
      <c r="S268" t="b">
        <v>1</v>
      </c>
      <c r="T268" t="s">
        <v>159</v>
      </c>
      <c r="U268" t="str">
        <f>MID(Tab_Data[[#This Row],[category &amp; sub-category]],1,FIND("/",Tab_Data[[#This Row],[category &amp; sub-category]])-1)</f>
        <v>music</v>
      </c>
      <c r="V268" t="str">
        <f>MID(Tab_Data[[#This Row],[category &amp; sub-category]],FIND("/",Tab_Data[[#This Row],[category &amp; sub-category]])+1,1000)</f>
        <v>jazz</v>
      </c>
    </row>
    <row r="269" spans="1:22" hidden="1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>(Tab_Data[[#This Row],[pledged]]/Tab_Data[[#This Row],[goal]])*100</f>
        <v>233.62012987012989</v>
      </c>
      <c r="G269" t="s">
        <v>20</v>
      </c>
      <c r="H269">
        <v>2768</v>
      </c>
      <c r="I269" s="8">
        <f>IF(Tab_Data[[#This Row],[pledged]]=0,0,Tab_Data[[#This Row],[pledged]]/Tab_Data[[#This Row],[backers_count]])</f>
        <v>51.990606936416185</v>
      </c>
      <c r="J269" t="s">
        <v>26</v>
      </c>
      <c r="K269" t="s">
        <v>27</v>
      </c>
      <c r="L269">
        <v>1351054800</v>
      </c>
      <c r="M269" s="11">
        <f>(((Tab_Data[[#This Row],[launched_at]]/60)/60)/24)+DATE(1970,1,1)</f>
        <v>41206.208333333336</v>
      </c>
      <c r="N269">
        <f>YEAR(Tab_Data[[#This Row],[Date Created Conversion]])</f>
        <v>2012</v>
      </c>
      <c r="O269" s="12" t="str">
        <f>TEXT(Tab_Data[[#This Row],[Date Created Conversion]],"mmm")</f>
        <v>oct</v>
      </c>
      <c r="P269">
        <v>1352440800</v>
      </c>
      <c r="Q269" s="11">
        <f>(((Tab_Data[[#This Row],[deadline]]/60)/60)/24)+DATE(1970,1,1)</f>
        <v>41222.25</v>
      </c>
      <c r="R269" t="b">
        <v>0</v>
      </c>
      <c r="S269" t="b">
        <v>0</v>
      </c>
      <c r="T269" t="s">
        <v>33</v>
      </c>
      <c r="U269" t="str">
        <f>MID(Tab_Data[[#This Row],[category &amp; sub-category]],1,FIND("/",Tab_Data[[#This Row],[category &amp; sub-category]])-1)</f>
        <v>theater</v>
      </c>
      <c r="V269" t="str">
        <f>MID(Tab_Data[[#This Row],[category &amp; sub-category]],FIND("/",Tab_Data[[#This Row],[category &amp; sub-category]])+1,1000)</f>
        <v>plays</v>
      </c>
    </row>
    <row r="270" spans="1:22" hidden="1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>(Tab_Data[[#This Row],[pledged]]/Tab_Data[[#This Row],[goal]])*100</f>
        <v>180.53333333333333</v>
      </c>
      <c r="G270" t="s">
        <v>20</v>
      </c>
      <c r="H270">
        <v>48</v>
      </c>
      <c r="I270" s="8">
        <f>IF(Tab_Data[[#This Row],[pledged]]=0,0,Tab_Data[[#This Row],[pledged]]/Tab_Data[[#This Row],[backers_count]])</f>
        <v>56.416666666666664</v>
      </c>
      <c r="J270" t="s">
        <v>21</v>
      </c>
      <c r="K270" t="s">
        <v>22</v>
      </c>
      <c r="L270">
        <v>1349326800</v>
      </c>
      <c r="M270" s="11">
        <f>(((Tab_Data[[#This Row],[launched_at]]/60)/60)/24)+DATE(1970,1,1)</f>
        <v>41186.208333333336</v>
      </c>
      <c r="N270">
        <f>YEAR(Tab_Data[[#This Row],[Date Created Conversion]])</f>
        <v>2012</v>
      </c>
      <c r="O270" s="12" t="str">
        <f>TEXT(Tab_Data[[#This Row],[Date Created Conversion]],"mmm")</f>
        <v>oct</v>
      </c>
      <c r="P270">
        <v>1353304800</v>
      </c>
      <c r="Q270" s="11">
        <f>(((Tab_Data[[#This Row],[deadline]]/60)/60)/24)+DATE(1970,1,1)</f>
        <v>41232.25</v>
      </c>
      <c r="R270" t="b">
        <v>0</v>
      </c>
      <c r="S270" t="b">
        <v>0</v>
      </c>
      <c r="T270" t="s">
        <v>42</v>
      </c>
      <c r="U270" t="str">
        <f>MID(Tab_Data[[#This Row],[category &amp; sub-category]],1,FIND("/",Tab_Data[[#This Row],[category &amp; sub-category]])-1)</f>
        <v>film &amp; video</v>
      </c>
      <c r="V270" t="str">
        <f>MID(Tab_Data[[#This Row],[category &amp; sub-category]],FIND("/",Tab_Data[[#This Row],[category &amp; sub-category]])+1,1000)</f>
        <v>documentary</v>
      </c>
    </row>
    <row r="271" spans="1:22" hidden="1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>(Tab_Data[[#This Row],[pledged]]/Tab_Data[[#This Row],[goal]])*100</f>
        <v>252.62857142857143</v>
      </c>
      <c r="G271" t="s">
        <v>20</v>
      </c>
      <c r="H271">
        <v>87</v>
      </c>
      <c r="I271" s="8">
        <f>IF(Tab_Data[[#This Row],[pledged]]=0,0,Tab_Data[[#This Row],[pledged]]/Tab_Data[[#This Row],[backers_count]])</f>
        <v>101.63218390804597</v>
      </c>
      <c r="J271" t="s">
        <v>21</v>
      </c>
      <c r="K271" t="s">
        <v>22</v>
      </c>
      <c r="L271">
        <v>1548914400</v>
      </c>
      <c r="M271" s="11">
        <f>(((Tab_Data[[#This Row],[launched_at]]/60)/60)/24)+DATE(1970,1,1)</f>
        <v>43496.25</v>
      </c>
      <c r="N271">
        <f>YEAR(Tab_Data[[#This Row],[Date Created Conversion]])</f>
        <v>2019</v>
      </c>
      <c r="O271" s="12" t="str">
        <f>TEXT(Tab_Data[[#This Row],[Date Created Conversion]],"mmm")</f>
        <v>ene</v>
      </c>
      <c r="P271">
        <v>1550728800</v>
      </c>
      <c r="Q271" s="11">
        <f>(((Tab_Data[[#This Row],[deadline]]/60)/60)/24)+DATE(1970,1,1)</f>
        <v>43517.25</v>
      </c>
      <c r="R271" t="b">
        <v>0</v>
      </c>
      <c r="S271" t="b">
        <v>0</v>
      </c>
      <c r="T271" t="s">
        <v>269</v>
      </c>
      <c r="U271" t="str">
        <f>MID(Tab_Data[[#This Row],[category &amp; sub-category]],1,FIND("/",Tab_Data[[#This Row],[category &amp; sub-category]])-1)</f>
        <v>film &amp; video</v>
      </c>
      <c r="V271" t="str">
        <f>MID(Tab_Data[[#This Row],[category &amp; sub-category]],FIND("/",Tab_Data[[#This Row],[category &amp; sub-category]])+1,1000)</f>
        <v>television</v>
      </c>
    </row>
    <row r="272" spans="1:22" hidden="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>(Tab_Data[[#This Row],[pledged]]/Tab_Data[[#This Row],[goal]])*100</f>
        <v>27.176538240368025</v>
      </c>
      <c r="G272" t="s">
        <v>74</v>
      </c>
      <c r="H272">
        <v>1890</v>
      </c>
      <c r="I272" s="8">
        <f>IF(Tab_Data[[#This Row],[pledged]]=0,0,Tab_Data[[#This Row],[pledged]]/Tab_Data[[#This Row],[backers_count]])</f>
        <v>25.005291005291006</v>
      </c>
      <c r="J272" t="s">
        <v>21</v>
      </c>
      <c r="K272" t="s">
        <v>22</v>
      </c>
      <c r="L272">
        <v>1291269600</v>
      </c>
      <c r="M272" s="11">
        <f>(((Tab_Data[[#This Row],[launched_at]]/60)/60)/24)+DATE(1970,1,1)</f>
        <v>40514.25</v>
      </c>
      <c r="N272">
        <f>YEAR(Tab_Data[[#This Row],[Date Created Conversion]])</f>
        <v>2010</v>
      </c>
      <c r="O272" s="12" t="str">
        <f>TEXT(Tab_Data[[#This Row],[Date Created Conversion]],"mmm")</f>
        <v>dic</v>
      </c>
      <c r="P272">
        <v>1291442400</v>
      </c>
      <c r="Q272" s="11">
        <f>(((Tab_Data[[#This Row],[deadline]]/60)/60)/24)+DATE(1970,1,1)</f>
        <v>40516.25</v>
      </c>
      <c r="R272" t="b">
        <v>0</v>
      </c>
      <c r="S272" t="b">
        <v>0</v>
      </c>
      <c r="T272" t="s">
        <v>89</v>
      </c>
      <c r="U272" t="str">
        <f>MID(Tab_Data[[#This Row],[category &amp; sub-category]],1,FIND("/",Tab_Data[[#This Row],[category &amp; sub-category]])-1)</f>
        <v>games</v>
      </c>
      <c r="V272" t="str">
        <f>MID(Tab_Data[[#This Row],[category &amp; sub-category]],FIND("/",Tab_Data[[#This Row],[category &amp; sub-category]])+1,1000)</f>
        <v>video games</v>
      </c>
    </row>
    <row r="273" spans="1:22" ht="31.2" hidden="1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>(Tab_Data[[#This Row],[pledged]]/Tab_Data[[#This Row],[goal]])*100</f>
        <v>1.2706571242680547</v>
      </c>
      <c r="G273" t="s">
        <v>47</v>
      </c>
      <c r="H273">
        <v>61</v>
      </c>
      <c r="I273" s="8">
        <f>IF(Tab_Data[[#This Row],[pledged]]=0,0,Tab_Data[[#This Row],[pledged]]/Tab_Data[[#This Row],[backers_count]])</f>
        <v>32.016393442622949</v>
      </c>
      <c r="J273" t="s">
        <v>21</v>
      </c>
      <c r="K273" t="s">
        <v>22</v>
      </c>
      <c r="L273">
        <v>1449468000</v>
      </c>
      <c r="M273" s="11">
        <f>(((Tab_Data[[#This Row],[launched_at]]/60)/60)/24)+DATE(1970,1,1)</f>
        <v>42345.25</v>
      </c>
      <c r="N273">
        <f>YEAR(Tab_Data[[#This Row],[Date Created Conversion]])</f>
        <v>2015</v>
      </c>
      <c r="O273" s="12" t="str">
        <f>TEXT(Tab_Data[[#This Row],[Date Created Conversion]],"mmm")</f>
        <v>dic</v>
      </c>
      <c r="P273">
        <v>1452146400</v>
      </c>
      <c r="Q273" s="11">
        <f>(((Tab_Data[[#This Row],[deadline]]/60)/60)/24)+DATE(1970,1,1)</f>
        <v>42376.25</v>
      </c>
      <c r="R273" t="b">
        <v>0</v>
      </c>
      <c r="S273" t="b">
        <v>0</v>
      </c>
      <c r="T273" t="s">
        <v>122</v>
      </c>
      <c r="U273" t="str">
        <f>MID(Tab_Data[[#This Row],[category &amp; sub-category]],1,FIND("/",Tab_Data[[#This Row],[category &amp; sub-category]])-1)</f>
        <v>photography</v>
      </c>
      <c r="V273" t="str">
        <f>MID(Tab_Data[[#This Row],[category &amp; sub-category]],FIND("/",Tab_Data[[#This Row],[category &amp; sub-category]])+1,1000)</f>
        <v>photography books</v>
      </c>
    </row>
    <row r="274" spans="1:22" hidden="1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>(Tab_Data[[#This Row],[pledged]]/Tab_Data[[#This Row],[goal]])*100</f>
        <v>304.0097847358121</v>
      </c>
      <c r="G274" t="s">
        <v>20</v>
      </c>
      <c r="H274">
        <v>1894</v>
      </c>
      <c r="I274" s="8">
        <f>IF(Tab_Data[[#This Row],[pledged]]=0,0,Tab_Data[[#This Row],[pledged]]/Tab_Data[[#This Row],[backers_count]])</f>
        <v>82.021647307286173</v>
      </c>
      <c r="J274" t="s">
        <v>21</v>
      </c>
      <c r="K274" t="s">
        <v>22</v>
      </c>
      <c r="L274">
        <v>1562734800</v>
      </c>
      <c r="M274" s="11">
        <f>(((Tab_Data[[#This Row],[launched_at]]/60)/60)/24)+DATE(1970,1,1)</f>
        <v>43656.208333333328</v>
      </c>
      <c r="N274">
        <f>YEAR(Tab_Data[[#This Row],[Date Created Conversion]])</f>
        <v>2019</v>
      </c>
      <c r="O274" s="12" t="str">
        <f>TEXT(Tab_Data[[#This Row],[Date Created Conversion]],"mmm")</f>
        <v>jul</v>
      </c>
      <c r="P274">
        <v>1564894800</v>
      </c>
      <c r="Q274" s="11">
        <f>(((Tab_Data[[#This Row],[deadline]]/60)/60)/24)+DATE(1970,1,1)</f>
        <v>43681.208333333328</v>
      </c>
      <c r="R274" t="b">
        <v>0</v>
      </c>
      <c r="S274" t="b">
        <v>1</v>
      </c>
      <c r="T274" t="s">
        <v>33</v>
      </c>
      <c r="U274" t="str">
        <f>MID(Tab_Data[[#This Row],[category &amp; sub-category]],1,FIND("/",Tab_Data[[#This Row],[category &amp; sub-category]])-1)</f>
        <v>theater</v>
      </c>
      <c r="V274" t="str">
        <f>MID(Tab_Data[[#This Row],[category &amp; sub-category]],FIND("/",Tab_Data[[#This Row],[category &amp; sub-category]])+1,1000)</f>
        <v>plays</v>
      </c>
    </row>
    <row r="275" spans="1:22" hidden="1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>(Tab_Data[[#This Row],[pledged]]/Tab_Data[[#This Row],[goal]])*100</f>
        <v>137.23076923076923</v>
      </c>
      <c r="G275" t="s">
        <v>20</v>
      </c>
      <c r="H275">
        <v>282</v>
      </c>
      <c r="I275" s="8">
        <f>IF(Tab_Data[[#This Row],[pledged]]=0,0,Tab_Data[[#This Row],[pledged]]/Tab_Data[[#This Row],[backers_count]])</f>
        <v>37.957446808510639</v>
      </c>
      <c r="J275" t="s">
        <v>15</v>
      </c>
      <c r="K275" t="s">
        <v>16</v>
      </c>
      <c r="L275">
        <v>1505624400</v>
      </c>
      <c r="M275" s="11">
        <f>(((Tab_Data[[#This Row],[launched_at]]/60)/60)/24)+DATE(1970,1,1)</f>
        <v>42995.208333333328</v>
      </c>
      <c r="N275">
        <f>YEAR(Tab_Data[[#This Row],[Date Created Conversion]])</f>
        <v>2017</v>
      </c>
      <c r="O275" s="12" t="str">
        <f>TEXT(Tab_Data[[#This Row],[Date Created Conversion]],"mmm")</f>
        <v>sep</v>
      </c>
      <c r="P275">
        <v>1505883600</v>
      </c>
      <c r="Q275" s="11">
        <f>(((Tab_Data[[#This Row],[deadline]]/60)/60)/24)+DATE(1970,1,1)</f>
        <v>42998.208333333328</v>
      </c>
      <c r="R275" t="b">
        <v>0</v>
      </c>
      <c r="S275" t="b">
        <v>0</v>
      </c>
      <c r="T275" t="s">
        <v>33</v>
      </c>
      <c r="U275" t="str">
        <f>MID(Tab_Data[[#This Row],[category &amp; sub-category]],1,FIND("/",Tab_Data[[#This Row],[category &amp; sub-category]])-1)</f>
        <v>theater</v>
      </c>
      <c r="V275" t="str">
        <f>MID(Tab_Data[[#This Row],[category &amp; sub-category]],FIND("/",Tab_Data[[#This Row],[category &amp; sub-category]])+1,1000)</f>
        <v>plays</v>
      </c>
    </row>
    <row r="276" spans="1:22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>(Tab_Data[[#This Row],[pledged]]/Tab_Data[[#This Row],[goal]])*100</f>
        <v>32.208333333333336</v>
      </c>
      <c r="G276" t="s">
        <v>14</v>
      </c>
      <c r="H276">
        <v>15</v>
      </c>
      <c r="I276" s="8">
        <f>IF(Tab_Data[[#This Row],[pledged]]=0,0,Tab_Data[[#This Row],[pledged]]/Tab_Data[[#This Row],[backers_count]])</f>
        <v>51.533333333333331</v>
      </c>
      <c r="J276" t="s">
        <v>21</v>
      </c>
      <c r="K276" t="s">
        <v>22</v>
      </c>
      <c r="L276">
        <v>1509948000</v>
      </c>
      <c r="M276" s="11">
        <f>(((Tab_Data[[#This Row],[launched_at]]/60)/60)/24)+DATE(1970,1,1)</f>
        <v>43045.25</v>
      </c>
      <c r="N276">
        <f>YEAR(Tab_Data[[#This Row],[Date Created Conversion]])</f>
        <v>2017</v>
      </c>
      <c r="O276" s="12" t="str">
        <f>TEXT(Tab_Data[[#This Row],[Date Created Conversion]],"mmm")</f>
        <v>nov</v>
      </c>
      <c r="P276">
        <v>1510380000</v>
      </c>
      <c r="Q276" s="11">
        <f>(((Tab_Data[[#This Row],[deadline]]/60)/60)/24)+DATE(1970,1,1)</f>
        <v>43050.25</v>
      </c>
      <c r="R276" t="b">
        <v>0</v>
      </c>
      <c r="S276" t="b">
        <v>0</v>
      </c>
      <c r="T276" t="s">
        <v>33</v>
      </c>
      <c r="U276" t="str">
        <f>MID(Tab_Data[[#This Row],[category &amp; sub-category]],1,FIND("/",Tab_Data[[#This Row],[category &amp; sub-category]])-1)</f>
        <v>theater</v>
      </c>
      <c r="V276" t="str">
        <f>MID(Tab_Data[[#This Row],[category &amp; sub-category]],FIND("/",Tab_Data[[#This Row],[category &amp; sub-category]])+1,1000)</f>
        <v>plays</v>
      </c>
    </row>
    <row r="277" spans="1:22" ht="31.2" hidden="1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>(Tab_Data[[#This Row],[pledged]]/Tab_Data[[#This Row],[goal]])*100</f>
        <v>241.51282051282053</v>
      </c>
      <c r="G277" t="s">
        <v>20</v>
      </c>
      <c r="H277">
        <v>116</v>
      </c>
      <c r="I277" s="8">
        <f>IF(Tab_Data[[#This Row],[pledged]]=0,0,Tab_Data[[#This Row],[pledged]]/Tab_Data[[#This Row],[backers_count]])</f>
        <v>81.198275862068968</v>
      </c>
      <c r="J277" t="s">
        <v>21</v>
      </c>
      <c r="K277" t="s">
        <v>22</v>
      </c>
      <c r="L277">
        <v>1554526800</v>
      </c>
      <c r="M277" s="11">
        <f>(((Tab_Data[[#This Row],[launched_at]]/60)/60)/24)+DATE(1970,1,1)</f>
        <v>43561.208333333328</v>
      </c>
      <c r="N277">
        <f>YEAR(Tab_Data[[#This Row],[Date Created Conversion]])</f>
        <v>2019</v>
      </c>
      <c r="O277" s="12" t="str">
        <f>TEXT(Tab_Data[[#This Row],[Date Created Conversion]],"mmm")</f>
        <v>abr</v>
      </c>
      <c r="P277">
        <v>1555218000</v>
      </c>
      <c r="Q277" s="11">
        <f>(((Tab_Data[[#This Row],[deadline]]/60)/60)/24)+DATE(1970,1,1)</f>
        <v>43569.208333333328</v>
      </c>
      <c r="R277" t="b">
        <v>0</v>
      </c>
      <c r="S277" t="b">
        <v>0</v>
      </c>
      <c r="T277" t="s">
        <v>206</v>
      </c>
      <c r="U277" t="str">
        <f>MID(Tab_Data[[#This Row],[category &amp; sub-category]],1,FIND("/",Tab_Data[[#This Row],[category &amp; sub-category]])-1)</f>
        <v>publishing</v>
      </c>
      <c r="V277" t="str">
        <f>MID(Tab_Data[[#This Row],[category &amp; sub-category]],FIND("/",Tab_Data[[#This Row],[category &amp; sub-category]])+1,1000)</f>
        <v>translations</v>
      </c>
    </row>
    <row r="278" spans="1:22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>(Tab_Data[[#This Row],[pledged]]/Tab_Data[[#This Row],[goal]])*100</f>
        <v>96.8</v>
      </c>
      <c r="G278" t="s">
        <v>14</v>
      </c>
      <c r="H278">
        <v>133</v>
      </c>
      <c r="I278" s="8">
        <f>IF(Tab_Data[[#This Row],[pledged]]=0,0,Tab_Data[[#This Row],[pledged]]/Tab_Data[[#This Row],[backers_count]])</f>
        <v>40.030075187969928</v>
      </c>
      <c r="J278" t="s">
        <v>21</v>
      </c>
      <c r="K278" t="s">
        <v>22</v>
      </c>
      <c r="L278">
        <v>1334811600</v>
      </c>
      <c r="M278" s="11">
        <f>(((Tab_Data[[#This Row],[launched_at]]/60)/60)/24)+DATE(1970,1,1)</f>
        <v>41018.208333333336</v>
      </c>
      <c r="N278">
        <f>YEAR(Tab_Data[[#This Row],[Date Created Conversion]])</f>
        <v>2012</v>
      </c>
      <c r="O278" s="12" t="str">
        <f>TEXT(Tab_Data[[#This Row],[Date Created Conversion]],"mmm")</f>
        <v>abr</v>
      </c>
      <c r="P278">
        <v>1335243600</v>
      </c>
      <c r="Q278" s="11">
        <f>(((Tab_Data[[#This Row],[deadline]]/60)/60)/24)+DATE(1970,1,1)</f>
        <v>41023.208333333336</v>
      </c>
      <c r="R278" t="b">
        <v>0</v>
      </c>
      <c r="S278" t="b">
        <v>1</v>
      </c>
      <c r="T278" t="s">
        <v>89</v>
      </c>
      <c r="U278" t="str">
        <f>MID(Tab_Data[[#This Row],[category &amp; sub-category]],1,FIND("/",Tab_Data[[#This Row],[category &amp; sub-category]])-1)</f>
        <v>games</v>
      </c>
      <c r="V278" t="str">
        <f>MID(Tab_Data[[#This Row],[category &amp; sub-category]],FIND("/",Tab_Data[[#This Row],[category &amp; sub-category]])+1,1000)</f>
        <v>video games</v>
      </c>
    </row>
    <row r="279" spans="1:22" ht="31.2" hidden="1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>(Tab_Data[[#This Row],[pledged]]/Tab_Data[[#This Row],[goal]])*100</f>
        <v>1066.4285714285716</v>
      </c>
      <c r="G279" t="s">
        <v>20</v>
      </c>
      <c r="H279">
        <v>83</v>
      </c>
      <c r="I279" s="8">
        <f>IF(Tab_Data[[#This Row],[pledged]]=0,0,Tab_Data[[#This Row],[pledged]]/Tab_Data[[#This Row],[backers_count]])</f>
        <v>89.939759036144579</v>
      </c>
      <c r="J279" t="s">
        <v>21</v>
      </c>
      <c r="K279" t="s">
        <v>22</v>
      </c>
      <c r="L279">
        <v>1279515600</v>
      </c>
      <c r="M279" s="11">
        <f>(((Tab_Data[[#This Row],[launched_at]]/60)/60)/24)+DATE(1970,1,1)</f>
        <v>40378.208333333336</v>
      </c>
      <c r="N279">
        <f>YEAR(Tab_Data[[#This Row],[Date Created Conversion]])</f>
        <v>2010</v>
      </c>
      <c r="O279" s="12" t="str">
        <f>TEXT(Tab_Data[[#This Row],[Date Created Conversion]],"mmm")</f>
        <v>jul</v>
      </c>
      <c r="P279">
        <v>1279688400</v>
      </c>
      <c r="Q279" s="11">
        <f>(((Tab_Data[[#This Row],[deadline]]/60)/60)/24)+DATE(1970,1,1)</f>
        <v>40380.208333333336</v>
      </c>
      <c r="R279" t="b">
        <v>0</v>
      </c>
      <c r="S279" t="b">
        <v>0</v>
      </c>
      <c r="T279" t="s">
        <v>33</v>
      </c>
      <c r="U279" t="str">
        <f>MID(Tab_Data[[#This Row],[category &amp; sub-category]],1,FIND("/",Tab_Data[[#This Row],[category &amp; sub-category]])-1)</f>
        <v>theater</v>
      </c>
      <c r="V279" t="str">
        <f>MID(Tab_Data[[#This Row],[category &amp; sub-category]],FIND("/",Tab_Data[[#This Row],[category &amp; sub-category]])+1,1000)</f>
        <v>plays</v>
      </c>
    </row>
    <row r="280" spans="1:22" hidden="1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>(Tab_Data[[#This Row],[pledged]]/Tab_Data[[#This Row],[goal]])*100</f>
        <v>325.88888888888891</v>
      </c>
      <c r="G280" t="s">
        <v>20</v>
      </c>
      <c r="H280">
        <v>91</v>
      </c>
      <c r="I280" s="8">
        <f>IF(Tab_Data[[#This Row],[pledged]]=0,0,Tab_Data[[#This Row],[pledged]]/Tab_Data[[#This Row],[backers_count]])</f>
        <v>96.692307692307693</v>
      </c>
      <c r="J280" t="s">
        <v>21</v>
      </c>
      <c r="K280" t="s">
        <v>22</v>
      </c>
      <c r="L280">
        <v>1353909600</v>
      </c>
      <c r="M280" s="11">
        <f>(((Tab_Data[[#This Row],[launched_at]]/60)/60)/24)+DATE(1970,1,1)</f>
        <v>41239.25</v>
      </c>
      <c r="N280">
        <f>YEAR(Tab_Data[[#This Row],[Date Created Conversion]])</f>
        <v>2012</v>
      </c>
      <c r="O280" s="12" t="str">
        <f>TEXT(Tab_Data[[#This Row],[Date Created Conversion]],"mmm")</f>
        <v>nov</v>
      </c>
      <c r="P280">
        <v>1356069600</v>
      </c>
      <c r="Q280" s="11">
        <f>(((Tab_Data[[#This Row],[deadline]]/60)/60)/24)+DATE(1970,1,1)</f>
        <v>41264.25</v>
      </c>
      <c r="R280" t="b">
        <v>0</v>
      </c>
      <c r="S280" t="b">
        <v>0</v>
      </c>
      <c r="T280" t="s">
        <v>28</v>
      </c>
      <c r="U280" t="str">
        <f>MID(Tab_Data[[#This Row],[category &amp; sub-category]],1,FIND("/",Tab_Data[[#This Row],[category &amp; sub-category]])-1)</f>
        <v>technology</v>
      </c>
      <c r="V280" t="str">
        <f>MID(Tab_Data[[#This Row],[category &amp; sub-category]],FIND("/",Tab_Data[[#This Row],[category &amp; sub-category]])+1,1000)</f>
        <v>web</v>
      </c>
    </row>
    <row r="281" spans="1:22" ht="31.2" hidden="1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>(Tab_Data[[#This Row],[pledged]]/Tab_Data[[#This Row],[goal]])*100</f>
        <v>170.70000000000002</v>
      </c>
      <c r="G281" t="s">
        <v>20</v>
      </c>
      <c r="H281">
        <v>546</v>
      </c>
      <c r="I281" s="8">
        <f>IF(Tab_Data[[#This Row],[pledged]]=0,0,Tab_Data[[#This Row],[pledged]]/Tab_Data[[#This Row],[backers_count]])</f>
        <v>25.010989010989011</v>
      </c>
      <c r="J281" t="s">
        <v>21</v>
      </c>
      <c r="K281" t="s">
        <v>22</v>
      </c>
      <c r="L281">
        <v>1535950800</v>
      </c>
      <c r="M281" s="11">
        <f>(((Tab_Data[[#This Row],[launched_at]]/60)/60)/24)+DATE(1970,1,1)</f>
        <v>43346.208333333328</v>
      </c>
      <c r="N281">
        <f>YEAR(Tab_Data[[#This Row],[Date Created Conversion]])</f>
        <v>2018</v>
      </c>
      <c r="O281" s="12" t="str">
        <f>TEXT(Tab_Data[[#This Row],[Date Created Conversion]],"mmm")</f>
        <v>sep</v>
      </c>
      <c r="P281">
        <v>1536210000</v>
      </c>
      <c r="Q281" s="11">
        <f>(((Tab_Data[[#This Row],[deadline]]/60)/60)/24)+DATE(1970,1,1)</f>
        <v>43349.208333333328</v>
      </c>
      <c r="R281" t="b">
        <v>0</v>
      </c>
      <c r="S281" t="b">
        <v>0</v>
      </c>
      <c r="T281" t="s">
        <v>33</v>
      </c>
      <c r="U281" t="str">
        <f>MID(Tab_Data[[#This Row],[category &amp; sub-category]],1,FIND("/",Tab_Data[[#This Row],[category &amp; sub-category]])-1)</f>
        <v>theater</v>
      </c>
      <c r="V281" t="str">
        <f>MID(Tab_Data[[#This Row],[category &amp; sub-category]],FIND("/",Tab_Data[[#This Row],[category &amp; sub-category]])+1,1000)</f>
        <v>plays</v>
      </c>
    </row>
    <row r="282" spans="1:22" ht="31.2" hidden="1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>(Tab_Data[[#This Row],[pledged]]/Tab_Data[[#This Row],[goal]])*100</f>
        <v>581.44000000000005</v>
      </c>
      <c r="G282" t="s">
        <v>20</v>
      </c>
      <c r="H282">
        <v>393</v>
      </c>
      <c r="I282" s="8">
        <f>IF(Tab_Data[[#This Row],[pledged]]=0,0,Tab_Data[[#This Row],[pledged]]/Tab_Data[[#This Row],[backers_count]])</f>
        <v>36.987277353689571</v>
      </c>
      <c r="J282" t="s">
        <v>21</v>
      </c>
      <c r="K282" t="s">
        <v>22</v>
      </c>
      <c r="L282">
        <v>1511244000</v>
      </c>
      <c r="M282" s="11">
        <f>(((Tab_Data[[#This Row],[launched_at]]/60)/60)/24)+DATE(1970,1,1)</f>
        <v>43060.25</v>
      </c>
      <c r="N282">
        <f>YEAR(Tab_Data[[#This Row],[Date Created Conversion]])</f>
        <v>2017</v>
      </c>
      <c r="O282" s="12" t="str">
        <f>TEXT(Tab_Data[[#This Row],[Date Created Conversion]],"mmm")</f>
        <v>nov</v>
      </c>
      <c r="P282">
        <v>1511762400</v>
      </c>
      <c r="Q282" s="11">
        <f>(((Tab_Data[[#This Row],[deadline]]/60)/60)/24)+DATE(1970,1,1)</f>
        <v>43066.25</v>
      </c>
      <c r="R282" t="b">
        <v>0</v>
      </c>
      <c r="S282" t="b">
        <v>0</v>
      </c>
      <c r="T282" t="s">
        <v>71</v>
      </c>
      <c r="U282" t="str">
        <f>MID(Tab_Data[[#This Row],[category &amp; sub-category]],1,FIND("/",Tab_Data[[#This Row],[category &amp; sub-category]])-1)</f>
        <v>film &amp; video</v>
      </c>
      <c r="V282" t="str">
        <f>MID(Tab_Data[[#This Row],[category &amp; sub-category]],FIND("/",Tab_Data[[#This Row],[category &amp; sub-category]])+1,1000)</f>
        <v>animation</v>
      </c>
    </row>
    <row r="283" spans="1:22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>(Tab_Data[[#This Row],[pledged]]/Tab_Data[[#This Row],[goal]])*100</f>
        <v>91.520972644376897</v>
      </c>
      <c r="G283" t="s">
        <v>14</v>
      </c>
      <c r="H283">
        <v>2062</v>
      </c>
      <c r="I283" s="8">
        <f>IF(Tab_Data[[#This Row],[pledged]]=0,0,Tab_Data[[#This Row],[pledged]]/Tab_Data[[#This Row],[backers_count]])</f>
        <v>73.012609117361791</v>
      </c>
      <c r="J283" t="s">
        <v>21</v>
      </c>
      <c r="K283" t="s">
        <v>22</v>
      </c>
      <c r="L283">
        <v>1331445600</v>
      </c>
      <c r="M283" s="11">
        <f>(((Tab_Data[[#This Row],[launched_at]]/60)/60)/24)+DATE(1970,1,1)</f>
        <v>40979.25</v>
      </c>
      <c r="N283">
        <f>YEAR(Tab_Data[[#This Row],[Date Created Conversion]])</f>
        <v>2012</v>
      </c>
      <c r="O283" s="12" t="str">
        <f>TEXT(Tab_Data[[#This Row],[Date Created Conversion]],"mmm")</f>
        <v>mar</v>
      </c>
      <c r="P283">
        <v>1333256400</v>
      </c>
      <c r="Q283" s="11">
        <f>(((Tab_Data[[#This Row],[deadline]]/60)/60)/24)+DATE(1970,1,1)</f>
        <v>41000.208333333336</v>
      </c>
      <c r="R283" t="b">
        <v>0</v>
      </c>
      <c r="S283" t="b">
        <v>1</v>
      </c>
      <c r="T283" t="s">
        <v>33</v>
      </c>
      <c r="U283" t="str">
        <f>MID(Tab_Data[[#This Row],[category &amp; sub-category]],1,FIND("/",Tab_Data[[#This Row],[category &amp; sub-category]])-1)</f>
        <v>theater</v>
      </c>
      <c r="V283" t="str">
        <f>MID(Tab_Data[[#This Row],[category &amp; sub-category]],FIND("/",Tab_Data[[#This Row],[category &amp; sub-category]])+1,1000)</f>
        <v>plays</v>
      </c>
    </row>
    <row r="284" spans="1:22" hidden="1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>(Tab_Data[[#This Row],[pledged]]/Tab_Data[[#This Row],[goal]])*100</f>
        <v>108.04761904761904</v>
      </c>
      <c r="G284" t="s">
        <v>20</v>
      </c>
      <c r="H284">
        <v>133</v>
      </c>
      <c r="I284" s="8">
        <f>IF(Tab_Data[[#This Row],[pledged]]=0,0,Tab_Data[[#This Row],[pledged]]/Tab_Data[[#This Row],[backers_count]])</f>
        <v>68.240601503759393</v>
      </c>
      <c r="J284" t="s">
        <v>21</v>
      </c>
      <c r="K284" t="s">
        <v>22</v>
      </c>
      <c r="L284">
        <v>1480226400</v>
      </c>
      <c r="M284" s="11">
        <f>(((Tab_Data[[#This Row],[launched_at]]/60)/60)/24)+DATE(1970,1,1)</f>
        <v>42701.25</v>
      </c>
      <c r="N284">
        <f>YEAR(Tab_Data[[#This Row],[Date Created Conversion]])</f>
        <v>2016</v>
      </c>
      <c r="O284" s="12" t="str">
        <f>TEXT(Tab_Data[[#This Row],[Date Created Conversion]],"mmm")</f>
        <v>nov</v>
      </c>
      <c r="P284">
        <v>1480744800</v>
      </c>
      <c r="Q284" s="11">
        <f>(((Tab_Data[[#This Row],[deadline]]/60)/60)/24)+DATE(1970,1,1)</f>
        <v>42707.25</v>
      </c>
      <c r="R284" t="b">
        <v>0</v>
      </c>
      <c r="S284" t="b">
        <v>1</v>
      </c>
      <c r="T284" t="s">
        <v>269</v>
      </c>
      <c r="U284" t="str">
        <f>MID(Tab_Data[[#This Row],[category &amp; sub-category]],1,FIND("/",Tab_Data[[#This Row],[category &amp; sub-category]])-1)</f>
        <v>film &amp; video</v>
      </c>
      <c r="V284" t="str">
        <f>MID(Tab_Data[[#This Row],[category &amp; sub-category]],FIND("/",Tab_Data[[#This Row],[category &amp; sub-category]])+1,1000)</f>
        <v>television</v>
      </c>
    </row>
    <row r="285" spans="1:22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>(Tab_Data[[#This Row],[pledged]]/Tab_Data[[#This Row],[goal]])*100</f>
        <v>18.728395061728396</v>
      </c>
      <c r="G285" t="s">
        <v>14</v>
      </c>
      <c r="H285">
        <v>29</v>
      </c>
      <c r="I285" s="8">
        <f>IF(Tab_Data[[#This Row],[pledged]]=0,0,Tab_Data[[#This Row],[pledged]]/Tab_Data[[#This Row],[backers_count]])</f>
        <v>52.310344827586206</v>
      </c>
      <c r="J285" t="s">
        <v>36</v>
      </c>
      <c r="K285" t="s">
        <v>37</v>
      </c>
      <c r="L285">
        <v>1464584400</v>
      </c>
      <c r="M285" s="11">
        <f>(((Tab_Data[[#This Row],[launched_at]]/60)/60)/24)+DATE(1970,1,1)</f>
        <v>42520.208333333328</v>
      </c>
      <c r="N285">
        <f>YEAR(Tab_Data[[#This Row],[Date Created Conversion]])</f>
        <v>2016</v>
      </c>
      <c r="O285" s="12" t="str">
        <f>TEXT(Tab_Data[[#This Row],[Date Created Conversion]],"mmm")</f>
        <v>may</v>
      </c>
      <c r="P285">
        <v>1465016400</v>
      </c>
      <c r="Q285" s="11">
        <f>(((Tab_Data[[#This Row],[deadline]]/60)/60)/24)+DATE(1970,1,1)</f>
        <v>42525.208333333328</v>
      </c>
      <c r="R285" t="b">
        <v>0</v>
      </c>
      <c r="S285" t="b">
        <v>0</v>
      </c>
      <c r="T285" t="s">
        <v>23</v>
      </c>
      <c r="U285" t="str">
        <f>MID(Tab_Data[[#This Row],[category &amp; sub-category]],1,FIND("/",Tab_Data[[#This Row],[category &amp; sub-category]])-1)</f>
        <v>music</v>
      </c>
      <c r="V285" t="str">
        <f>MID(Tab_Data[[#This Row],[category &amp; sub-category]],FIND("/",Tab_Data[[#This Row],[category &amp; sub-category]])+1,1000)</f>
        <v>rock</v>
      </c>
    </row>
    <row r="286" spans="1:22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>(Tab_Data[[#This Row],[pledged]]/Tab_Data[[#This Row],[goal]])*100</f>
        <v>83.193877551020407</v>
      </c>
      <c r="G286" t="s">
        <v>14</v>
      </c>
      <c r="H286">
        <v>132</v>
      </c>
      <c r="I286" s="8">
        <f>IF(Tab_Data[[#This Row],[pledged]]=0,0,Tab_Data[[#This Row],[pledged]]/Tab_Data[[#This Row],[backers_count]])</f>
        <v>61.765151515151516</v>
      </c>
      <c r="J286" t="s">
        <v>21</v>
      </c>
      <c r="K286" t="s">
        <v>22</v>
      </c>
      <c r="L286">
        <v>1335848400</v>
      </c>
      <c r="M286" s="11">
        <f>(((Tab_Data[[#This Row],[launched_at]]/60)/60)/24)+DATE(1970,1,1)</f>
        <v>41030.208333333336</v>
      </c>
      <c r="N286">
        <f>YEAR(Tab_Data[[#This Row],[Date Created Conversion]])</f>
        <v>2012</v>
      </c>
      <c r="O286" s="12" t="str">
        <f>TEXT(Tab_Data[[#This Row],[Date Created Conversion]],"mmm")</f>
        <v>may</v>
      </c>
      <c r="P286">
        <v>1336280400</v>
      </c>
      <c r="Q286" s="11">
        <f>(((Tab_Data[[#This Row],[deadline]]/60)/60)/24)+DATE(1970,1,1)</f>
        <v>41035.208333333336</v>
      </c>
      <c r="R286" t="b">
        <v>0</v>
      </c>
      <c r="S286" t="b">
        <v>0</v>
      </c>
      <c r="T286" t="s">
        <v>28</v>
      </c>
      <c r="U286" t="str">
        <f>MID(Tab_Data[[#This Row],[category &amp; sub-category]],1,FIND("/",Tab_Data[[#This Row],[category &amp; sub-category]])-1)</f>
        <v>technology</v>
      </c>
      <c r="V286" t="str">
        <f>MID(Tab_Data[[#This Row],[category &amp; sub-category]],FIND("/",Tab_Data[[#This Row],[category &amp; sub-category]])+1,1000)</f>
        <v>web</v>
      </c>
    </row>
    <row r="287" spans="1:22" hidden="1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>(Tab_Data[[#This Row],[pledged]]/Tab_Data[[#This Row],[goal]])*100</f>
        <v>706.33333333333337</v>
      </c>
      <c r="G287" t="s">
        <v>20</v>
      </c>
      <c r="H287">
        <v>254</v>
      </c>
      <c r="I287" s="8">
        <f>IF(Tab_Data[[#This Row],[pledged]]=0,0,Tab_Data[[#This Row],[pledged]]/Tab_Data[[#This Row],[backers_count]])</f>
        <v>25.027559055118111</v>
      </c>
      <c r="J287" t="s">
        <v>21</v>
      </c>
      <c r="K287" t="s">
        <v>22</v>
      </c>
      <c r="L287">
        <v>1473483600</v>
      </c>
      <c r="M287" s="11">
        <f>(((Tab_Data[[#This Row],[launched_at]]/60)/60)/24)+DATE(1970,1,1)</f>
        <v>42623.208333333328</v>
      </c>
      <c r="N287">
        <f>YEAR(Tab_Data[[#This Row],[Date Created Conversion]])</f>
        <v>2016</v>
      </c>
      <c r="O287" s="12" t="str">
        <f>TEXT(Tab_Data[[#This Row],[Date Created Conversion]],"mmm")</f>
        <v>sep</v>
      </c>
      <c r="P287">
        <v>1476766800</v>
      </c>
      <c r="Q287" s="11">
        <f>(((Tab_Data[[#This Row],[deadline]]/60)/60)/24)+DATE(1970,1,1)</f>
        <v>42661.208333333328</v>
      </c>
      <c r="R287" t="b">
        <v>0</v>
      </c>
      <c r="S287" t="b">
        <v>0</v>
      </c>
      <c r="T287" t="s">
        <v>33</v>
      </c>
      <c r="U287" t="str">
        <f>MID(Tab_Data[[#This Row],[category &amp; sub-category]],1,FIND("/",Tab_Data[[#This Row],[category &amp; sub-category]])-1)</f>
        <v>theater</v>
      </c>
      <c r="V287" t="str">
        <f>MID(Tab_Data[[#This Row],[category &amp; sub-category]],FIND("/",Tab_Data[[#This Row],[category &amp; sub-category]])+1,1000)</f>
        <v>plays</v>
      </c>
    </row>
    <row r="288" spans="1:22" hidden="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>(Tab_Data[[#This Row],[pledged]]/Tab_Data[[#This Row],[goal]])*100</f>
        <v>17.446030330062445</v>
      </c>
      <c r="G288" t="s">
        <v>74</v>
      </c>
      <c r="H288">
        <v>184</v>
      </c>
      <c r="I288" s="8">
        <f>IF(Tab_Data[[#This Row],[pledged]]=0,0,Tab_Data[[#This Row],[pledged]]/Tab_Data[[#This Row],[backers_count]])</f>
        <v>106.28804347826087</v>
      </c>
      <c r="J288" t="s">
        <v>21</v>
      </c>
      <c r="K288" t="s">
        <v>22</v>
      </c>
      <c r="L288">
        <v>1479880800</v>
      </c>
      <c r="M288" s="11">
        <f>(((Tab_Data[[#This Row],[launched_at]]/60)/60)/24)+DATE(1970,1,1)</f>
        <v>42697.25</v>
      </c>
      <c r="N288">
        <f>YEAR(Tab_Data[[#This Row],[Date Created Conversion]])</f>
        <v>2016</v>
      </c>
      <c r="O288" s="12" t="str">
        <f>TEXT(Tab_Data[[#This Row],[Date Created Conversion]],"mmm")</f>
        <v>nov</v>
      </c>
      <c r="P288">
        <v>1480485600</v>
      </c>
      <c r="Q288" s="11">
        <f>(((Tab_Data[[#This Row],[deadline]]/60)/60)/24)+DATE(1970,1,1)</f>
        <v>42704.25</v>
      </c>
      <c r="R288" t="b">
        <v>0</v>
      </c>
      <c r="S288" t="b">
        <v>0</v>
      </c>
      <c r="T288" t="s">
        <v>33</v>
      </c>
      <c r="U288" t="str">
        <f>MID(Tab_Data[[#This Row],[category &amp; sub-category]],1,FIND("/",Tab_Data[[#This Row],[category &amp; sub-category]])-1)</f>
        <v>theater</v>
      </c>
      <c r="V288" t="str">
        <f>MID(Tab_Data[[#This Row],[category &amp; sub-category]],FIND("/",Tab_Data[[#This Row],[category &amp; sub-category]])+1,1000)</f>
        <v>plays</v>
      </c>
    </row>
    <row r="289" spans="1:22" hidden="1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>(Tab_Data[[#This Row],[pledged]]/Tab_Data[[#This Row],[goal]])*100</f>
        <v>209.73015873015873</v>
      </c>
      <c r="G289" t="s">
        <v>20</v>
      </c>
      <c r="H289">
        <v>176</v>
      </c>
      <c r="I289" s="8">
        <f>IF(Tab_Data[[#This Row],[pledged]]=0,0,Tab_Data[[#This Row],[pledged]]/Tab_Data[[#This Row],[backers_count]])</f>
        <v>75.07386363636364</v>
      </c>
      <c r="J289" t="s">
        <v>21</v>
      </c>
      <c r="K289" t="s">
        <v>22</v>
      </c>
      <c r="L289">
        <v>1430197200</v>
      </c>
      <c r="M289" s="11">
        <f>(((Tab_Data[[#This Row],[launched_at]]/60)/60)/24)+DATE(1970,1,1)</f>
        <v>42122.208333333328</v>
      </c>
      <c r="N289">
        <f>YEAR(Tab_Data[[#This Row],[Date Created Conversion]])</f>
        <v>2015</v>
      </c>
      <c r="O289" s="12" t="str">
        <f>TEXT(Tab_Data[[#This Row],[Date Created Conversion]],"mmm")</f>
        <v>abr</v>
      </c>
      <c r="P289">
        <v>1430197200</v>
      </c>
      <c r="Q289" s="11">
        <f>(((Tab_Data[[#This Row],[deadline]]/60)/60)/24)+DATE(1970,1,1)</f>
        <v>42122.208333333328</v>
      </c>
      <c r="R289" t="b">
        <v>0</v>
      </c>
      <c r="S289" t="b">
        <v>0</v>
      </c>
      <c r="T289" t="s">
        <v>50</v>
      </c>
      <c r="U289" t="str">
        <f>MID(Tab_Data[[#This Row],[category &amp; sub-category]],1,FIND("/",Tab_Data[[#This Row],[category &amp; sub-category]])-1)</f>
        <v>music</v>
      </c>
      <c r="V289" t="str">
        <f>MID(Tab_Data[[#This Row],[category &amp; sub-category]],FIND("/",Tab_Data[[#This Row],[category &amp; sub-category]])+1,1000)</f>
        <v>electric music</v>
      </c>
    </row>
    <row r="290" spans="1:22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>(Tab_Data[[#This Row],[pledged]]/Tab_Data[[#This Row],[goal]])*100</f>
        <v>97.785714285714292</v>
      </c>
      <c r="G290" t="s">
        <v>14</v>
      </c>
      <c r="H290">
        <v>137</v>
      </c>
      <c r="I290" s="8">
        <f>IF(Tab_Data[[#This Row],[pledged]]=0,0,Tab_Data[[#This Row],[pledged]]/Tab_Data[[#This Row],[backers_count]])</f>
        <v>39.970802919708028</v>
      </c>
      <c r="J290" t="s">
        <v>36</v>
      </c>
      <c r="K290" t="s">
        <v>37</v>
      </c>
      <c r="L290">
        <v>1331701200</v>
      </c>
      <c r="M290" s="11">
        <f>(((Tab_Data[[#This Row],[launched_at]]/60)/60)/24)+DATE(1970,1,1)</f>
        <v>40982.208333333336</v>
      </c>
      <c r="N290">
        <f>YEAR(Tab_Data[[#This Row],[Date Created Conversion]])</f>
        <v>2012</v>
      </c>
      <c r="O290" s="12" t="str">
        <f>TEXT(Tab_Data[[#This Row],[Date Created Conversion]],"mmm")</f>
        <v>mar</v>
      </c>
      <c r="P290">
        <v>1331787600</v>
      </c>
      <c r="Q290" s="11">
        <f>(((Tab_Data[[#This Row],[deadline]]/60)/60)/24)+DATE(1970,1,1)</f>
        <v>40983.208333333336</v>
      </c>
      <c r="R290" t="b">
        <v>0</v>
      </c>
      <c r="S290" t="b">
        <v>1</v>
      </c>
      <c r="T290" t="s">
        <v>148</v>
      </c>
      <c r="U290" t="str">
        <f>MID(Tab_Data[[#This Row],[category &amp; sub-category]],1,FIND("/",Tab_Data[[#This Row],[category &amp; sub-category]])-1)</f>
        <v>music</v>
      </c>
      <c r="V290" t="str">
        <f>MID(Tab_Data[[#This Row],[category &amp; sub-category]],FIND("/",Tab_Data[[#This Row],[category &amp; sub-category]])+1,1000)</f>
        <v>metal</v>
      </c>
    </row>
    <row r="291" spans="1:22" hidden="1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>(Tab_Data[[#This Row],[pledged]]/Tab_Data[[#This Row],[goal]])*100</f>
        <v>1684.25</v>
      </c>
      <c r="G291" t="s">
        <v>20</v>
      </c>
      <c r="H291">
        <v>337</v>
      </c>
      <c r="I291" s="8">
        <f>IF(Tab_Data[[#This Row],[pledged]]=0,0,Tab_Data[[#This Row],[pledged]]/Tab_Data[[#This Row],[backers_count]])</f>
        <v>39.982195845697326</v>
      </c>
      <c r="J291" t="s">
        <v>15</v>
      </c>
      <c r="K291" t="s">
        <v>16</v>
      </c>
      <c r="L291">
        <v>1438578000</v>
      </c>
      <c r="M291" s="11">
        <f>(((Tab_Data[[#This Row],[launched_at]]/60)/60)/24)+DATE(1970,1,1)</f>
        <v>42219.208333333328</v>
      </c>
      <c r="N291">
        <f>YEAR(Tab_Data[[#This Row],[Date Created Conversion]])</f>
        <v>2015</v>
      </c>
      <c r="O291" s="12" t="str">
        <f>TEXT(Tab_Data[[#This Row],[Date Created Conversion]],"mmm")</f>
        <v>ago</v>
      </c>
      <c r="P291">
        <v>1438837200</v>
      </c>
      <c r="Q291" s="11">
        <f>(((Tab_Data[[#This Row],[deadline]]/60)/60)/24)+DATE(1970,1,1)</f>
        <v>42222.208333333328</v>
      </c>
      <c r="R291" t="b">
        <v>0</v>
      </c>
      <c r="S291" t="b">
        <v>0</v>
      </c>
      <c r="T291" t="s">
        <v>33</v>
      </c>
      <c r="U291" t="str">
        <f>MID(Tab_Data[[#This Row],[category &amp; sub-category]],1,FIND("/",Tab_Data[[#This Row],[category &amp; sub-category]])-1)</f>
        <v>theater</v>
      </c>
      <c r="V291" t="str">
        <f>MID(Tab_Data[[#This Row],[category &amp; sub-category]],FIND("/",Tab_Data[[#This Row],[category &amp; sub-category]])+1,1000)</f>
        <v>plays</v>
      </c>
    </row>
    <row r="292" spans="1:22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>(Tab_Data[[#This Row],[pledged]]/Tab_Data[[#This Row],[goal]])*100</f>
        <v>54.402135231316727</v>
      </c>
      <c r="G292" t="s">
        <v>14</v>
      </c>
      <c r="H292">
        <v>908</v>
      </c>
      <c r="I292" s="8">
        <f>IF(Tab_Data[[#This Row],[pledged]]=0,0,Tab_Data[[#This Row],[pledged]]/Tab_Data[[#This Row],[backers_count]])</f>
        <v>101.01541850220265</v>
      </c>
      <c r="J292" t="s">
        <v>21</v>
      </c>
      <c r="K292" t="s">
        <v>22</v>
      </c>
      <c r="L292">
        <v>1368162000</v>
      </c>
      <c r="M292" s="11">
        <f>(((Tab_Data[[#This Row],[launched_at]]/60)/60)/24)+DATE(1970,1,1)</f>
        <v>41404.208333333336</v>
      </c>
      <c r="N292">
        <f>YEAR(Tab_Data[[#This Row],[Date Created Conversion]])</f>
        <v>2013</v>
      </c>
      <c r="O292" s="12" t="str">
        <f>TEXT(Tab_Data[[#This Row],[Date Created Conversion]],"mmm")</f>
        <v>may</v>
      </c>
      <c r="P292">
        <v>1370926800</v>
      </c>
      <c r="Q292" s="11">
        <f>(((Tab_Data[[#This Row],[deadline]]/60)/60)/24)+DATE(1970,1,1)</f>
        <v>41436.208333333336</v>
      </c>
      <c r="R292" t="b">
        <v>0</v>
      </c>
      <c r="S292" t="b">
        <v>1</v>
      </c>
      <c r="T292" t="s">
        <v>42</v>
      </c>
      <c r="U292" t="str">
        <f>MID(Tab_Data[[#This Row],[category &amp; sub-category]],1,FIND("/",Tab_Data[[#This Row],[category &amp; sub-category]])-1)</f>
        <v>film &amp; video</v>
      </c>
      <c r="V292" t="str">
        <f>MID(Tab_Data[[#This Row],[category &amp; sub-category]],FIND("/",Tab_Data[[#This Row],[category &amp; sub-category]])+1,1000)</f>
        <v>documentary</v>
      </c>
    </row>
    <row r="293" spans="1:22" hidden="1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>(Tab_Data[[#This Row],[pledged]]/Tab_Data[[#This Row],[goal]])*100</f>
        <v>456.61111111111109</v>
      </c>
      <c r="G293" t="s">
        <v>20</v>
      </c>
      <c r="H293">
        <v>107</v>
      </c>
      <c r="I293" s="8">
        <f>IF(Tab_Data[[#This Row],[pledged]]=0,0,Tab_Data[[#This Row],[pledged]]/Tab_Data[[#This Row],[backers_count]])</f>
        <v>76.813084112149539</v>
      </c>
      <c r="J293" t="s">
        <v>21</v>
      </c>
      <c r="K293" t="s">
        <v>22</v>
      </c>
      <c r="L293">
        <v>1318654800</v>
      </c>
      <c r="M293" s="11">
        <f>(((Tab_Data[[#This Row],[launched_at]]/60)/60)/24)+DATE(1970,1,1)</f>
        <v>40831.208333333336</v>
      </c>
      <c r="N293">
        <f>YEAR(Tab_Data[[#This Row],[Date Created Conversion]])</f>
        <v>2011</v>
      </c>
      <c r="O293" s="12" t="str">
        <f>TEXT(Tab_Data[[#This Row],[Date Created Conversion]],"mmm")</f>
        <v>oct</v>
      </c>
      <c r="P293">
        <v>1319000400</v>
      </c>
      <c r="Q293" s="11">
        <f>(((Tab_Data[[#This Row],[deadline]]/60)/60)/24)+DATE(1970,1,1)</f>
        <v>40835.208333333336</v>
      </c>
      <c r="R293" t="b">
        <v>1</v>
      </c>
      <c r="S293" t="b">
        <v>0</v>
      </c>
      <c r="T293" t="s">
        <v>28</v>
      </c>
      <c r="U293" t="str">
        <f>MID(Tab_Data[[#This Row],[category &amp; sub-category]],1,FIND("/",Tab_Data[[#This Row],[category &amp; sub-category]])-1)</f>
        <v>technology</v>
      </c>
      <c r="V293" t="str">
        <f>MID(Tab_Data[[#This Row],[category &amp; sub-category]],FIND("/",Tab_Data[[#This Row],[category &amp; sub-category]])+1,1000)</f>
        <v>web</v>
      </c>
    </row>
    <row r="294" spans="1:22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>(Tab_Data[[#This Row],[pledged]]/Tab_Data[[#This Row],[goal]])*100</f>
        <v>9.8219178082191778</v>
      </c>
      <c r="G294" t="s">
        <v>14</v>
      </c>
      <c r="H294">
        <v>10</v>
      </c>
      <c r="I294" s="8">
        <f>IF(Tab_Data[[#This Row],[pledged]]=0,0,Tab_Data[[#This Row],[pledged]]/Tab_Data[[#This Row],[backers_count]])</f>
        <v>71.7</v>
      </c>
      <c r="J294" t="s">
        <v>21</v>
      </c>
      <c r="K294" t="s">
        <v>22</v>
      </c>
      <c r="L294">
        <v>1331874000</v>
      </c>
      <c r="M294" s="11">
        <f>(((Tab_Data[[#This Row],[launched_at]]/60)/60)/24)+DATE(1970,1,1)</f>
        <v>40984.208333333336</v>
      </c>
      <c r="N294">
        <f>YEAR(Tab_Data[[#This Row],[Date Created Conversion]])</f>
        <v>2012</v>
      </c>
      <c r="O294" s="12" t="str">
        <f>TEXT(Tab_Data[[#This Row],[Date Created Conversion]],"mmm")</f>
        <v>mar</v>
      </c>
      <c r="P294">
        <v>1333429200</v>
      </c>
      <c r="Q294" s="11">
        <f>(((Tab_Data[[#This Row],[deadline]]/60)/60)/24)+DATE(1970,1,1)</f>
        <v>41002.208333333336</v>
      </c>
      <c r="R294" t="b">
        <v>0</v>
      </c>
      <c r="S294" t="b">
        <v>0</v>
      </c>
      <c r="T294" t="s">
        <v>17</v>
      </c>
      <c r="U294" t="str">
        <f>MID(Tab_Data[[#This Row],[category &amp; sub-category]],1,FIND("/",Tab_Data[[#This Row],[category &amp; sub-category]])-1)</f>
        <v>food</v>
      </c>
      <c r="V294" t="str">
        <f>MID(Tab_Data[[#This Row],[category &amp; sub-category]],FIND("/",Tab_Data[[#This Row],[category &amp; sub-category]])+1,1000)</f>
        <v>food trucks</v>
      </c>
    </row>
    <row r="295" spans="1:22" hidden="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>(Tab_Data[[#This Row],[pledged]]/Tab_Data[[#This Row],[goal]])*100</f>
        <v>16.384615384615383</v>
      </c>
      <c r="G295" t="s">
        <v>74</v>
      </c>
      <c r="H295">
        <v>32</v>
      </c>
      <c r="I295" s="8">
        <f>IF(Tab_Data[[#This Row],[pledged]]=0,0,Tab_Data[[#This Row],[pledged]]/Tab_Data[[#This Row],[backers_count]])</f>
        <v>33.28125</v>
      </c>
      <c r="J295" t="s">
        <v>107</v>
      </c>
      <c r="K295" t="s">
        <v>108</v>
      </c>
      <c r="L295">
        <v>1286254800</v>
      </c>
      <c r="M295" s="11">
        <f>(((Tab_Data[[#This Row],[launched_at]]/60)/60)/24)+DATE(1970,1,1)</f>
        <v>40456.208333333336</v>
      </c>
      <c r="N295">
        <f>YEAR(Tab_Data[[#This Row],[Date Created Conversion]])</f>
        <v>2010</v>
      </c>
      <c r="O295" s="12" t="str">
        <f>TEXT(Tab_Data[[#This Row],[Date Created Conversion]],"mmm")</f>
        <v>oct</v>
      </c>
      <c r="P295">
        <v>1287032400</v>
      </c>
      <c r="Q295" s="11">
        <f>(((Tab_Data[[#This Row],[deadline]]/60)/60)/24)+DATE(1970,1,1)</f>
        <v>40465.208333333336</v>
      </c>
      <c r="R295" t="b">
        <v>0</v>
      </c>
      <c r="S295" t="b">
        <v>0</v>
      </c>
      <c r="T295" t="s">
        <v>33</v>
      </c>
      <c r="U295" t="str">
        <f>MID(Tab_Data[[#This Row],[category &amp; sub-category]],1,FIND("/",Tab_Data[[#This Row],[category &amp; sub-category]])-1)</f>
        <v>theater</v>
      </c>
      <c r="V295" t="str">
        <f>MID(Tab_Data[[#This Row],[category &amp; sub-category]],FIND("/",Tab_Data[[#This Row],[category &amp; sub-category]])+1,1000)</f>
        <v>plays</v>
      </c>
    </row>
    <row r="296" spans="1:22" hidden="1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>(Tab_Data[[#This Row],[pledged]]/Tab_Data[[#This Row],[goal]])*100</f>
        <v>1339.6666666666667</v>
      </c>
      <c r="G296" t="s">
        <v>20</v>
      </c>
      <c r="H296">
        <v>183</v>
      </c>
      <c r="I296" s="8">
        <f>IF(Tab_Data[[#This Row],[pledged]]=0,0,Tab_Data[[#This Row],[pledged]]/Tab_Data[[#This Row],[backers_count]])</f>
        <v>43.923497267759565</v>
      </c>
      <c r="J296" t="s">
        <v>21</v>
      </c>
      <c r="K296" t="s">
        <v>22</v>
      </c>
      <c r="L296">
        <v>1540530000</v>
      </c>
      <c r="M296" s="11">
        <f>(((Tab_Data[[#This Row],[launched_at]]/60)/60)/24)+DATE(1970,1,1)</f>
        <v>43399.208333333328</v>
      </c>
      <c r="N296">
        <f>YEAR(Tab_Data[[#This Row],[Date Created Conversion]])</f>
        <v>2018</v>
      </c>
      <c r="O296" s="12" t="str">
        <f>TEXT(Tab_Data[[#This Row],[Date Created Conversion]],"mmm")</f>
        <v>oct</v>
      </c>
      <c r="P296">
        <v>1541570400</v>
      </c>
      <c r="Q296" s="11">
        <f>(((Tab_Data[[#This Row],[deadline]]/60)/60)/24)+DATE(1970,1,1)</f>
        <v>43411.25</v>
      </c>
      <c r="R296" t="b">
        <v>0</v>
      </c>
      <c r="S296" t="b">
        <v>0</v>
      </c>
      <c r="T296" t="s">
        <v>33</v>
      </c>
      <c r="U296" t="str">
        <f>MID(Tab_Data[[#This Row],[category &amp; sub-category]],1,FIND("/",Tab_Data[[#This Row],[category &amp; sub-category]])-1)</f>
        <v>theater</v>
      </c>
      <c r="V296" t="str">
        <f>MID(Tab_Data[[#This Row],[category &amp; sub-category]],FIND("/",Tab_Data[[#This Row],[category &amp; sub-category]])+1,1000)</f>
        <v>plays</v>
      </c>
    </row>
    <row r="297" spans="1:22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>(Tab_Data[[#This Row],[pledged]]/Tab_Data[[#This Row],[goal]])*100</f>
        <v>35.650077760497666</v>
      </c>
      <c r="G297" t="s">
        <v>14</v>
      </c>
      <c r="H297">
        <v>1910</v>
      </c>
      <c r="I297" s="8">
        <f>IF(Tab_Data[[#This Row],[pledged]]=0,0,Tab_Data[[#This Row],[pledged]]/Tab_Data[[#This Row],[backers_count]])</f>
        <v>36.004712041884815</v>
      </c>
      <c r="J297" t="s">
        <v>98</v>
      </c>
      <c r="K297" t="s">
        <v>99</v>
      </c>
      <c r="L297">
        <v>1381813200</v>
      </c>
      <c r="M297" s="11">
        <f>(((Tab_Data[[#This Row],[launched_at]]/60)/60)/24)+DATE(1970,1,1)</f>
        <v>41562.208333333336</v>
      </c>
      <c r="N297">
        <f>YEAR(Tab_Data[[#This Row],[Date Created Conversion]])</f>
        <v>2013</v>
      </c>
      <c r="O297" s="12" t="str">
        <f>TEXT(Tab_Data[[#This Row],[Date Created Conversion]],"mmm")</f>
        <v>oct</v>
      </c>
      <c r="P297">
        <v>1383976800</v>
      </c>
      <c r="Q297" s="11">
        <f>(((Tab_Data[[#This Row],[deadline]]/60)/60)/24)+DATE(1970,1,1)</f>
        <v>41587.25</v>
      </c>
      <c r="R297" t="b">
        <v>0</v>
      </c>
      <c r="S297" t="b">
        <v>0</v>
      </c>
      <c r="T297" t="s">
        <v>33</v>
      </c>
      <c r="U297" t="str">
        <f>MID(Tab_Data[[#This Row],[category &amp; sub-category]],1,FIND("/",Tab_Data[[#This Row],[category &amp; sub-category]])-1)</f>
        <v>theater</v>
      </c>
      <c r="V297" t="str">
        <f>MID(Tab_Data[[#This Row],[category &amp; sub-category]],FIND("/",Tab_Data[[#This Row],[category &amp; sub-category]])+1,1000)</f>
        <v>plays</v>
      </c>
    </row>
    <row r="298" spans="1:22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>(Tab_Data[[#This Row],[pledged]]/Tab_Data[[#This Row],[goal]])*100</f>
        <v>54.950819672131146</v>
      </c>
      <c r="G298" t="s">
        <v>14</v>
      </c>
      <c r="H298">
        <v>38</v>
      </c>
      <c r="I298" s="8">
        <f>IF(Tab_Data[[#This Row],[pledged]]=0,0,Tab_Data[[#This Row],[pledged]]/Tab_Data[[#This Row],[backers_count]])</f>
        <v>88.21052631578948</v>
      </c>
      <c r="J298" t="s">
        <v>26</v>
      </c>
      <c r="K298" t="s">
        <v>27</v>
      </c>
      <c r="L298">
        <v>1548655200</v>
      </c>
      <c r="M298" s="11">
        <f>(((Tab_Data[[#This Row],[launched_at]]/60)/60)/24)+DATE(1970,1,1)</f>
        <v>43493.25</v>
      </c>
      <c r="N298">
        <f>YEAR(Tab_Data[[#This Row],[Date Created Conversion]])</f>
        <v>2019</v>
      </c>
      <c r="O298" s="12" t="str">
        <f>TEXT(Tab_Data[[#This Row],[Date Created Conversion]],"mmm")</f>
        <v>ene</v>
      </c>
      <c r="P298">
        <v>1550556000</v>
      </c>
      <c r="Q298" s="11">
        <f>(((Tab_Data[[#This Row],[deadline]]/60)/60)/24)+DATE(1970,1,1)</f>
        <v>43515.25</v>
      </c>
      <c r="R298" t="b">
        <v>0</v>
      </c>
      <c r="S298" t="b">
        <v>0</v>
      </c>
      <c r="T298" t="s">
        <v>33</v>
      </c>
      <c r="U298" t="str">
        <f>MID(Tab_Data[[#This Row],[category &amp; sub-category]],1,FIND("/",Tab_Data[[#This Row],[category &amp; sub-category]])-1)</f>
        <v>theater</v>
      </c>
      <c r="V298" t="str">
        <f>MID(Tab_Data[[#This Row],[category &amp; sub-category]],FIND("/",Tab_Data[[#This Row],[category &amp; sub-category]])+1,1000)</f>
        <v>plays</v>
      </c>
    </row>
    <row r="299" spans="1:22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>(Tab_Data[[#This Row],[pledged]]/Tab_Data[[#This Row],[goal]])*100</f>
        <v>94.236111111111114</v>
      </c>
      <c r="G299" t="s">
        <v>14</v>
      </c>
      <c r="H299">
        <v>104</v>
      </c>
      <c r="I299" s="8">
        <f>IF(Tab_Data[[#This Row],[pledged]]=0,0,Tab_Data[[#This Row],[pledged]]/Tab_Data[[#This Row],[backers_count]])</f>
        <v>65.240384615384613</v>
      </c>
      <c r="J299" t="s">
        <v>26</v>
      </c>
      <c r="K299" t="s">
        <v>27</v>
      </c>
      <c r="L299">
        <v>1389679200</v>
      </c>
      <c r="M299" s="11">
        <f>(((Tab_Data[[#This Row],[launched_at]]/60)/60)/24)+DATE(1970,1,1)</f>
        <v>41653.25</v>
      </c>
      <c r="N299">
        <f>YEAR(Tab_Data[[#This Row],[Date Created Conversion]])</f>
        <v>2014</v>
      </c>
      <c r="O299" s="12" t="str">
        <f>TEXT(Tab_Data[[#This Row],[Date Created Conversion]],"mmm")</f>
        <v>ene</v>
      </c>
      <c r="P299">
        <v>1390456800</v>
      </c>
      <c r="Q299" s="11">
        <f>(((Tab_Data[[#This Row],[deadline]]/60)/60)/24)+DATE(1970,1,1)</f>
        <v>41662.25</v>
      </c>
      <c r="R299" t="b">
        <v>0</v>
      </c>
      <c r="S299" t="b">
        <v>1</v>
      </c>
      <c r="T299" t="s">
        <v>33</v>
      </c>
      <c r="U299" t="str">
        <f>MID(Tab_Data[[#This Row],[category &amp; sub-category]],1,FIND("/",Tab_Data[[#This Row],[category &amp; sub-category]])-1)</f>
        <v>theater</v>
      </c>
      <c r="V299" t="str">
        <f>MID(Tab_Data[[#This Row],[category &amp; sub-category]],FIND("/",Tab_Data[[#This Row],[category &amp; sub-category]])+1,1000)</f>
        <v>plays</v>
      </c>
    </row>
    <row r="300" spans="1:22" hidden="1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>(Tab_Data[[#This Row],[pledged]]/Tab_Data[[#This Row],[goal]])*100</f>
        <v>143.91428571428571</v>
      </c>
      <c r="G300" t="s">
        <v>20</v>
      </c>
      <c r="H300">
        <v>72</v>
      </c>
      <c r="I300" s="8">
        <f>IF(Tab_Data[[#This Row],[pledged]]=0,0,Tab_Data[[#This Row],[pledged]]/Tab_Data[[#This Row],[backers_count]])</f>
        <v>69.958333333333329</v>
      </c>
      <c r="J300" t="s">
        <v>21</v>
      </c>
      <c r="K300" t="s">
        <v>22</v>
      </c>
      <c r="L300">
        <v>1456466400</v>
      </c>
      <c r="M300" s="11">
        <f>(((Tab_Data[[#This Row],[launched_at]]/60)/60)/24)+DATE(1970,1,1)</f>
        <v>42426.25</v>
      </c>
      <c r="N300">
        <f>YEAR(Tab_Data[[#This Row],[Date Created Conversion]])</f>
        <v>2016</v>
      </c>
      <c r="O300" s="12" t="str">
        <f>TEXT(Tab_Data[[#This Row],[Date Created Conversion]],"mmm")</f>
        <v>feb</v>
      </c>
      <c r="P300">
        <v>1458018000</v>
      </c>
      <c r="Q300" s="11">
        <f>(((Tab_Data[[#This Row],[deadline]]/60)/60)/24)+DATE(1970,1,1)</f>
        <v>42444.208333333328</v>
      </c>
      <c r="R300" t="b">
        <v>0</v>
      </c>
      <c r="S300" t="b">
        <v>1</v>
      </c>
      <c r="T300" t="s">
        <v>23</v>
      </c>
      <c r="U300" t="str">
        <f>MID(Tab_Data[[#This Row],[category &amp; sub-category]],1,FIND("/",Tab_Data[[#This Row],[category &amp; sub-category]])-1)</f>
        <v>music</v>
      </c>
      <c r="V300" t="str">
        <f>MID(Tab_Data[[#This Row],[category &amp; sub-category]],FIND("/",Tab_Data[[#This Row],[category &amp; sub-category]])+1,1000)</f>
        <v>rock</v>
      </c>
    </row>
    <row r="301" spans="1:22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>(Tab_Data[[#This Row],[pledged]]/Tab_Data[[#This Row],[goal]])*100</f>
        <v>51.421052631578945</v>
      </c>
      <c r="G301" t="s">
        <v>14</v>
      </c>
      <c r="H301">
        <v>49</v>
      </c>
      <c r="I301" s="8">
        <f>IF(Tab_Data[[#This Row],[pledged]]=0,0,Tab_Data[[#This Row],[pledged]]/Tab_Data[[#This Row],[backers_count]])</f>
        <v>39.877551020408163</v>
      </c>
      <c r="J301" t="s">
        <v>21</v>
      </c>
      <c r="K301" t="s">
        <v>22</v>
      </c>
      <c r="L301">
        <v>1456984800</v>
      </c>
      <c r="M301" s="11">
        <f>(((Tab_Data[[#This Row],[launched_at]]/60)/60)/24)+DATE(1970,1,1)</f>
        <v>42432.25</v>
      </c>
      <c r="N301">
        <f>YEAR(Tab_Data[[#This Row],[Date Created Conversion]])</f>
        <v>2016</v>
      </c>
      <c r="O301" s="12" t="str">
        <f>TEXT(Tab_Data[[#This Row],[Date Created Conversion]],"mmm")</f>
        <v>mar</v>
      </c>
      <c r="P301">
        <v>1461819600</v>
      </c>
      <c r="Q301" s="11">
        <f>(((Tab_Data[[#This Row],[deadline]]/60)/60)/24)+DATE(1970,1,1)</f>
        <v>42488.208333333328</v>
      </c>
      <c r="R301" t="b">
        <v>0</v>
      </c>
      <c r="S301" t="b">
        <v>0</v>
      </c>
      <c r="T301" t="s">
        <v>17</v>
      </c>
      <c r="U301" t="str">
        <f>MID(Tab_Data[[#This Row],[category &amp; sub-category]],1,FIND("/",Tab_Data[[#This Row],[category &amp; sub-category]])-1)</f>
        <v>food</v>
      </c>
      <c r="V301" t="str">
        <f>MID(Tab_Data[[#This Row],[category &amp; sub-category]],FIND("/",Tab_Data[[#This Row],[category &amp; sub-category]])+1,1000)</f>
        <v>food trucks</v>
      </c>
    </row>
    <row r="302" spans="1:22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>(Tab_Data[[#This Row],[pledged]]/Tab_Data[[#This Row],[goal]])*100</f>
        <v>5</v>
      </c>
      <c r="G302" t="s">
        <v>14</v>
      </c>
      <c r="H302">
        <v>1</v>
      </c>
      <c r="I302" s="8">
        <f>IF(Tab_Data[[#This Row],[pledged]]=0,0,Tab_Data[[#This Row],[pledged]]/Tab_Data[[#This Row],[backers_count]])</f>
        <v>5</v>
      </c>
      <c r="J302" t="s">
        <v>36</v>
      </c>
      <c r="K302" t="s">
        <v>37</v>
      </c>
      <c r="L302">
        <v>1504069200</v>
      </c>
      <c r="M302" s="11">
        <f>(((Tab_Data[[#This Row],[launched_at]]/60)/60)/24)+DATE(1970,1,1)</f>
        <v>42977.208333333328</v>
      </c>
      <c r="N302">
        <f>YEAR(Tab_Data[[#This Row],[Date Created Conversion]])</f>
        <v>2017</v>
      </c>
      <c r="O302" s="12" t="str">
        <f>TEXT(Tab_Data[[#This Row],[Date Created Conversion]],"mmm")</f>
        <v>ago</v>
      </c>
      <c r="P302">
        <v>1504155600</v>
      </c>
      <c r="Q302" s="11">
        <f>(((Tab_Data[[#This Row],[deadline]]/60)/60)/24)+DATE(1970,1,1)</f>
        <v>42978.208333333328</v>
      </c>
      <c r="R302" t="b">
        <v>0</v>
      </c>
      <c r="S302" t="b">
        <v>1</v>
      </c>
      <c r="T302" t="s">
        <v>68</v>
      </c>
      <c r="U302" t="str">
        <f>MID(Tab_Data[[#This Row],[category &amp; sub-category]],1,FIND("/",Tab_Data[[#This Row],[category &amp; sub-category]])-1)</f>
        <v>publishing</v>
      </c>
      <c r="V302" t="str">
        <f>MID(Tab_Data[[#This Row],[category &amp; sub-category]],FIND("/",Tab_Data[[#This Row],[category &amp; sub-category]])+1,1000)</f>
        <v>nonfiction</v>
      </c>
    </row>
    <row r="303" spans="1:22" ht="31.2" hidden="1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>(Tab_Data[[#This Row],[pledged]]/Tab_Data[[#This Row],[goal]])*100</f>
        <v>1344.6666666666667</v>
      </c>
      <c r="G303" t="s">
        <v>20</v>
      </c>
      <c r="H303">
        <v>295</v>
      </c>
      <c r="I303" s="8">
        <f>IF(Tab_Data[[#This Row],[pledged]]=0,0,Tab_Data[[#This Row],[pledged]]/Tab_Data[[#This Row],[backers_count]])</f>
        <v>41.023728813559323</v>
      </c>
      <c r="J303" t="s">
        <v>21</v>
      </c>
      <c r="K303" t="s">
        <v>22</v>
      </c>
      <c r="L303">
        <v>1424930400</v>
      </c>
      <c r="M303" s="11">
        <f>(((Tab_Data[[#This Row],[launched_at]]/60)/60)/24)+DATE(1970,1,1)</f>
        <v>42061.25</v>
      </c>
      <c r="N303">
        <f>YEAR(Tab_Data[[#This Row],[Date Created Conversion]])</f>
        <v>2015</v>
      </c>
      <c r="O303" s="12" t="str">
        <f>TEXT(Tab_Data[[#This Row],[Date Created Conversion]],"mmm")</f>
        <v>feb</v>
      </c>
      <c r="P303">
        <v>1426395600</v>
      </c>
      <c r="Q303" s="11">
        <f>(((Tab_Data[[#This Row],[deadline]]/60)/60)/24)+DATE(1970,1,1)</f>
        <v>42078.208333333328</v>
      </c>
      <c r="R303" t="b">
        <v>0</v>
      </c>
      <c r="S303" t="b">
        <v>0</v>
      </c>
      <c r="T303" t="s">
        <v>42</v>
      </c>
      <c r="U303" t="str">
        <f>MID(Tab_Data[[#This Row],[category &amp; sub-category]],1,FIND("/",Tab_Data[[#This Row],[category &amp; sub-category]])-1)</f>
        <v>film &amp; video</v>
      </c>
      <c r="V303" t="str">
        <f>MID(Tab_Data[[#This Row],[category &amp; sub-category]],FIND("/",Tab_Data[[#This Row],[category &amp; sub-category]])+1,1000)</f>
        <v>documentary</v>
      </c>
    </row>
    <row r="304" spans="1:22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>(Tab_Data[[#This Row],[pledged]]/Tab_Data[[#This Row],[goal]])*100</f>
        <v>31.844940867279899</v>
      </c>
      <c r="G304" t="s">
        <v>14</v>
      </c>
      <c r="H304">
        <v>245</v>
      </c>
      <c r="I304" s="8">
        <f>IF(Tab_Data[[#This Row],[pledged]]=0,0,Tab_Data[[#This Row],[pledged]]/Tab_Data[[#This Row],[backers_count]])</f>
        <v>98.914285714285711</v>
      </c>
      <c r="J304" t="s">
        <v>21</v>
      </c>
      <c r="K304" t="s">
        <v>22</v>
      </c>
      <c r="L304">
        <v>1535864400</v>
      </c>
      <c r="M304" s="11">
        <f>(((Tab_Data[[#This Row],[launched_at]]/60)/60)/24)+DATE(1970,1,1)</f>
        <v>43345.208333333328</v>
      </c>
      <c r="N304">
        <f>YEAR(Tab_Data[[#This Row],[Date Created Conversion]])</f>
        <v>2018</v>
      </c>
      <c r="O304" s="12" t="str">
        <f>TEXT(Tab_Data[[#This Row],[Date Created Conversion]],"mmm")</f>
        <v>sep</v>
      </c>
      <c r="P304">
        <v>1537074000</v>
      </c>
      <c r="Q304" s="11">
        <f>(((Tab_Data[[#This Row],[deadline]]/60)/60)/24)+DATE(1970,1,1)</f>
        <v>43359.208333333328</v>
      </c>
      <c r="R304" t="b">
        <v>0</v>
      </c>
      <c r="S304" t="b">
        <v>0</v>
      </c>
      <c r="T304" t="s">
        <v>33</v>
      </c>
      <c r="U304" t="str">
        <f>MID(Tab_Data[[#This Row],[category &amp; sub-category]],1,FIND("/",Tab_Data[[#This Row],[category &amp; sub-category]])-1)</f>
        <v>theater</v>
      </c>
      <c r="V304" t="str">
        <f>MID(Tab_Data[[#This Row],[category &amp; sub-category]],FIND("/",Tab_Data[[#This Row],[category &amp; sub-category]])+1,1000)</f>
        <v>plays</v>
      </c>
    </row>
    <row r="305" spans="1:22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>(Tab_Data[[#This Row],[pledged]]/Tab_Data[[#This Row],[goal]])*100</f>
        <v>82.617647058823536</v>
      </c>
      <c r="G305" t="s">
        <v>14</v>
      </c>
      <c r="H305">
        <v>32</v>
      </c>
      <c r="I305" s="8">
        <f>IF(Tab_Data[[#This Row],[pledged]]=0,0,Tab_Data[[#This Row],[pledged]]/Tab_Data[[#This Row],[backers_count]])</f>
        <v>87.78125</v>
      </c>
      <c r="J305" t="s">
        <v>21</v>
      </c>
      <c r="K305" t="s">
        <v>22</v>
      </c>
      <c r="L305">
        <v>1452146400</v>
      </c>
      <c r="M305" s="11">
        <f>(((Tab_Data[[#This Row],[launched_at]]/60)/60)/24)+DATE(1970,1,1)</f>
        <v>42376.25</v>
      </c>
      <c r="N305">
        <f>YEAR(Tab_Data[[#This Row],[Date Created Conversion]])</f>
        <v>2016</v>
      </c>
      <c r="O305" s="12" t="str">
        <f>TEXT(Tab_Data[[#This Row],[Date Created Conversion]],"mmm")</f>
        <v>ene</v>
      </c>
      <c r="P305">
        <v>1452578400</v>
      </c>
      <c r="Q305" s="11">
        <f>(((Tab_Data[[#This Row],[deadline]]/60)/60)/24)+DATE(1970,1,1)</f>
        <v>42381.25</v>
      </c>
      <c r="R305" t="b">
        <v>0</v>
      </c>
      <c r="S305" t="b">
        <v>0</v>
      </c>
      <c r="T305" t="s">
        <v>60</v>
      </c>
      <c r="U305" t="str">
        <f>MID(Tab_Data[[#This Row],[category &amp; sub-category]],1,FIND("/",Tab_Data[[#This Row],[category &amp; sub-category]])-1)</f>
        <v>music</v>
      </c>
      <c r="V305" t="str">
        <f>MID(Tab_Data[[#This Row],[category &amp; sub-category]],FIND("/",Tab_Data[[#This Row],[category &amp; sub-category]])+1,1000)</f>
        <v>indie rock</v>
      </c>
    </row>
    <row r="306" spans="1:22" hidden="1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>(Tab_Data[[#This Row],[pledged]]/Tab_Data[[#This Row],[goal]])*100</f>
        <v>546.14285714285722</v>
      </c>
      <c r="G306" t="s">
        <v>20</v>
      </c>
      <c r="H306">
        <v>142</v>
      </c>
      <c r="I306" s="8">
        <f>IF(Tab_Data[[#This Row],[pledged]]=0,0,Tab_Data[[#This Row],[pledged]]/Tab_Data[[#This Row],[backers_count]])</f>
        <v>80.767605633802816</v>
      </c>
      <c r="J306" t="s">
        <v>21</v>
      </c>
      <c r="K306" t="s">
        <v>22</v>
      </c>
      <c r="L306">
        <v>1470546000</v>
      </c>
      <c r="M306" s="11">
        <f>(((Tab_Data[[#This Row],[launched_at]]/60)/60)/24)+DATE(1970,1,1)</f>
        <v>42589.208333333328</v>
      </c>
      <c r="N306">
        <f>YEAR(Tab_Data[[#This Row],[Date Created Conversion]])</f>
        <v>2016</v>
      </c>
      <c r="O306" s="12" t="str">
        <f>TEXT(Tab_Data[[#This Row],[Date Created Conversion]],"mmm")</f>
        <v>ago</v>
      </c>
      <c r="P306">
        <v>1474088400</v>
      </c>
      <c r="Q306" s="11">
        <f>(((Tab_Data[[#This Row],[deadline]]/60)/60)/24)+DATE(1970,1,1)</f>
        <v>42630.208333333328</v>
      </c>
      <c r="R306" t="b">
        <v>0</v>
      </c>
      <c r="S306" t="b">
        <v>0</v>
      </c>
      <c r="T306" t="s">
        <v>42</v>
      </c>
      <c r="U306" t="str">
        <f>MID(Tab_Data[[#This Row],[category &amp; sub-category]],1,FIND("/",Tab_Data[[#This Row],[category &amp; sub-category]])-1)</f>
        <v>film &amp; video</v>
      </c>
      <c r="V306" t="str">
        <f>MID(Tab_Data[[#This Row],[category &amp; sub-category]],FIND("/",Tab_Data[[#This Row],[category &amp; sub-category]])+1,1000)</f>
        <v>documentary</v>
      </c>
    </row>
    <row r="307" spans="1:22" hidden="1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>(Tab_Data[[#This Row],[pledged]]/Tab_Data[[#This Row],[goal]])*100</f>
        <v>286.21428571428572</v>
      </c>
      <c r="G307" t="s">
        <v>20</v>
      </c>
      <c r="H307">
        <v>85</v>
      </c>
      <c r="I307" s="8">
        <f>IF(Tab_Data[[#This Row],[pledged]]=0,0,Tab_Data[[#This Row],[pledged]]/Tab_Data[[#This Row],[backers_count]])</f>
        <v>94.28235294117647</v>
      </c>
      <c r="J307" t="s">
        <v>21</v>
      </c>
      <c r="K307" t="s">
        <v>22</v>
      </c>
      <c r="L307">
        <v>1458363600</v>
      </c>
      <c r="M307" s="11">
        <f>(((Tab_Data[[#This Row],[launched_at]]/60)/60)/24)+DATE(1970,1,1)</f>
        <v>42448.208333333328</v>
      </c>
      <c r="N307">
        <f>YEAR(Tab_Data[[#This Row],[Date Created Conversion]])</f>
        <v>2016</v>
      </c>
      <c r="O307" s="12" t="str">
        <f>TEXT(Tab_Data[[#This Row],[Date Created Conversion]],"mmm")</f>
        <v>mar</v>
      </c>
      <c r="P307">
        <v>1461906000</v>
      </c>
      <c r="Q307" s="11">
        <f>(((Tab_Data[[#This Row],[deadline]]/60)/60)/24)+DATE(1970,1,1)</f>
        <v>42489.208333333328</v>
      </c>
      <c r="R307" t="b">
        <v>0</v>
      </c>
      <c r="S307" t="b">
        <v>0</v>
      </c>
      <c r="T307" t="s">
        <v>33</v>
      </c>
      <c r="U307" t="str">
        <f>MID(Tab_Data[[#This Row],[category &amp; sub-category]],1,FIND("/",Tab_Data[[#This Row],[category &amp; sub-category]])-1)</f>
        <v>theater</v>
      </c>
      <c r="V307" t="str">
        <f>MID(Tab_Data[[#This Row],[category &amp; sub-category]],FIND("/",Tab_Data[[#This Row],[category &amp; sub-category]])+1,1000)</f>
        <v>plays</v>
      </c>
    </row>
    <row r="308" spans="1:22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>(Tab_Data[[#This Row],[pledged]]/Tab_Data[[#This Row],[goal]])*100</f>
        <v>7.9076923076923071</v>
      </c>
      <c r="G308" t="s">
        <v>14</v>
      </c>
      <c r="H308">
        <v>7</v>
      </c>
      <c r="I308" s="8">
        <f>IF(Tab_Data[[#This Row],[pledged]]=0,0,Tab_Data[[#This Row],[pledged]]/Tab_Data[[#This Row],[backers_count]])</f>
        <v>73.428571428571431</v>
      </c>
      <c r="J308" t="s">
        <v>21</v>
      </c>
      <c r="K308" t="s">
        <v>22</v>
      </c>
      <c r="L308">
        <v>1500008400</v>
      </c>
      <c r="M308" s="11">
        <f>(((Tab_Data[[#This Row],[launched_at]]/60)/60)/24)+DATE(1970,1,1)</f>
        <v>42930.208333333328</v>
      </c>
      <c r="N308">
        <f>YEAR(Tab_Data[[#This Row],[Date Created Conversion]])</f>
        <v>2017</v>
      </c>
      <c r="O308" s="12" t="str">
        <f>TEXT(Tab_Data[[#This Row],[Date Created Conversion]],"mmm")</f>
        <v>jul</v>
      </c>
      <c r="P308">
        <v>1500267600</v>
      </c>
      <c r="Q308" s="11">
        <f>(((Tab_Data[[#This Row],[deadline]]/60)/60)/24)+DATE(1970,1,1)</f>
        <v>42933.208333333328</v>
      </c>
      <c r="R308" t="b">
        <v>0</v>
      </c>
      <c r="S308" t="b">
        <v>1</v>
      </c>
      <c r="T308" t="s">
        <v>33</v>
      </c>
      <c r="U308" t="str">
        <f>MID(Tab_Data[[#This Row],[category &amp; sub-category]],1,FIND("/",Tab_Data[[#This Row],[category &amp; sub-category]])-1)</f>
        <v>theater</v>
      </c>
      <c r="V308" t="str">
        <f>MID(Tab_Data[[#This Row],[category &amp; sub-category]],FIND("/",Tab_Data[[#This Row],[category &amp; sub-category]])+1,1000)</f>
        <v>plays</v>
      </c>
    </row>
    <row r="309" spans="1:22" hidden="1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>(Tab_Data[[#This Row],[pledged]]/Tab_Data[[#This Row],[goal]])*100</f>
        <v>132.13677811550153</v>
      </c>
      <c r="G309" t="s">
        <v>20</v>
      </c>
      <c r="H309">
        <v>659</v>
      </c>
      <c r="I309" s="8">
        <f>IF(Tab_Data[[#This Row],[pledged]]=0,0,Tab_Data[[#This Row],[pledged]]/Tab_Data[[#This Row],[backers_count]])</f>
        <v>65.968133535660087</v>
      </c>
      <c r="J309" t="s">
        <v>36</v>
      </c>
      <c r="K309" t="s">
        <v>37</v>
      </c>
      <c r="L309">
        <v>1338958800</v>
      </c>
      <c r="M309" s="11">
        <f>(((Tab_Data[[#This Row],[launched_at]]/60)/60)/24)+DATE(1970,1,1)</f>
        <v>41066.208333333336</v>
      </c>
      <c r="N309">
        <f>YEAR(Tab_Data[[#This Row],[Date Created Conversion]])</f>
        <v>2012</v>
      </c>
      <c r="O309" s="12" t="str">
        <f>TEXT(Tab_Data[[#This Row],[Date Created Conversion]],"mmm")</f>
        <v>jun</v>
      </c>
      <c r="P309">
        <v>1340686800</v>
      </c>
      <c r="Q309" s="11">
        <f>(((Tab_Data[[#This Row],[deadline]]/60)/60)/24)+DATE(1970,1,1)</f>
        <v>41086.208333333336</v>
      </c>
      <c r="R309" t="b">
        <v>0</v>
      </c>
      <c r="S309" t="b">
        <v>1</v>
      </c>
      <c r="T309" t="s">
        <v>119</v>
      </c>
      <c r="U309" t="str">
        <f>MID(Tab_Data[[#This Row],[category &amp; sub-category]],1,FIND("/",Tab_Data[[#This Row],[category &amp; sub-category]])-1)</f>
        <v>publishing</v>
      </c>
      <c r="V309" t="str">
        <f>MID(Tab_Data[[#This Row],[category &amp; sub-category]],FIND("/",Tab_Data[[#This Row],[category &amp; sub-category]])+1,1000)</f>
        <v>fiction</v>
      </c>
    </row>
    <row r="310" spans="1:22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>(Tab_Data[[#This Row],[pledged]]/Tab_Data[[#This Row],[goal]])*100</f>
        <v>74.077834179357026</v>
      </c>
      <c r="G310" t="s">
        <v>14</v>
      </c>
      <c r="H310">
        <v>803</v>
      </c>
      <c r="I310" s="8">
        <f>IF(Tab_Data[[#This Row],[pledged]]=0,0,Tab_Data[[#This Row],[pledged]]/Tab_Data[[#This Row],[backers_count]])</f>
        <v>109.04109589041096</v>
      </c>
      <c r="J310" t="s">
        <v>21</v>
      </c>
      <c r="K310" t="s">
        <v>22</v>
      </c>
      <c r="L310">
        <v>1303102800</v>
      </c>
      <c r="M310" s="11">
        <f>(((Tab_Data[[#This Row],[launched_at]]/60)/60)/24)+DATE(1970,1,1)</f>
        <v>40651.208333333336</v>
      </c>
      <c r="N310">
        <f>YEAR(Tab_Data[[#This Row],[Date Created Conversion]])</f>
        <v>2011</v>
      </c>
      <c r="O310" s="12" t="str">
        <f>TEXT(Tab_Data[[#This Row],[Date Created Conversion]],"mmm")</f>
        <v>abr</v>
      </c>
      <c r="P310">
        <v>1303189200</v>
      </c>
      <c r="Q310" s="11">
        <f>(((Tab_Data[[#This Row],[deadline]]/60)/60)/24)+DATE(1970,1,1)</f>
        <v>40652.208333333336</v>
      </c>
      <c r="R310" t="b">
        <v>0</v>
      </c>
      <c r="S310" t="b">
        <v>0</v>
      </c>
      <c r="T310" t="s">
        <v>33</v>
      </c>
      <c r="U310" t="str">
        <f>MID(Tab_Data[[#This Row],[category &amp; sub-category]],1,FIND("/",Tab_Data[[#This Row],[category &amp; sub-category]])-1)</f>
        <v>theater</v>
      </c>
      <c r="V310" t="str">
        <f>MID(Tab_Data[[#This Row],[category &amp; sub-category]],FIND("/",Tab_Data[[#This Row],[category &amp; sub-category]])+1,1000)</f>
        <v>plays</v>
      </c>
    </row>
    <row r="311" spans="1:22" hidden="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>(Tab_Data[[#This Row],[pledged]]/Tab_Data[[#This Row],[goal]])*100</f>
        <v>75.292682926829272</v>
      </c>
      <c r="G311" t="s">
        <v>74</v>
      </c>
      <c r="H311">
        <v>75</v>
      </c>
      <c r="I311" s="8">
        <f>IF(Tab_Data[[#This Row],[pledged]]=0,0,Tab_Data[[#This Row],[pledged]]/Tab_Data[[#This Row],[backers_count]])</f>
        <v>41.16</v>
      </c>
      <c r="J311" t="s">
        <v>21</v>
      </c>
      <c r="K311" t="s">
        <v>22</v>
      </c>
      <c r="L311">
        <v>1316581200</v>
      </c>
      <c r="M311" s="11">
        <f>(((Tab_Data[[#This Row],[launched_at]]/60)/60)/24)+DATE(1970,1,1)</f>
        <v>40807.208333333336</v>
      </c>
      <c r="N311">
        <f>YEAR(Tab_Data[[#This Row],[Date Created Conversion]])</f>
        <v>2011</v>
      </c>
      <c r="O311" s="12" t="str">
        <f>TEXT(Tab_Data[[#This Row],[Date Created Conversion]],"mmm")</f>
        <v>sep</v>
      </c>
      <c r="P311">
        <v>1318309200</v>
      </c>
      <c r="Q311" s="11">
        <f>(((Tab_Data[[#This Row],[deadline]]/60)/60)/24)+DATE(1970,1,1)</f>
        <v>40827.208333333336</v>
      </c>
      <c r="R311" t="b">
        <v>0</v>
      </c>
      <c r="S311" t="b">
        <v>1</v>
      </c>
      <c r="T311" t="s">
        <v>60</v>
      </c>
      <c r="U311" t="str">
        <f>MID(Tab_Data[[#This Row],[category &amp; sub-category]],1,FIND("/",Tab_Data[[#This Row],[category &amp; sub-category]])-1)</f>
        <v>music</v>
      </c>
      <c r="V311" t="str">
        <f>MID(Tab_Data[[#This Row],[category &amp; sub-category]],FIND("/",Tab_Data[[#This Row],[category &amp; sub-category]])+1,1000)</f>
        <v>indie rock</v>
      </c>
    </row>
    <row r="312" spans="1:22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>(Tab_Data[[#This Row],[pledged]]/Tab_Data[[#This Row],[goal]])*100</f>
        <v>20.333333333333332</v>
      </c>
      <c r="G312" t="s">
        <v>14</v>
      </c>
      <c r="H312">
        <v>16</v>
      </c>
      <c r="I312" s="8">
        <f>IF(Tab_Data[[#This Row],[pledged]]=0,0,Tab_Data[[#This Row],[pledged]]/Tab_Data[[#This Row],[backers_count]])</f>
        <v>99.125</v>
      </c>
      <c r="J312" t="s">
        <v>21</v>
      </c>
      <c r="K312" t="s">
        <v>22</v>
      </c>
      <c r="L312">
        <v>1270789200</v>
      </c>
      <c r="M312" s="11">
        <f>(((Tab_Data[[#This Row],[launched_at]]/60)/60)/24)+DATE(1970,1,1)</f>
        <v>40277.208333333336</v>
      </c>
      <c r="N312">
        <f>YEAR(Tab_Data[[#This Row],[Date Created Conversion]])</f>
        <v>2010</v>
      </c>
      <c r="O312" s="12" t="str">
        <f>TEXT(Tab_Data[[#This Row],[Date Created Conversion]],"mmm")</f>
        <v>abr</v>
      </c>
      <c r="P312">
        <v>1272171600</v>
      </c>
      <c r="Q312" s="11">
        <f>(((Tab_Data[[#This Row],[deadline]]/60)/60)/24)+DATE(1970,1,1)</f>
        <v>40293.208333333336</v>
      </c>
      <c r="R312" t="b">
        <v>0</v>
      </c>
      <c r="S312" t="b">
        <v>0</v>
      </c>
      <c r="T312" t="s">
        <v>89</v>
      </c>
      <c r="U312" t="str">
        <f>MID(Tab_Data[[#This Row],[category &amp; sub-category]],1,FIND("/",Tab_Data[[#This Row],[category &amp; sub-category]])-1)</f>
        <v>games</v>
      </c>
      <c r="V312" t="str">
        <f>MID(Tab_Data[[#This Row],[category &amp; sub-category]],FIND("/",Tab_Data[[#This Row],[category &amp; sub-category]])+1,1000)</f>
        <v>video games</v>
      </c>
    </row>
    <row r="313" spans="1:22" hidden="1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>(Tab_Data[[#This Row],[pledged]]/Tab_Data[[#This Row],[goal]])*100</f>
        <v>203.36507936507937</v>
      </c>
      <c r="G313" t="s">
        <v>20</v>
      </c>
      <c r="H313">
        <v>121</v>
      </c>
      <c r="I313" s="8">
        <f>IF(Tab_Data[[#This Row],[pledged]]=0,0,Tab_Data[[#This Row],[pledged]]/Tab_Data[[#This Row],[backers_count]])</f>
        <v>105.88429752066116</v>
      </c>
      <c r="J313" t="s">
        <v>21</v>
      </c>
      <c r="K313" t="s">
        <v>22</v>
      </c>
      <c r="L313">
        <v>1297836000</v>
      </c>
      <c r="M313" s="11">
        <f>(((Tab_Data[[#This Row],[launched_at]]/60)/60)/24)+DATE(1970,1,1)</f>
        <v>40590.25</v>
      </c>
      <c r="N313">
        <f>YEAR(Tab_Data[[#This Row],[Date Created Conversion]])</f>
        <v>2011</v>
      </c>
      <c r="O313" s="12" t="str">
        <f>TEXT(Tab_Data[[#This Row],[Date Created Conversion]],"mmm")</f>
        <v>feb</v>
      </c>
      <c r="P313">
        <v>1298872800</v>
      </c>
      <c r="Q313" s="11">
        <f>(((Tab_Data[[#This Row],[deadline]]/60)/60)/24)+DATE(1970,1,1)</f>
        <v>40602.25</v>
      </c>
      <c r="R313" t="b">
        <v>0</v>
      </c>
      <c r="S313" t="b">
        <v>0</v>
      </c>
      <c r="T313" t="s">
        <v>33</v>
      </c>
      <c r="U313" t="str">
        <f>MID(Tab_Data[[#This Row],[category &amp; sub-category]],1,FIND("/",Tab_Data[[#This Row],[category &amp; sub-category]])-1)</f>
        <v>theater</v>
      </c>
      <c r="V313" t="str">
        <f>MID(Tab_Data[[#This Row],[category &amp; sub-category]],FIND("/",Tab_Data[[#This Row],[category &amp; sub-category]])+1,1000)</f>
        <v>plays</v>
      </c>
    </row>
    <row r="314" spans="1:22" hidden="1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>(Tab_Data[[#This Row],[pledged]]/Tab_Data[[#This Row],[goal]])*100</f>
        <v>310.2284263959391</v>
      </c>
      <c r="G314" t="s">
        <v>20</v>
      </c>
      <c r="H314">
        <v>3742</v>
      </c>
      <c r="I314" s="8">
        <f>IF(Tab_Data[[#This Row],[pledged]]=0,0,Tab_Data[[#This Row],[pledged]]/Tab_Data[[#This Row],[backers_count]])</f>
        <v>48.996525921966864</v>
      </c>
      <c r="J314" t="s">
        <v>21</v>
      </c>
      <c r="K314" t="s">
        <v>22</v>
      </c>
      <c r="L314">
        <v>1382677200</v>
      </c>
      <c r="M314" s="11">
        <f>(((Tab_Data[[#This Row],[launched_at]]/60)/60)/24)+DATE(1970,1,1)</f>
        <v>41572.208333333336</v>
      </c>
      <c r="N314">
        <f>YEAR(Tab_Data[[#This Row],[Date Created Conversion]])</f>
        <v>2013</v>
      </c>
      <c r="O314" s="12" t="str">
        <f>TEXT(Tab_Data[[#This Row],[Date Created Conversion]],"mmm")</f>
        <v>oct</v>
      </c>
      <c r="P314">
        <v>1383282000</v>
      </c>
      <c r="Q314" s="11">
        <f>(((Tab_Data[[#This Row],[deadline]]/60)/60)/24)+DATE(1970,1,1)</f>
        <v>41579.208333333336</v>
      </c>
      <c r="R314" t="b">
        <v>0</v>
      </c>
      <c r="S314" t="b">
        <v>0</v>
      </c>
      <c r="T314" t="s">
        <v>33</v>
      </c>
      <c r="U314" t="str">
        <f>MID(Tab_Data[[#This Row],[category &amp; sub-category]],1,FIND("/",Tab_Data[[#This Row],[category &amp; sub-category]])-1)</f>
        <v>theater</v>
      </c>
      <c r="V314" t="str">
        <f>MID(Tab_Data[[#This Row],[category &amp; sub-category]],FIND("/",Tab_Data[[#This Row],[category &amp; sub-category]])+1,1000)</f>
        <v>plays</v>
      </c>
    </row>
    <row r="315" spans="1:22" hidden="1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>(Tab_Data[[#This Row],[pledged]]/Tab_Data[[#This Row],[goal]])*100</f>
        <v>395.31818181818181</v>
      </c>
      <c r="G315" t="s">
        <v>20</v>
      </c>
      <c r="H315">
        <v>223</v>
      </c>
      <c r="I315" s="8">
        <f>IF(Tab_Data[[#This Row],[pledged]]=0,0,Tab_Data[[#This Row],[pledged]]/Tab_Data[[#This Row],[backers_count]])</f>
        <v>39</v>
      </c>
      <c r="J315" t="s">
        <v>21</v>
      </c>
      <c r="K315" t="s">
        <v>22</v>
      </c>
      <c r="L315">
        <v>1330322400</v>
      </c>
      <c r="M315" s="11">
        <f>(((Tab_Data[[#This Row],[launched_at]]/60)/60)/24)+DATE(1970,1,1)</f>
        <v>40966.25</v>
      </c>
      <c r="N315">
        <f>YEAR(Tab_Data[[#This Row],[Date Created Conversion]])</f>
        <v>2012</v>
      </c>
      <c r="O315" s="12" t="str">
        <f>TEXT(Tab_Data[[#This Row],[Date Created Conversion]],"mmm")</f>
        <v>feb</v>
      </c>
      <c r="P315">
        <v>1330495200</v>
      </c>
      <c r="Q315" s="11">
        <f>(((Tab_Data[[#This Row],[deadline]]/60)/60)/24)+DATE(1970,1,1)</f>
        <v>40968.25</v>
      </c>
      <c r="R315" t="b">
        <v>0</v>
      </c>
      <c r="S315" t="b">
        <v>0</v>
      </c>
      <c r="T315" t="s">
        <v>23</v>
      </c>
      <c r="U315" t="str">
        <f>MID(Tab_Data[[#This Row],[category &amp; sub-category]],1,FIND("/",Tab_Data[[#This Row],[category &amp; sub-category]])-1)</f>
        <v>music</v>
      </c>
      <c r="V315" t="str">
        <f>MID(Tab_Data[[#This Row],[category &amp; sub-category]],FIND("/",Tab_Data[[#This Row],[category &amp; sub-category]])+1,1000)</f>
        <v>rock</v>
      </c>
    </row>
    <row r="316" spans="1:22" hidden="1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>(Tab_Data[[#This Row],[pledged]]/Tab_Data[[#This Row],[goal]])*100</f>
        <v>294.71428571428572</v>
      </c>
      <c r="G316" t="s">
        <v>20</v>
      </c>
      <c r="H316">
        <v>133</v>
      </c>
      <c r="I316" s="8">
        <f>IF(Tab_Data[[#This Row],[pledged]]=0,0,Tab_Data[[#This Row],[pledged]]/Tab_Data[[#This Row],[backers_count]])</f>
        <v>31.022556390977442</v>
      </c>
      <c r="J316" t="s">
        <v>21</v>
      </c>
      <c r="K316" t="s">
        <v>22</v>
      </c>
      <c r="L316">
        <v>1552366800</v>
      </c>
      <c r="M316" s="11">
        <f>(((Tab_Data[[#This Row],[launched_at]]/60)/60)/24)+DATE(1970,1,1)</f>
        <v>43536.208333333328</v>
      </c>
      <c r="N316">
        <f>YEAR(Tab_Data[[#This Row],[Date Created Conversion]])</f>
        <v>2019</v>
      </c>
      <c r="O316" s="12" t="str">
        <f>TEXT(Tab_Data[[#This Row],[Date Created Conversion]],"mmm")</f>
        <v>mar</v>
      </c>
      <c r="P316">
        <v>1552798800</v>
      </c>
      <c r="Q316" s="11">
        <f>(((Tab_Data[[#This Row],[deadline]]/60)/60)/24)+DATE(1970,1,1)</f>
        <v>43541.208333333328</v>
      </c>
      <c r="R316" t="b">
        <v>0</v>
      </c>
      <c r="S316" t="b">
        <v>1</v>
      </c>
      <c r="T316" t="s">
        <v>42</v>
      </c>
      <c r="U316" t="str">
        <f>MID(Tab_Data[[#This Row],[category &amp; sub-category]],1,FIND("/",Tab_Data[[#This Row],[category &amp; sub-category]])-1)</f>
        <v>film &amp; video</v>
      </c>
      <c r="V316" t="str">
        <f>MID(Tab_Data[[#This Row],[category &amp; sub-category]],FIND("/",Tab_Data[[#This Row],[category &amp; sub-category]])+1,1000)</f>
        <v>documentary</v>
      </c>
    </row>
    <row r="317" spans="1:22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>(Tab_Data[[#This Row],[pledged]]/Tab_Data[[#This Row],[goal]])*100</f>
        <v>33.89473684210526</v>
      </c>
      <c r="G317" t="s">
        <v>14</v>
      </c>
      <c r="H317">
        <v>31</v>
      </c>
      <c r="I317" s="8">
        <f>IF(Tab_Data[[#This Row],[pledged]]=0,0,Tab_Data[[#This Row],[pledged]]/Tab_Data[[#This Row],[backers_count]])</f>
        <v>103.87096774193549</v>
      </c>
      <c r="J317" t="s">
        <v>21</v>
      </c>
      <c r="K317" t="s">
        <v>22</v>
      </c>
      <c r="L317">
        <v>1400907600</v>
      </c>
      <c r="M317" s="11">
        <f>(((Tab_Data[[#This Row],[launched_at]]/60)/60)/24)+DATE(1970,1,1)</f>
        <v>41783.208333333336</v>
      </c>
      <c r="N317">
        <f>YEAR(Tab_Data[[#This Row],[Date Created Conversion]])</f>
        <v>2014</v>
      </c>
      <c r="O317" s="12" t="str">
        <f>TEXT(Tab_Data[[#This Row],[Date Created Conversion]],"mmm")</f>
        <v>may</v>
      </c>
      <c r="P317">
        <v>1403413200</v>
      </c>
      <c r="Q317" s="11">
        <f>(((Tab_Data[[#This Row],[deadline]]/60)/60)/24)+DATE(1970,1,1)</f>
        <v>41812.208333333336</v>
      </c>
      <c r="R317" t="b">
        <v>0</v>
      </c>
      <c r="S317" t="b">
        <v>0</v>
      </c>
      <c r="T317" t="s">
        <v>33</v>
      </c>
      <c r="U317" t="str">
        <f>MID(Tab_Data[[#This Row],[category &amp; sub-category]],1,FIND("/",Tab_Data[[#This Row],[category &amp; sub-category]])-1)</f>
        <v>theater</v>
      </c>
      <c r="V317" t="str">
        <f>MID(Tab_Data[[#This Row],[category &amp; sub-category]],FIND("/",Tab_Data[[#This Row],[category &amp; sub-category]])+1,1000)</f>
        <v>plays</v>
      </c>
    </row>
    <row r="318" spans="1:22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>(Tab_Data[[#This Row],[pledged]]/Tab_Data[[#This Row],[goal]])*100</f>
        <v>66.677083333333329</v>
      </c>
      <c r="G318" t="s">
        <v>14</v>
      </c>
      <c r="H318">
        <v>108</v>
      </c>
      <c r="I318" s="8">
        <f>IF(Tab_Data[[#This Row],[pledged]]=0,0,Tab_Data[[#This Row],[pledged]]/Tab_Data[[#This Row],[backers_count]])</f>
        <v>59.268518518518519</v>
      </c>
      <c r="J318" t="s">
        <v>107</v>
      </c>
      <c r="K318" t="s">
        <v>108</v>
      </c>
      <c r="L318">
        <v>1574143200</v>
      </c>
      <c r="M318" s="11">
        <f>(((Tab_Data[[#This Row],[launched_at]]/60)/60)/24)+DATE(1970,1,1)</f>
        <v>43788.25</v>
      </c>
      <c r="N318">
        <f>YEAR(Tab_Data[[#This Row],[Date Created Conversion]])</f>
        <v>2019</v>
      </c>
      <c r="O318" s="12" t="str">
        <f>TEXT(Tab_Data[[#This Row],[Date Created Conversion]],"mmm")</f>
        <v>nov</v>
      </c>
      <c r="P318">
        <v>1574229600</v>
      </c>
      <c r="Q318" s="11">
        <f>(((Tab_Data[[#This Row],[deadline]]/60)/60)/24)+DATE(1970,1,1)</f>
        <v>43789.25</v>
      </c>
      <c r="R318" t="b">
        <v>0</v>
      </c>
      <c r="S318" t="b">
        <v>1</v>
      </c>
      <c r="T318" t="s">
        <v>17</v>
      </c>
      <c r="U318" t="str">
        <f>MID(Tab_Data[[#This Row],[category &amp; sub-category]],1,FIND("/",Tab_Data[[#This Row],[category &amp; sub-category]])-1)</f>
        <v>food</v>
      </c>
      <c r="V318" t="str">
        <f>MID(Tab_Data[[#This Row],[category &amp; sub-category]],FIND("/",Tab_Data[[#This Row],[category &amp; sub-category]])+1,1000)</f>
        <v>food trucks</v>
      </c>
    </row>
    <row r="319" spans="1:22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>(Tab_Data[[#This Row],[pledged]]/Tab_Data[[#This Row],[goal]])*100</f>
        <v>19.227272727272727</v>
      </c>
      <c r="G319" t="s">
        <v>14</v>
      </c>
      <c r="H319">
        <v>30</v>
      </c>
      <c r="I319" s="8">
        <f>IF(Tab_Data[[#This Row],[pledged]]=0,0,Tab_Data[[#This Row],[pledged]]/Tab_Data[[#This Row],[backers_count]])</f>
        <v>42.3</v>
      </c>
      <c r="J319" t="s">
        <v>21</v>
      </c>
      <c r="K319" t="s">
        <v>22</v>
      </c>
      <c r="L319">
        <v>1494738000</v>
      </c>
      <c r="M319" s="11">
        <f>(((Tab_Data[[#This Row],[launched_at]]/60)/60)/24)+DATE(1970,1,1)</f>
        <v>42869.208333333328</v>
      </c>
      <c r="N319">
        <f>YEAR(Tab_Data[[#This Row],[Date Created Conversion]])</f>
        <v>2017</v>
      </c>
      <c r="O319" s="12" t="str">
        <f>TEXT(Tab_Data[[#This Row],[Date Created Conversion]],"mmm")</f>
        <v>may</v>
      </c>
      <c r="P319">
        <v>1495861200</v>
      </c>
      <c r="Q319" s="11">
        <f>(((Tab_Data[[#This Row],[deadline]]/60)/60)/24)+DATE(1970,1,1)</f>
        <v>42882.208333333328</v>
      </c>
      <c r="R319" t="b">
        <v>0</v>
      </c>
      <c r="S319" t="b">
        <v>0</v>
      </c>
      <c r="T319" t="s">
        <v>33</v>
      </c>
      <c r="U319" t="str">
        <f>MID(Tab_Data[[#This Row],[category &amp; sub-category]],1,FIND("/",Tab_Data[[#This Row],[category &amp; sub-category]])-1)</f>
        <v>theater</v>
      </c>
      <c r="V319" t="str">
        <f>MID(Tab_Data[[#This Row],[category &amp; sub-category]],FIND("/",Tab_Data[[#This Row],[category &amp; sub-category]])+1,1000)</f>
        <v>plays</v>
      </c>
    </row>
    <row r="320" spans="1:22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>(Tab_Data[[#This Row],[pledged]]/Tab_Data[[#This Row],[goal]])*100</f>
        <v>15.842105263157894</v>
      </c>
      <c r="G320" t="s">
        <v>14</v>
      </c>
      <c r="H320">
        <v>17</v>
      </c>
      <c r="I320" s="8">
        <f>IF(Tab_Data[[#This Row],[pledged]]=0,0,Tab_Data[[#This Row],[pledged]]/Tab_Data[[#This Row],[backers_count]])</f>
        <v>53.117647058823529</v>
      </c>
      <c r="J320" t="s">
        <v>21</v>
      </c>
      <c r="K320" t="s">
        <v>22</v>
      </c>
      <c r="L320">
        <v>1392357600</v>
      </c>
      <c r="M320" s="11">
        <f>(((Tab_Data[[#This Row],[launched_at]]/60)/60)/24)+DATE(1970,1,1)</f>
        <v>41684.25</v>
      </c>
      <c r="N320">
        <f>YEAR(Tab_Data[[#This Row],[Date Created Conversion]])</f>
        <v>2014</v>
      </c>
      <c r="O320" s="12" t="str">
        <f>TEXT(Tab_Data[[#This Row],[Date Created Conversion]],"mmm")</f>
        <v>feb</v>
      </c>
      <c r="P320">
        <v>1392530400</v>
      </c>
      <c r="Q320" s="11">
        <f>(((Tab_Data[[#This Row],[deadline]]/60)/60)/24)+DATE(1970,1,1)</f>
        <v>41686.25</v>
      </c>
      <c r="R320" t="b">
        <v>0</v>
      </c>
      <c r="S320" t="b">
        <v>0</v>
      </c>
      <c r="T320" t="s">
        <v>23</v>
      </c>
      <c r="U320" t="str">
        <f>MID(Tab_Data[[#This Row],[category &amp; sub-category]],1,FIND("/",Tab_Data[[#This Row],[category &amp; sub-category]])-1)</f>
        <v>music</v>
      </c>
      <c r="V320" t="str">
        <f>MID(Tab_Data[[#This Row],[category &amp; sub-category]],FIND("/",Tab_Data[[#This Row],[category &amp; sub-category]])+1,1000)</f>
        <v>rock</v>
      </c>
    </row>
    <row r="321" spans="1:22" hidden="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>(Tab_Data[[#This Row],[pledged]]/Tab_Data[[#This Row],[goal]])*100</f>
        <v>38.702380952380956</v>
      </c>
      <c r="G321" t="s">
        <v>74</v>
      </c>
      <c r="H321">
        <v>64</v>
      </c>
      <c r="I321" s="8">
        <f>IF(Tab_Data[[#This Row],[pledged]]=0,0,Tab_Data[[#This Row],[pledged]]/Tab_Data[[#This Row],[backers_count]])</f>
        <v>50.796875</v>
      </c>
      <c r="J321" t="s">
        <v>21</v>
      </c>
      <c r="K321" t="s">
        <v>22</v>
      </c>
      <c r="L321">
        <v>1281589200</v>
      </c>
      <c r="M321" s="11">
        <f>(((Tab_Data[[#This Row],[launched_at]]/60)/60)/24)+DATE(1970,1,1)</f>
        <v>40402.208333333336</v>
      </c>
      <c r="N321">
        <f>YEAR(Tab_Data[[#This Row],[Date Created Conversion]])</f>
        <v>2010</v>
      </c>
      <c r="O321" s="12" t="str">
        <f>TEXT(Tab_Data[[#This Row],[Date Created Conversion]],"mmm")</f>
        <v>ago</v>
      </c>
      <c r="P321">
        <v>1283662800</v>
      </c>
      <c r="Q321" s="11">
        <f>(((Tab_Data[[#This Row],[deadline]]/60)/60)/24)+DATE(1970,1,1)</f>
        <v>40426.208333333336</v>
      </c>
      <c r="R321" t="b">
        <v>0</v>
      </c>
      <c r="S321" t="b">
        <v>0</v>
      </c>
      <c r="T321" t="s">
        <v>28</v>
      </c>
      <c r="U321" t="str">
        <f>MID(Tab_Data[[#This Row],[category &amp; sub-category]],1,FIND("/",Tab_Data[[#This Row],[category &amp; sub-category]])-1)</f>
        <v>technology</v>
      </c>
      <c r="V321" t="str">
        <f>MID(Tab_Data[[#This Row],[category &amp; sub-category]],FIND("/",Tab_Data[[#This Row],[category &amp; sub-category]])+1,1000)</f>
        <v>web</v>
      </c>
    </row>
    <row r="322" spans="1:22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>(Tab_Data[[#This Row],[pledged]]/Tab_Data[[#This Row],[goal]])*100</f>
        <v>9.5876777251184837</v>
      </c>
      <c r="G322" t="s">
        <v>14</v>
      </c>
      <c r="H322">
        <v>80</v>
      </c>
      <c r="I322" s="8">
        <f>IF(Tab_Data[[#This Row],[pledged]]=0,0,Tab_Data[[#This Row],[pledged]]/Tab_Data[[#This Row],[backers_count]])</f>
        <v>101.15</v>
      </c>
      <c r="J322" t="s">
        <v>21</v>
      </c>
      <c r="K322" t="s">
        <v>22</v>
      </c>
      <c r="L322">
        <v>1305003600</v>
      </c>
      <c r="M322" s="11">
        <f>(((Tab_Data[[#This Row],[launched_at]]/60)/60)/24)+DATE(1970,1,1)</f>
        <v>40673.208333333336</v>
      </c>
      <c r="N322">
        <f>YEAR(Tab_Data[[#This Row],[Date Created Conversion]])</f>
        <v>2011</v>
      </c>
      <c r="O322" s="12" t="str">
        <f>TEXT(Tab_Data[[#This Row],[Date Created Conversion]],"mmm")</f>
        <v>may</v>
      </c>
      <c r="P322">
        <v>1305781200</v>
      </c>
      <c r="Q322" s="11">
        <f>(((Tab_Data[[#This Row],[deadline]]/60)/60)/24)+DATE(1970,1,1)</f>
        <v>40682.208333333336</v>
      </c>
      <c r="R322" t="b">
        <v>0</v>
      </c>
      <c r="S322" t="b">
        <v>0</v>
      </c>
      <c r="T322" t="s">
        <v>119</v>
      </c>
      <c r="U322" t="str">
        <f>MID(Tab_Data[[#This Row],[category &amp; sub-category]],1,FIND("/",Tab_Data[[#This Row],[category &amp; sub-category]])-1)</f>
        <v>publishing</v>
      </c>
      <c r="V322" t="str">
        <f>MID(Tab_Data[[#This Row],[category &amp; sub-category]],FIND("/",Tab_Data[[#This Row],[category &amp; sub-category]])+1,1000)</f>
        <v>fiction</v>
      </c>
    </row>
    <row r="323" spans="1:22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>(Tab_Data[[#This Row],[pledged]]/Tab_Data[[#This Row],[goal]])*100</f>
        <v>94.144366197183089</v>
      </c>
      <c r="G323" t="s">
        <v>14</v>
      </c>
      <c r="H323">
        <v>2468</v>
      </c>
      <c r="I323" s="8">
        <f>IF(Tab_Data[[#This Row],[pledged]]=0,0,Tab_Data[[#This Row],[pledged]]/Tab_Data[[#This Row],[backers_count]])</f>
        <v>65.000810372771468</v>
      </c>
      <c r="J323" t="s">
        <v>21</v>
      </c>
      <c r="K323" t="s">
        <v>22</v>
      </c>
      <c r="L323">
        <v>1301634000</v>
      </c>
      <c r="M323" s="11">
        <f>(((Tab_Data[[#This Row],[launched_at]]/60)/60)/24)+DATE(1970,1,1)</f>
        <v>40634.208333333336</v>
      </c>
      <c r="N323">
        <f>YEAR(Tab_Data[[#This Row],[Date Created Conversion]])</f>
        <v>2011</v>
      </c>
      <c r="O323" s="12" t="str">
        <f>TEXT(Tab_Data[[#This Row],[Date Created Conversion]],"mmm")</f>
        <v>abr</v>
      </c>
      <c r="P323">
        <v>1302325200</v>
      </c>
      <c r="Q323" s="11">
        <f>(((Tab_Data[[#This Row],[deadline]]/60)/60)/24)+DATE(1970,1,1)</f>
        <v>40642.208333333336</v>
      </c>
      <c r="R323" t="b">
        <v>0</v>
      </c>
      <c r="S323" t="b">
        <v>0</v>
      </c>
      <c r="T323" t="s">
        <v>100</v>
      </c>
      <c r="U323" t="str">
        <f>MID(Tab_Data[[#This Row],[category &amp; sub-category]],1,FIND("/",Tab_Data[[#This Row],[category &amp; sub-category]])-1)</f>
        <v>film &amp; video</v>
      </c>
      <c r="V323" t="str">
        <f>MID(Tab_Data[[#This Row],[category &amp; sub-category]],FIND("/",Tab_Data[[#This Row],[category &amp; sub-category]])+1,1000)</f>
        <v>shorts</v>
      </c>
    </row>
    <row r="324" spans="1:22" ht="31.2" hidden="1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>(Tab_Data[[#This Row],[pledged]]/Tab_Data[[#This Row],[goal]])*100</f>
        <v>166.56234096692114</v>
      </c>
      <c r="G324" t="s">
        <v>20</v>
      </c>
      <c r="H324">
        <v>5168</v>
      </c>
      <c r="I324" s="8">
        <f>IF(Tab_Data[[#This Row],[pledged]]=0,0,Tab_Data[[#This Row],[pledged]]/Tab_Data[[#This Row],[backers_count]])</f>
        <v>37.998645510835914</v>
      </c>
      <c r="J324" t="s">
        <v>21</v>
      </c>
      <c r="K324" t="s">
        <v>22</v>
      </c>
      <c r="L324">
        <v>1290664800</v>
      </c>
      <c r="M324" s="11">
        <f>(((Tab_Data[[#This Row],[launched_at]]/60)/60)/24)+DATE(1970,1,1)</f>
        <v>40507.25</v>
      </c>
      <c r="N324">
        <f>YEAR(Tab_Data[[#This Row],[Date Created Conversion]])</f>
        <v>2010</v>
      </c>
      <c r="O324" s="12" t="str">
        <f>TEXT(Tab_Data[[#This Row],[Date Created Conversion]],"mmm")</f>
        <v>nov</v>
      </c>
      <c r="P324">
        <v>1291788000</v>
      </c>
      <c r="Q324" s="11">
        <f>(((Tab_Data[[#This Row],[deadline]]/60)/60)/24)+DATE(1970,1,1)</f>
        <v>40520.25</v>
      </c>
      <c r="R324" t="b">
        <v>0</v>
      </c>
      <c r="S324" t="b">
        <v>0</v>
      </c>
      <c r="T324" t="s">
        <v>33</v>
      </c>
      <c r="U324" t="str">
        <f>MID(Tab_Data[[#This Row],[category &amp; sub-category]],1,FIND("/",Tab_Data[[#This Row],[category &amp; sub-category]])-1)</f>
        <v>theater</v>
      </c>
      <c r="V324" t="str">
        <f>MID(Tab_Data[[#This Row],[category &amp; sub-category]],FIND("/",Tab_Data[[#This Row],[category &amp; sub-category]])+1,1000)</f>
        <v>plays</v>
      </c>
    </row>
    <row r="325" spans="1:22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>(Tab_Data[[#This Row],[pledged]]/Tab_Data[[#This Row],[goal]])*100</f>
        <v>24.134831460674157</v>
      </c>
      <c r="G325" t="s">
        <v>14</v>
      </c>
      <c r="H325">
        <v>26</v>
      </c>
      <c r="I325" s="8">
        <f>IF(Tab_Data[[#This Row],[pledged]]=0,0,Tab_Data[[#This Row],[pledged]]/Tab_Data[[#This Row],[backers_count]])</f>
        <v>82.615384615384613</v>
      </c>
      <c r="J325" t="s">
        <v>40</v>
      </c>
      <c r="K325" t="s">
        <v>41</v>
      </c>
      <c r="L325">
        <v>1395896400</v>
      </c>
      <c r="M325" s="11">
        <f>(((Tab_Data[[#This Row],[launched_at]]/60)/60)/24)+DATE(1970,1,1)</f>
        <v>41725.208333333336</v>
      </c>
      <c r="N325">
        <f>YEAR(Tab_Data[[#This Row],[Date Created Conversion]])</f>
        <v>2014</v>
      </c>
      <c r="O325" s="12" t="str">
        <f>TEXT(Tab_Data[[#This Row],[Date Created Conversion]],"mmm")</f>
        <v>mar</v>
      </c>
      <c r="P325">
        <v>1396069200</v>
      </c>
      <c r="Q325" s="11">
        <f>(((Tab_Data[[#This Row],[deadline]]/60)/60)/24)+DATE(1970,1,1)</f>
        <v>41727.208333333336</v>
      </c>
      <c r="R325" t="b">
        <v>0</v>
      </c>
      <c r="S325" t="b">
        <v>0</v>
      </c>
      <c r="T325" t="s">
        <v>42</v>
      </c>
      <c r="U325" t="str">
        <f>MID(Tab_Data[[#This Row],[category &amp; sub-category]],1,FIND("/",Tab_Data[[#This Row],[category &amp; sub-category]])-1)</f>
        <v>film &amp; video</v>
      </c>
      <c r="V325" t="str">
        <f>MID(Tab_Data[[#This Row],[category &amp; sub-category]],FIND("/",Tab_Data[[#This Row],[category &amp; sub-category]])+1,1000)</f>
        <v>documentary</v>
      </c>
    </row>
    <row r="326" spans="1:22" hidden="1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>(Tab_Data[[#This Row],[pledged]]/Tab_Data[[#This Row],[goal]])*100</f>
        <v>164.05633802816902</v>
      </c>
      <c r="G326" t="s">
        <v>20</v>
      </c>
      <c r="H326">
        <v>307</v>
      </c>
      <c r="I326" s="8">
        <f>IF(Tab_Data[[#This Row],[pledged]]=0,0,Tab_Data[[#This Row],[pledged]]/Tab_Data[[#This Row],[backers_count]])</f>
        <v>37.941368078175898</v>
      </c>
      <c r="J326" t="s">
        <v>21</v>
      </c>
      <c r="K326" t="s">
        <v>22</v>
      </c>
      <c r="L326">
        <v>1434862800</v>
      </c>
      <c r="M326" s="11">
        <f>(((Tab_Data[[#This Row],[launched_at]]/60)/60)/24)+DATE(1970,1,1)</f>
        <v>42176.208333333328</v>
      </c>
      <c r="N326">
        <f>YEAR(Tab_Data[[#This Row],[Date Created Conversion]])</f>
        <v>2015</v>
      </c>
      <c r="O326" s="12" t="str">
        <f>TEXT(Tab_Data[[#This Row],[Date Created Conversion]],"mmm")</f>
        <v>jun</v>
      </c>
      <c r="P326">
        <v>1435899600</v>
      </c>
      <c r="Q326" s="11">
        <f>(((Tab_Data[[#This Row],[deadline]]/60)/60)/24)+DATE(1970,1,1)</f>
        <v>42188.208333333328</v>
      </c>
      <c r="R326" t="b">
        <v>0</v>
      </c>
      <c r="S326" t="b">
        <v>1</v>
      </c>
      <c r="T326" t="s">
        <v>33</v>
      </c>
      <c r="U326" t="str">
        <f>MID(Tab_Data[[#This Row],[category &amp; sub-category]],1,FIND("/",Tab_Data[[#This Row],[category &amp; sub-category]])-1)</f>
        <v>theater</v>
      </c>
      <c r="V326" t="str">
        <f>MID(Tab_Data[[#This Row],[category &amp; sub-category]],FIND("/",Tab_Data[[#This Row],[category &amp; sub-category]])+1,1000)</f>
        <v>plays</v>
      </c>
    </row>
    <row r="327" spans="1:22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>(Tab_Data[[#This Row],[pledged]]/Tab_Data[[#This Row],[goal]])*100</f>
        <v>90.723076923076931</v>
      </c>
      <c r="G327" t="s">
        <v>14</v>
      </c>
      <c r="H327">
        <v>73</v>
      </c>
      <c r="I327" s="8">
        <f>IF(Tab_Data[[#This Row],[pledged]]=0,0,Tab_Data[[#This Row],[pledged]]/Tab_Data[[#This Row],[backers_count]])</f>
        <v>80.780821917808225</v>
      </c>
      <c r="J327" t="s">
        <v>21</v>
      </c>
      <c r="K327" t="s">
        <v>22</v>
      </c>
      <c r="L327">
        <v>1529125200</v>
      </c>
      <c r="M327" s="11">
        <f>(((Tab_Data[[#This Row],[launched_at]]/60)/60)/24)+DATE(1970,1,1)</f>
        <v>43267.208333333328</v>
      </c>
      <c r="N327">
        <f>YEAR(Tab_Data[[#This Row],[Date Created Conversion]])</f>
        <v>2018</v>
      </c>
      <c r="O327" s="12" t="str">
        <f>TEXT(Tab_Data[[#This Row],[Date Created Conversion]],"mmm")</f>
        <v>jun</v>
      </c>
      <c r="P327">
        <v>1531112400</v>
      </c>
      <c r="Q327" s="11">
        <f>(((Tab_Data[[#This Row],[deadline]]/60)/60)/24)+DATE(1970,1,1)</f>
        <v>43290.208333333328</v>
      </c>
      <c r="R327" t="b">
        <v>0</v>
      </c>
      <c r="S327" t="b">
        <v>1</v>
      </c>
      <c r="T327" t="s">
        <v>33</v>
      </c>
      <c r="U327" t="str">
        <f>MID(Tab_Data[[#This Row],[category &amp; sub-category]],1,FIND("/",Tab_Data[[#This Row],[category &amp; sub-category]])-1)</f>
        <v>theater</v>
      </c>
      <c r="V327" t="str">
        <f>MID(Tab_Data[[#This Row],[category &amp; sub-category]],FIND("/",Tab_Data[[#This Row],[category &amp; sub-category]])+1,1000)</f>
        <v>plays</v>
      </c>
    </row>
    <row r="328" spans="1:22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>(Tab_Data[[#This Row],[pledged]]/Tab_Data[[#This Row],[goal]])*100</f>
        <v>46.194444444444443</v>
      </c>
      <c r="G328" t="s">
        <v>14</v>
      </c>
      <c r="H328">
        <v>128</v>
      </c>
      <c r="I328" s="8">
        <f>IF(Tab_Data[[#This Row],[pledged]]=0,0,Tab_Data[[#This Row],[pledged]]/Tab_Data[[#This Row],[backers_count]])</f>
        <v>25.984375</v>
      </c>
      <c r="J328" t="s">
        <v>21</v>
      </c>
      <c r="K328" t="s">
        <v>22</v>
      </c>
      <c r="L328">
        <v>1451109600</v>
      </c>
      <c r="M328" s="11">
        <f>(((Tab_Data[[#This Row],[launched_at]]/60)/60)/24)+DATE(1970,1,1)</f>
        <v>42364.25</v>
      </c>
      <c r="N328">
        <f>YEAR(Tab_Data[[#This Row],[Date Created Conversion]])</f>
        <v>2015</v>
      </c>
      <c r="O328" s="12" t="str">
        <f>TEXT(Tab_Data[[#This Row],[Date Created Conversion]],"mmm")</f>
        <v>dic</v>
      </c>
      <c r="P328">
        <v>1451628000</v>
      </c>
      <c r="Q328" s="11">
        <f>(((Tab_Data[[#This Row],[deadline]]/60)/60)/24)+DATE(1970,1,1)</f>
        <v>42370.25</v>
      </c>
      <c r="R328" t="b">
        <v>0</v>
      </c>
      <c r="S328" t="b">
        <v>0</v>
      </c>
      <c r="T328" t="s">
        <v>71</v>
      </c>
      <c r="U328" t="str">
        <f>MID(Tab_Data[[#This Row],[category &amp; sub-category]],1,FIND("/",Tab_Data[[#This Row],[category &amp; sub-category]])-1)</f>
        <v>film &amp; video</v>
      </c>
      <c r="V328" t="str">
        <f>MID(Tab_Data[[#This Row],[category &amp; sub-category]],FIND("/",Tab_Data[[#This Row],[category &amp; sub-category]])+1,1000)</f>
        <v>animation</v>
      </c>
    </row>
    <row r="329" spans="1:22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>(Tab_Data[[#This Row],[pledged]]/Tab_Data[[#This Row],[goal]])*100</f>
        <v>38.53846153846154</v>
      </c>
      <c r="G329" t="s">
        <v>14</v>
      </c>
      <c r="H329">
        <v>33</v>
      </c>
      <c r="I329" s="8">
        <f>IF(Tab_Data[[#This Row],[pledged]]=0,0,Tab_Data[[#This Row],[pledged]]/Tab_Data[[#This Row],[backers_count]])</f>
        <v>30.363636363636363</v>
      </c>
      <c r="J329" t="s">
        <v>21</v>
      </c>
      <c r="K329" t="s">
        <v>22</v>
      </c>
      <c r="L329">
        <v>1566968400</v>
      </c>
      <c r="M329" s="11">
        <f>(((Tab_Data[[#This Row],[launched_at]]/60)/60)/24)+DATE(1970,1,1)</f>
        <v>43705.208333333328</v>
      </c>
      <c r="N329">
        <f>YEAR(Tab_Data[[#This Row],[Date Created Conversion]])</f>
        <v>2019</v>
      </c>
      <c r="O329" s="12" t="str">
        <f>TEXT(Tab_Data[[#This Row],[Date Created Conversion]],"mmm")</f>
        <v>ago</v>
      </c>
      <c r="P329">
        <v>1567314000</v>
      </c>
      <c r="Q329" s="11">
        <f>(((Tab_Data[[#This Row],[deadline]]/60)/60)/24)+DATE(1970,1,1)</f>
        <v>43709.208333333328</v>
      </c>
      <c r="R329" t="b">
        <v>0</v>
      </c>
      <c r="S329" t="b">
        <v>1</v>
      </c>
      <c r="T329" t="s">
        <v>33</v>
      </c>
      <c r="U329" t="str">
        <f>MID(Tab_Data[[#This Row],[category &amp; sub-category]],1,FIND("/",Tab_Data[[#This Row],[category &amp; sub-category]])-1)</f>
        <v>theater</v>
      </c>
      <c r="V329" t="str">
        <f>MID(Tab_Data[[#This Row],[category &amp; sub-category]],FIND("/",Tab_Data[[#This Row],[category &amp; sub-category]])+1,1000)</f>
        <v>plays</v>
      </c>
    </row>
    <row r="330" spans="1:22" ht="31.2" hidden="1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>(Tab_Data[[#This Row],[pledged]]/Tab_Data[[#This Row],[goal]])*100</f>
        <v>133.56231003039514</v>
      </c>
      <c r="G330" t="s">
        <v>20</v>
      </c>
      <c r="H330">
        <v>2441</v>
      </c>
      <c r="I330" s="8">
        <f>IF(Tab_Data[[#This Row],[pledged]]=0,0,Tab_Data[[#This Row],[pledged]]/Tab_Data[[#This Row],[backers_count]])</f>
        <v>54.004916018025398</v>
      </c>
      <c r="J330" t="s">
        <v>21</v>
      </c>
      <c r="K330" t="s">
        <v>22</v>
      </c>
      <c r="L330">
        <v>1543557600</v>
      </c>
      <c r="M330" s="11">
        <f>(((Tab_Data[[#This Row],[launched_at]]/60)/60)/24)+DATE(1970,1,1)</f>
        <v>43434.25</v>
      </c>
      <c r="N330">
        <f>YEAR(Tab_Data[[#This Row],[Date Created Conversion]])</f>
        <v>2018</v>
      </c>
      <c r="O330" s="12" t="str">
        <f>TEXT(Tab_Data[[#This Row],[Date Created Conversion]],"mmm")</f>
        <v>nov</v>
      </c>
      <c r="P330">
        <v>1544508000</v>
      </c>
      <c r="Q330" s="11">
        <f>(((Tab_Data[[#This Row],[deadline]]/60)/60)/24)+DATE(1970,1,1)</f>
        <v>43445.25</v>
      </c>
      <c r="R330" t="b">
        <v>0</v>
      </c>
      <c r="S330" t="b">
        <v>0</v>
      </c>
      <c r="T330" t="s">
        <v>23</v>
      </c>
      <c r="U330" t="str">
        <f>MID(Tab_Data[[#This Row],[category &amp; sub-category]],1,FIND("/",Tab_Data[[#This Row],[category &amp; sub-category]])-1)</f>
        <v>music</v>
      </c>
      <c r="V330" t="str">
        <f>MID(Tab_Data[[#This Row],[category &amp; sub-category]],FIND("/",Tab_Data[[#This Row],[category &amp; sub-category]])+1,1000)</f>
        <v>rock</v>
      </c>
    </row>
    <row r="331" spans="1:22" hidden="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>(Tab_Data[[#This Row],[pledged]]/Tab_Data[[#This Row],[goal]])*100</f>
        <v>22.896588486140725</v>
      </c>
      <c r="G331" t="s">
        <v>47</v>
      </c>
      <c r="H331">
        <v>211</v>
      </c>
      <c r="I331" s="8">
        <f>IF(Tab_Data[[#This Row],[pledged]]=0,0,Tab_Data[[#This Row],[pledged]]/Tab_Data[[#This Row],[backers_count]])</f>
        <v>101.78672985781991</v>
      </c>
      <c r="J331" t="s">
        <v>21</v>
      </c>
      <c r="K331" t="s">
        <v>22</v>
      </c>
      <c r="L331">
        <v>1481522400</v>
      </c>
      <c r="M331" s="11">
        <f>(((Tab_Data[[#This Row],[launched_at]]/60)/60)/24)+DATE(1970,1,1)</f>
        <v>42716.25</v>
      </c>
      <c r="N331">
        <f>YEAR(Tab_Data[[#This Row],[Date Created Conversion]])</f>
        <v>2016</v>
      </c>
      <c r="O331" s="12" t="str">
        <f>TEXT(Tab_Data[[#This Row],[Date Created Conversion]],"mmm")</f>
        <v>dic</v>
      </c>
      <c r="P331">
        <v>1482472800</v>
      </c>
      <c r="Q331" s="11">
        <f>(((Tab_Data[[#This Row],[deadline]]/60)/60)/24)+DATE(1970,1,1)</f>
        <v>42727.25</v>
      </c>
      <c r="R331" t="b">
        <v>0</v>
      </c>
      <c r="S331" t="b">
        <v>0</v>
      </c>
      <c r="T331" t="s">
        <v>89</v>
      </c>
      <c r="U331" t="str">
        <f>MID(Tab_Data[[#This Row],[category &amp; sub-category]],1,FIND("/",Tab_Data[[#This Row],[category &amp; sub-category]])-1)</f>
        <v>games</v>
      </c>
      <c r="V331" t="str">
        <f>MID(Tab_Data[[#This Row],[category &amp; sub-category]],FIND("/",Tab_Data[[#This Row],[category &amp; sub-category]])+1,1000)</f>
        <v>video games</v>
      </c>
    </row>
    <row r="332" spans="1:22" ht="31.2" hidden="1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>(Tab_Data[[#This Row],[pledged]]/Tab_Data[[#This Row],[goal]])*100</f>
        <v>184.95548961424333</v>
      </c>
      <c r="G332" t="s">
        <v>20</v>
      </c>
      <c r="H332">
        <v>1385</v>
      </c>
      <c r="I332" s="8">
        <f>IF(Tab_Data[[#This Row],[pledged]]=0,0,Tab_Data[[#This Row],[pledged]]/Tab_Data[[#This Row],[backers_count]])</f>
        <v>45.003610108303249</v>
      </c>
      <c r="J332" t="s">
        <v>40</v>
      </c>
      <c r="K332" t="s">
        <v>41</v>
      </c>
      <c r="L332">
        <v>1512712800</v>
      </c>
      <c r="M332" s="11">
        <f>(((Tab_Data[[#This Row],[launched_at]]/60)/60)/24)+DATE(1970,1,1)</f>
        <v>43077.25</v>
      </c>
      <c r="N332">
        <f>YEAR(Tab_Data[[#This Row],[Date Created Conversion]])</f>
        <v>2017</v>
      </c>
      <c r="O332" s="12" t="str">
        <f>TEXT(Tab_Data[[#This Row],[Date Created Conversion]],"mmm")</f>
        <v>dic</v>
      </c>
      <c r="P332">
        <v>1512799200</v>
      </c>
      <c r="Q332" s="11">
        <f>(((Tab_Data[[#This Row],[deadline]]/60)/60)/24)+DATE(1970,1,1)</f>
        <v>43078.25</v>
      </c>
      <c r="R332" t="b">
        <v>0</v>
      </c>
      <c r="S332" t="b">
        <v>0</v>
      </c>
      <c r="T332" t="s">
        <v>42</v>
      </c>
      <c r="U332" t="str">
        <f>MID(Tab_Data[[#This Row],[category &amp; sub-category]],1,FIND("/",Tab_Data[[#This Row],[category &amp; sub-category]])-1)</f>
        <v>film &amp; video</v>
      </c>
      <c r="V332" t="str">
        <f>MID(Tab_Data[[#This Row],[category &amp; sub-category]],FIND("/",Tab_Data[[#This Row],[category &amp; sub-category]])+1,1000)</f>
        <v>documentary</v>
      </c>
    </row>
    <row r="333" spans="1:22" hidden="1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>(Tab_Data[[#This Row],[pledged]]/Tab_Data[[#This Row],[goal]])*100</f>
        <v>443.72727272727275</v>
      </c>
      <c r="G333" t="s">
        <v>20</v>
      </c>
      <c r="H333">
        <v>190</v>
      </c>
      <c r="I333" s="8">
        <f>IF(Tab_Data[[#This Row],[pledged]]=0,0,Tab_Data[[#This Row],[pledged]]/Tab_Data[[#This Row],[backers_count]])</f>
        <v>77.068421052631578</v>
      </c>
      <c r="J333" t="s">
        <v>21</v>
      </c>
      <c r="K333" t="s">
        <v>22</v>
      </c>
      <c r="L333">
        <v>1324274400</v>
      </c>
      <c r="M333" s="11">
        <f>(((Tab_Data[[#This Row],[launched_at]]/60)/60)/24)+DATE(1970,1,1)</f>
        <v>40896.25</v>
      </c>
      <c r="N333">
        <f>YEAR(Tab_Data[[#This Row],[Date Created Conversion]])</f>
        <v>2011</v>
      </c>
      <c r="O333" s="12" t="str">
        <f>TEXT(Tab_Data[[#This Row],[Date Created Conversion]],"mmm")</f>
        <v>dic</v>
      </c>
      <c r="P333">
        <v>1324360800</v>
      </c>
      <c r="Q333" s="11">
        <f>(((Tab_Data[[#This Row],[deadline]]/60)/60)/24)+DATE(1970,1,1)</f>
        <v>40897.25</v>
      </c>
      <c r="R333" t="b">
        <v>0</v>
      </c>
      <c r="S333" t="b">
        <v>0</v>
      </c>
      <c r="T333" t="s">
        <v>17</v>
      </c>
      <c r="U333" t="str">
        <f>MID(Tab_Data[[#This Row],[category &amp; sub-category]],1,FIND("/",Tab_Data[[#This Row],[category &amp; sub-category]])-1)</f>
        <v>food</v>
      </c>
      <c r="V333" t="str">
        <f>MID(Tab_Data[[#This Row],[category &amp; sub-category]],FIND("/",Tab_Data[[#This Row],[category &amp; sub-category]])+1,1000)</f>
        <v>food trucks</v>
      </c>
    </row>
    <row r="334" spans="1:22" ht="31.2" hidden="1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>(Tab_Data[[#This Row],[pledged]]/Tab_Data[[#This Row],[goal]])*100</f>
        <v>199.9806763285024</v>
      </c>
      <c r="G334" t="s">
        <v>20</v>
      </c>
      <c r="H334">
        <v>470</v>
      </c>
      <c r="I334" s="8">
        <f>IF(Tab_Data[[#This Row],[pledged]]=0,0,Tab_Data[[#This Row],[pledged]]/Tab_Data[[#This Row],[backers_count]])</f>
        <v>88.076595744680844</v>
      </c>
      <c r="J334" t="s">
        <v>21</v>
      </c>
      <c r="K334" t="s">
        <v>22</v>
      </c>
      <c r="L334">
        <v>1364446800</v>
      </c>
      <c r="M334" s="11">
        <f>(((Tab_Data[[#This Row],[launched_at]]/60)/60)/24)+DATE(1970,1,1)</f>
        <v>41361.208333333336</v>
      </c>
      <c r="N334">
        <f>YEAR(Tab_Data[[#This Row],[Date Created Conversion]])</f>
        <v>2013</v>
      </c>
      <c r="O334" s="12" t="str">
        <f>TEXT(Tab_Data[[#This Row],[Date Created Conversion]],"mmm")</f>
        <v>mar</v>
      </c>
      <c r="P334">
        <v>1364533200</v>
      </c>
      <c r="Q334" s="11">
        <f>(((Tab_Data[[#This Row],[deadline]]/60)/60)/24)+DATE(1970,1,1)</f>
        <v>41362.208333333336</v>
      </c>
      <c r="R334" t="b">
        <v>0</v>
      </c>
      <c r="S334" t="b">
        <v>0</v>
      </c>
      <c r="T334" t="s">
        <v>65</v>
      </c>
      <c r="U334" t="str">
        <f>MID(Tab_Data[[#This Row],[category &amp; sub-category]],1,FIND("/",Tab_Data[[#This Row],[category &amp; sub-category]])-1)</f>
        <v>technology</v>
      </c>
      <c r="V334" t="str">
        <f>MID(Tab_Data[[#This Row],[category &amp; sub-category]],FIND("/",Tab_Data[[#This Row],[category &amp; sub-category]])+1,1000)</f>
        <v>wearables</v>
      </c>
    </row>
    <row r="335" spans="1:22" hidden="1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>(Tab_Data[[#This Row],[pledged]]/Tab_Data[[#This Row],[goal]])*100</f>
        <v>123.95833333333333</v>
      </c>
      <c r="G335" t="s">
        <v>20</v>
      </c>
      <c r="H335">
        <v>253</v>
      </c>
      <c r="I335" s="8">
        <f>IF(Tab_Data[[#This Row],[pledged]]=0,0,Tab_Data[[#This Row],[pledged]]/Tab_Data[[#This Row],[backers_count]])</f>
        <v>47.035573122529641</v>
      </c>
      <c r="J335" t="s">
        <v>21</v>
      </c>
      <c r="K335" t="s">
        <v>22</v>
      </c>
      <c r="L335">
        <v>1542693600</v>
      </c>
      <c r="M335" s="11">
        <f>(((Tab_Data[[#This Row],[launched_at]]/60)/60)/24)+DATE(1970,1,1)</f>
        <v>43424.25</v>
      </c>
      <c r="N335">
        <f>YEAR(Tab_Data[[#This Row],[Date Created Conversion]])</f>
        <v>2018</v>
      </c>
      <c r="O335" s="12" t="str">
        <f>TEXT(Tab_Data[[#This Row],[Date Created Conversion]],"mmm")</f>
        <v>nov</v>
      </c>
      <c r="P335">
        <v>1545112800</v>
      </c>
      <c r="Q335" s="11">
        <f>(((Tab_Data[[#This Row],[deadline]]/60)/60)/24)+DATE(1970,1,1)</f>
        <v>43452.25</v>
      </c>
      <c r="R335" t="b">
        <v>0</v>
      </c>
      <c r="S335" t="b">
        <v>0</v>
      </c>
      <c r="T335" t="s">
        <v>33</v>
      </c>
      <c r="U335" t="str">
        <f>MID(Tab_Data[[#This Row],[category &amp; sub-category]],1,FIND("/",Tab_Data[[#This Row],[category &amp; sub-category]])-1)</f>
        <v>theater</v>
      </c>
      <c r="V335" t="str">
        <f>MID(Tab_Data[[#This Row],[category &amp; sub-category]],FIND("/",Tab_Data[[#This Row],[category &amp; sub-category]])+1,1000)</f>
        <v>plays</v>
      </c>
    </row>
    <row r="336" spans="1:22" hidden="1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>(Tab_Data[[#This Row],[pledged]]/Tab_Data[[#This Row],[goal]])*100</f>
        <v>186.61329305135951</v>
      </c>
      <c r="G336" t="s">
        <v>20</v>
      </c>
      <c r="H336">
        <v>1113</v>
      </c>
      <c r="I336" s="8">
        <f>IF(Tab_Data[[#This Row],[pledged]]=0,0,Tab_Data[[#This Row],[pledged]]/Tab_Data[[#This Row],[backers_count]])</f>
        <v>110.99550763701707</v>
      </c>
      <c r="J336" t="s">
        <v>21</v>
      </c>
      <c r="K336" t="s">
        <v>22</v>
      </c>
      <c r="L336">
        <v>1515564000</v>
      </c>
      <c r="M336" s="11">
        <f>(((Tab_Data[[#This Row],[launched_at]]/60)/60)/24)+DATE(1970,1,1)</f>
        <v>43110.25</v>
      </c>
      <c r="N336">
        <f>YEAR(Tab_Data[[#This Row],[Date Created Conversion]])</f>
        <v>2018</v>
      </c>
      <c r="O336" s="12" t="str">
        <f>TEXT(Tab_Data[[#This Row],[Date Created Conversion]],"mmm")</f>
        <v>ene</v>
      </c>
      <c r="P336">
        <v>1516168800</v>
      </c>
      <c r="Q336" s="11">
        <f>(((Tab_Data[[#This Row],[deadline]]/60)/60)/24)+DATE(1970,1,1)</f>
        <v>43117.25</v>
      </c>
      <c r="R336" t="b">
        <v>0</v>
      </c>
      <c r="S336" t="b">
        <v>0</v>
      </c>
      <c r="T336" t="s">
        <v>23</v>
      </c>
      <c r="U336" t="str">
        <f>MID(Tab_Data[[#This Row],[category &amp; sub-category]],1,FIND("/",Tab_Data[[#This Row],[category &amp; sub-category]])-1)</f>
        <v>music</v>
      </c>
      <c r="V336" t="str">
        <f>MID(Tab_Data[[#This Row],[category &amp; sub-category]],FIND("/",Tab_Data[[#This Row],[category &amp; sub-category]])+1,1000)</f>
        <v>rock</v>
      </c>
    </row>
    <row r="337" spans="1:22" hidden="1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>(Tab_Data[[#This Row],[pledged]]/Tab_Data[[#This Row],[goal]])*100</f>
        <v>114.28538550057536</v>
      </c>
      <c r="G337" t="s">
        <v>20</v>
      </c>
      <c r="H337">
        <v>2283</v>
      </c>
      <c r="I337" s="8">
        <f>IF(Tab_Data[[#This Row],[pledged]]=0,0,Tab_Data[[#This Row],[pledged]]/Tab_Data[[#This Row],[backers_count]])</f>
        <v>87.003066141042481</v>
      </c>
      <c r="J337" t="s">
        <v>21</v>
      </c>
      <c r="K337" t="s">
        <v>22</v>
      </c>
      <c r="L337">
        <v>1573797600</v>
      </c>
      <c r="M337" s="11">
        <f>(((Tab_Data[[#This Row],[launched_at]]/60)/60)/24)+DATE(1970,1,1)</f>
        <v>43784.25</v>
      </c>
      <c r="N337">
        <f>YEAR(Tab_Data[[#This Row],[Date Created Conversion]])</f>
        <v>2019</v>
      </c>
      <c r="O337" s="12" t="str">
        <f>TEXT(Tab_Data[[#This Row],[Date Created Conversion]],"mmm")</f>
        <v>nov</v>
      </c>
      <c r="P337">
        <v>1574920800</v>
      </c>
      <c r="Q337" s="11">
        <f>(((Tab_Data[[#This Row],[deadline]]/60)/60)/24)+DATE(1970,1,1)</f>
        <v>43797.25</v>
      </c>
      <c r="R337" t="b">
        <v>0</v>
      </c>
      <c r="S337" t="b">
        <v>0</v>
      </c>
      <c r="T337" t="s">
        <v>23</v>
      </c>
      <c r="U337" t="str">
        <f>MID(Tab_Data[[#This Row],[category &amp; sub-category]],1,FIND("/",Tab_Data[[#This Row],[category &amp; sub-category]])-1)</f>
        <v>music</v>
      </c>
      <c r="V337" t="str">
        <f>MID(Tab_Data[[#This Row],[category &amp; sub-category]],FIND("/",Tab_Data[[#This Row],[category &amp; sub-category]])+1,1000)</f>
        <v>rock</v>
      </c>
    </row>
    <row r="338" spans="1:22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>(Tab_Data[[#This Row],[pledged]]/Tab_Data[[#This Row],[goal]])*100</f>
        <v>97.032531824611041</v>
      </c>
      <c r="G338" t="s">
        <v>14</v>
      </c>
      <c r="H338">
        <v>1072</v>
      </c>
      <c r="I338" s="8">
        <f>IF(Tab_Data[[#This Row],[pledged]]=0,0,Tab_Data[[#This Row],[pledged]]/Tab_Data[[#This Row],[backers_count]])</f>
        <v>63.994402985074629</v>
      </c>
      <c r="J338" t="s">
        <v>21</v>
      </c>
      <c r="K338" t="s">
        <v>22</v>
      </c>
      <c r="L338">
        <v>1292392800</v>
      </c>
      <c r="M338" s="11">
        <f>(((Tab_Data[[#This Row],[launched_at]]/60)/60)/24)+DATE(1970,1,1)</f>
        <v>40527.25</v>
      </c>
      <c r="N338">
        <f>YEAR(Tab_Data[[#This Row],[Date Created Conversion]])</f>
        <v>2010</v>
      </c>
      <c r="O338" s="12" t="str">
        <f>TEXT(Tab_Data[[#This Row],[Date Created Conversion]],"mmm")</f>
        <v>dic</v>
      </c>
      <c r="P338">
        <v>1292479200</v>
      </c>
      <c r="Q338" s="11">
        <f>(((Tab_Data[[#This Row],[deadline]]/60)/60)/24)+DATE(1970,1,1)</f>
        <v>40528.25</v>
      </c>
      <c r="R338" t="b">
        <v>0</v>
      </c>
      <c r="S338" t="b">
        <v>1</v>
      </c>
      <c r="T338" t="s">
        <v>23</v>
      </c>
      <c r="U338" t="str">
        <f>MID(Tab_Data[[#This Row],[category &amp; sub-category]],1,FIND("/",Tab_Data[[#This Row],[category &amp; sub-category]])-1)</f>
        <v>music</v>
      </c>
      <c r="V338" t="str">
        <f>MID(Tab_Data[[#This Row],[category &amp; sub-category]],FIND("/",Tab_Data[[#This Row],[category &amp; sub-category]])+1,1000)</f>
        <v>rock</v>
      </c>
    </row>
    <row r="339" spans="1:22" hidden="1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>(Tab_Data[[#This Row],[pledged]]/Tab_Data[[#This Row],[goal]])*100</f>
        <v>122.81904761904762</v>
      </c>
      <c r="G339" t="s">
        <v>20</v>
      </c>
      <c r="H339">
        <v>1095</v>
      </c>
      <c r="I339" s="8">
        <f>IF(Tab_Data[[#This Row],[pledged]]=0,0,Tab_Data[[#This Row],[pledged]]/Tab_Data[[#This Row],[backers_count]])</f>
        <v>105.9945205479452</v>
      </c>
      <c r="J339" t="s">
        <v>21</v>
      </c>
      <c r="K339" t="s">
        <v>22</v>
      </c>
      <c r="L339">
        <v>1573452000</v>
      </c>
      <c r="M339" s="11">
        <f>(((Tab_Data[[#This Row],[launched_at]]/60)/60)/24)+DATE(1970,1,1)</f>
        <v>43780.25</v>
      </c>
      <c r="N339">
        <f>YEAR(Tab_Data[[#This Row],[Date Created Conversion]])</f>
        <v>2019</v>
      </c>
      <c r="O339" s="12" t="str">
        <f>TEXT(Tab_Data[[#This Row],[Date Created Conversion]],"mmm")</f>
        <v>nov</v>
      </c>
      <c r="P339">
        <v>1573538400</v>
      </c>
      <c r="Q339" s="11">
        <f>(((Tab_Data[[#This Row],[deadline]]/60)/60)/24)+DATE(1970,1,1)</f>
        <v>43781.25</v>
      </c>
      <c r="R339" t="b">
        <v>0</v>
      </c>
      <c r="S339" t="b">
        <v>0</v>
      </c>
      <c r="T339" t="s">
        <v>33</v>
      </c>
      <c r="U339" t="str">
        <f>MID(Tab_Data[[#This Row],[category &amp; sub-category]],1,FIND("/",Tab_Data[[#This Row],[category &amp; sub-category]])-1)</f>
        <v>theater</v>
      </c>
      <c r="V339" t="str">
        <f>MID(Tab_Data[[#This Row],[category &amp; sub-category]],FIND("/",Tab_Data[[#This Row],[category &amp; sub-category]])+1,1000)</f>
        <v>plays</v>
      </c>
    </row>
    <row r="340" spans="1:22" hidden="1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>(Tab_Data[[#This Row],[pledged]]/Tab_Data[[#This Row],[goal]])*100</f>
        <v>179.14326647564468</v>
      </c>
      <c r="G340" t="s">
        <v>20</v>
      </c>
      <c r="H340">
        <v>1690</v>
      </c>
      <c r="I340" s="8">
        <f>IF(Tab_Data[[#This Row],[pledged]]=0,0,Tab_Data[[#This Row],[pledged]]/Tab_Data[[#This Row],[backers_count]])</f>
        <v>73.989349112426041</v>
      </c>
      <c r="J340" t="s">
        <v>21</v>
      </c>
      <c r="K340" t="s">
        <v>22</v>
      </c>
      <c r="L340">
        <v>1317790800</v>
      </c>
      <c r="M340" s="11">
        <f>(((Tab_Data[[#This Row],[launched_at]]/60)/60)/24)+DATE(1970,1,1)</f>
        <v>40821.208333333336</v>
      </c>
      <c r="N340">
        <f>YEAR(Tab_Data[[#This Row],[Date Created Conversion]])</f>
        <v>2011</v>
      </c>
      <c r="O340" s="12" t="str">
        <f>TEXT(Tab_Data[[#This Row],[Date Created Conversion]],"mmm")</f>
        <v>oct</v>
      </c>
      <c r="P340">
        <v>1320382800</v>
      </c>
      <c r="Q340" s="11">
        <f>(((Tab_Data[[#This Row],[deadline]]/60)/60)/24)+DATE(1970,1,1)</f>
        <v>40851.208333333336</v>
      </c>
      <c r="R340" t="b">
        <v>0</v>
      </c>
      <c r="S340" t="b">
        <v>0</v>
      </c>
      <c r="T340" t="s">
        <v>33</v>
      </c>
      <c r="U340" t="str">
        <f>MID(Tab_Data[[#This Row],[category &amp; sub-category]],1,FIND("/",Tab_Data[[#This Row],[category &amp; sub-category]])-1)</f>
        <v>theater</v>
      </c>
      <c r="V340" t="str">
        <f>MID(Tab_Data[[#This Row],[category &amp; sub-category]],FIND("/",Tab_Data[[#This Row],[category &amp; sub-category]])+1,1000)</f>
        <v>plays</v>
      </c>
    </row>
    <row r="341" spans="1:22" hidden="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>(Tab_Data[[#This Row],[pledged]]/Tab_Data[[#This Row],[goal]])*100</f>
        <v>79.951577402787962</v>
      </c>
      <c r="G341" t="s">
        <v>74</v>
      </c>
      <c r="H341">
        <v>1297</v>
      </c>
      <c r="I341" s="8">
        <f>IF(Tab_Data[[#This Row],[pledged]]=0,0,Tab_Data[[#This Row],[pledged]]/Tab_Data[[#This Row],[backers_count]])</f>
        <v>84.02004626060139</v>
      </c>
      <c r="J341" t="s">
        <v>15</v>
      </c>
      <c r="K341" t="s">
        <v>16</v>
      </c>
      <c r="L341">
        <v>1501650000</v>
      </c>
      <c r="M341" s="11">
        <f>(((Tab_Data[[#This Row],[launched_at]]/60)/60)/24)+DATE(1970,1,1)</f>
        <v>42949.208333333328</v>
      </c>
      <c r="N341">
        <f>YEAR(Tab_Data[[#This Row],[Date Created Conversion]])</f>
        <v>2017</v>
      </c>
      <c r="O341" s="12" t="str">
        <f>TEXT(Tab_Data[[#This Row],[Date Created Conversion]],"mmm")</f>
        <v>ago</v>
      </c>
      <c r="P341">
        <v>1502859600</v>
      </c>
      <c r="Q341" s="11">
        <f>(((Tab_Data[[#This Row],[deadline]]/60)/60)/24)+DATE(1970,1,1)</f>
        <v>42963.208333333328</v>
      </c>
      <c r="R341" t="b">
        <v>0</v>
      </c>
      <c r="S341" t="b">
        <v>0</v>
      </c>
      <c r="T341" t="s">
        <v>33</v>
      </c>
      <c r="U341" t="str">
        <f>MID(Tab_Data[[#This Row],[category &amp; sub-category]],1,FIND("/",Tab_Data[[#This Row],[category &amp; sub-category]])-1)</f>
        <v>theater</v>
      </c>
      <c r="V341" t="str">
        <f>MID(Tab_Data[[#This Row],[category &amp; sub-category]],FIND("/",Tab_Data[[#This Row],[category &amp; sub-category]])+1,1000)</f>
        <v>plays</v>
      </c>
    </row>
    <row r="342" spans="1:22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>(Tab_Data[[#This Row],[pledged]]/Tab_Data[[#This Row],[goal]])*100</f>
        <v>94.242587601078171</v>
      </c>
      <c r="G342" t="s">
        <v>14</v>
      </c>
      <c r="H342">
        <v>393</v>
      </c>
      <c r="I342" s="8">
        <f>IF(Tab_Data[[#This Row],[pledged]]=0,0,Tab_Data[[#This Row],[pledged]]/Tab_Data[[#This Row],[backers_count]])</f>
        <v>88.966921119592882</v>
      </c>
      <c r="J342" t="s">
        <v>21</v>
      </c>
      <c r="K342" t="s">
        <v>22</v>
      </c>
      <c r="L342">
        <v>1323669600</v>
      </c>
      <c r="M342" s="11">
        <f>(((Tab_Data[[#This Row],[launched_at]]/60)/60)/24)+DATE(1970,1,1)</f>
        <v>40889.25</v>
      </c>
      <c r="N342">
        <f>YEAR(Tab_Data[[#This Row],[Date Created Conversion]])</f>
        <v>2011</v>
      </c>
      <c r="O342" s="12" t="str">
        <f>TEXT(Tab_Data[[#This Row],[Date Created Conversion]],"mmm")</f>
        <v>dic</v>
      </c>
      <c r="P342">
        <v>1323756000</v>
      </c>
      <c r="Q342" s="11">
        <f>(((Tab_Data[[#This Row],[deadline]]/60)/60)/24)+DATE(1970,1,1)</f>
        <v>40890.25</v>
      </c>
      <c r="R342" t="b">
        <v>0</v>
      </c>
      <c r="S342" t="b">
        <v>0</v>
      </c>
      <c r="T342" t="s">
        <v>122</v>
      </c>
      <c r="U342" t="str">
        <f>MID(Tab_Data[[#This Row],[category &amp; sub-category]],1,FIND("/",Tab_Data[[#This Row],[category &amp; sub-category]])-1)</f>
        <v>photography</v>
      </c>
      <c r="V342" t="str">
        <f>MID(Tab_Data[[#This Row],[category &amp; sub-category]],FIND("/",Tab_Data[[#This Row],[category &amp; sub-category]])+1,1000)</f>
        <v>photography books</v>
      </c>
    </row>
    <row r="343" spans="1:22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>(Tab_Data[[#This Row],[pledged]]/Tab_Data[[#This Row],[goal]])*100</f>
        <v>84.669291338582681</v>
      </c>
      <c r="G343" t="s">
        <v>14</v>
      </c>
      <c r="H343">
        <v>1257</v>
      </c>
      <c r="I343" s="8">
        <f>IF(Tab_Data[[#This Row],[pledged]]=0,0,Tab_Data[[#This Row],[pledged]]/Tab_Data[[#This Row],[backers_count]])</f>
        <v>76.990453460620529</v>
      </c>
      <c r="J343" t="s">
        <v>21</v>
      </c>
      <c r="K343" t="s">
        <v>22</v>
      </c>
      <c r="L343">
        <v>1440738000</v>
      </c>
      <c r="M343" s="11">
        <f>(((Tab_Data[[#This Row],[launched_at]]/60)/60)/24)+DATE(1970,1,1)</f>
        <v>42244.208333333328</v>
      </c>
      <c r="N343">
        <f>YEAR(Tab_Data[[#This Row],[Date Created Conversion]])</f>
        <v>2015</v>
      </c>
      <c r="O343" s="12" t="str">
        <f>TEXT(Tab_Data[[#This Row],[Date Created Conversion]],"mmm")</f>
        <v>ago</v>
      </c>
      <c r="P343">
        <v>1441342800</v>
      </c>
      <c r="Q343" s="11">
        <f>(((Tab_Data[[#This Row],[deadline]]/60)/60)/24)+DATE(1970,1,1)</f>
        <v>42251.208333333328</v>
      </c>
      <c r="R343" t="b">
        <v>0</v>
      </c>
      <c r="S343" t="b">
        <v>0</v>
      </c>
      <c r="T343" t="s">
        <v>60</v>
      </c>
      <c r="U343" t="str">
        <f>MID(Tab_Data[[#This Row],[category &amp; sub-category]],1,FIND("/",Tab_Data[[#This Row],[category &amp; sub-category]])-1)</f>
        <v>music</v>
      </c>
      <c r="V343" t="str">
        <f>MID(Tab_Data[[#This Row],[category &amp; sub-category]],FIND("/",Tab_Data[[#This Row],[category &amp; sub-category]])+1,1000)</f>
        <v>indie rock</v>
      </c>
    </row>
    <row r="344" spans="1:22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>(Tab_Data[[#This Row],[pledged]]/Tab_Data[[#This Row],[goal]])*100</f>
        <v>66.521920668058456</v>
      </c>
      <c r="G344" t="s">
        <v>14</v>
      </c>
      <c r="H344">
        <v>328</v>
      </c>
      <c r="I344" s="8">
        <f>IF(Tab_Data[[#This Row],[pledged]]=0,0,Tab_Data[[#This Row],[pledged]]/Tab_Data[[#This Row],[backers_count]])</f>
        <v>97.146341463414629</v>
      </c>
      <c r="J344" t="s">
        <v>21</v>
      </c>
      <c r="K344" t="s">
        <v>22</v>
      </c>
      <c r="L344">
        <v>1374296400</v>
      </c>
      <c r="M344" s="11">
        <f>(((Tab_Data[[#This Row],[launched_at]]/60)/60)/24)+DATE(1970,1,1)</f>
        <v>41475.208333333336</v>
      </c>
      <c r="N344">
        <f>YEAR(Tab_Data[[#This Row],[Date Created Conversion]])</f>
        <v>2013</v>
      </c>
      <c r="O344" s="12" t="str">
        <f>TEXT(Tab_Data[[#This Row],[Date Created Conversion]],"mmm")</f>
        <v>jul</v>
      </c>
      <c r="P344">
        <v>1375333200</v>
      </c>
      <c r="Q344" s="11">
        <f>(((Tab_Data[[#This Row],[deadline]]/60)/60)/24)+DATE(1970,1,1)</f>
        <v>41487.208333333336</v>
      </c>
      <c r="R344" t="b">
        <v>0</v>
      </c>
      <c r="S344" t="b">
        <v>0</v>
      </c>
      <c r="T344" t="s">
        <v>33</v>
      </c>
      <c r="U344" t="str">
        <f>MID(Tab_Data[[#This Row],[category &amp; sub-category]],1,FIND("/",Tab_Data[[#This Row],[category &amp; sub-category]])-1)</f>
        <v>theater</v>
      </c>
      <c r="V344" t="str">
        <f>MID(Tab_Data[[#This Row],[category &amp; sub-category]],FIND("/",Tab_Data[[#This Row],[category &amp; sub-category]])+1,1000)</f>
        <v>plays</v>
      </c>
    </row>
    <row r="345" spans="1:22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>(Tab_Data[[#This Row],[pledged]]/Tab_Data[[#This Row],[goal]])*100</f>
        <v>53.922222222222224</v>
      </c>
      <c r="G345" t="s">
        <v>14</v>
      </c>
      <c r="H345">
        <v>147</v>
      </c>
      <c r="I345" s="8">
        <f>IF(Tab_Data[[#This Row],[pledged]]=0,0,Tab_Data[[#This Row],[pledged]]/Tab_Data[[#This Row],[backers_count]])</f>
        <v>33.013605442176868</v>
      </c>
      <c r="J345" t="s">
        <v>21</v>
      </c>
      <c r="K345" t="s">
        <v>22</v>
      </c>
      <c r="L345">
        <v>1384840800</v>
      </c>
      <c r="M345" s="11">
        <f>(((Tab_Data[[#This Row],[launched_at]]/60)/60)/24)+DATE(1970,1,1)</f>
        <v>41597.25</v>
      </c>
      <c r="N345">
        <f>YEAR(Tab_Data[[#This Row],[Date Created Conversion]])</f>
        <v>2013</v>
      </c>
      <c r="O345" s="12" t="str">
        <f>TEXT(Tab_Data[[#This Row],[Date Created Conversion]],"mmm")</f>
        <v>nov</v>
      </c>
      <c r="P345">
        <v>1389420000</v>
      </c>
      <c r="Q345" s="11">
        <f>(((Tab_Data[[#This Row],[deadline]]/60)/60)/24)+DATE(1970,1,1)</f>
        <v>41650.25</v>
      </c>
      <c r="R345" t="b">
        <v>0</v>
      </c>
      <c r="S345" t="b">
        <v>0</v>
      </c>
      <c r="T345" t="s">
        <v>33</v>
      </c>
      <c r="U345" t="str">
        <f>MID(Tab_Data[[#This Row],[category &amp; sub-category]],1,FIND("/",Tab_Data[[#This Row],[category &amp; sub-category]])-1)</f>
        <v>theater</v>
      </c>
      <c r="V345" t="str">
        <f>MID(Tab_Data[[#This Row],[category &amp; sub-category]],FIND("/",Tab_Data[[#This Row],[category &amp; sub-category]])+1,1000)</f>
        <v>plays</v>
      </c>
    </row>
    <row r="346" spans="1:22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>(Tab_Data[[#This Row],[pledged]]/Tab_Data[[#This Row],[goal]])*100</f>
        <v>41.983299595141702</v>
      </c>
      <c r="G346" t="s">
        <v>14</v>
      </c>
      <c r="H346">
        <v>830</v>
      </c>
      <c r="I346" s="8">
        <f>IF(Tab_Data[[#This Row],[pledged]]=0,0,Tab_Data[[#This Row],[pledged]]/Tab_Data[[#This Row],[backers_count]])</f>
        <v>99.950602409638549</v>
      </c>
      <c r="J346" t="s">
        <v>21</v>
      </c>
      <c r="K346" t="s">
        <v>22</v>
      </c>
      <c r="L346">
        <v>1516600800</v>
      </c>
      <c r="M346" s="11">
        <f>(((Tab_Data[[#This Row],[launched_at]]/60)/60)/24)+DATE(1970,1,1)</f>
        <v>43122.25</v>
      </c>
      <c r="N346">
        <f>YEAR(Tab_Data[[#This Row],[Date Created Conversion]])</f>
        <v>2018</v>
      </c>
      <c r="O346" s="12" t="str">
        <f>TEXT(Tab_Data[[#This Row],[Date Created Conversion]],"mmm")</f>
        <v>ene</v>
      </c>
      <c r="P346">
        <v>1520056800</v>
      </c>
      <c r="Q346" s="11">
        <f>(((Tab_Data[[#This Row],[deadline]]/60)/60)/24)+DATE(1970,1,1)</f>
        <v>43162.25</v>
      </c>
      <c r="R346" t="b">
        <v>0</v>
      </c>
      <c r="S346" t="b">
        <v>0</v>
      </c>
      <c r="T346" t="s">
        <v>89</v>
      </c>
      <c r="U346" t="str">
        <f>MID(Tab_Data[[#This Row],[category &amp; sub-category]],1,FIND("/",Tab_Data[[#This Row],[category &amp; sub-category]])-1)</f>
        <v>games</v>
      </c>
      <c r="V346" t="str">
        <f>MID(Tab_Data[[#This Row],[category &amp; sub-category]],FIND("/",Tab_Data[[#This Row],[category &amp; sub-category]])+1,1000)</f>
        <v>video games</v>
      </c>
    </row>
    <row r="347" spans="1:22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>(Tab_Data[[#This Row],[pledged]]/Tab_Data[[#This Row],[goal]])*100</f>
        <v>14.69479695431472</v>
      </c>
      <c r="G347" t="s">
        <v>14</v>
      </c>
      <c r="H347">
        <v>331</v>
      </c>
      <c r="I347" s="8">
        <f>IF(Tab_Data[[#This Row],[pledged]]=0,0,Tab_Data[[#This Row],[pledged]]/Tab_Data[[#This Row],[backers_count]])</f>
        <v>69.966767371601208</v>
      </c>
      <c r="J347" t="s">
        <v>40</v>
      </c>
      <c r="K347" t="s">
        <v>41</v>
      </c>
      <c r="L347">
        <v>1436418000</v>
      </c>
      <c r="M347" s="11">
        <f>(((Tab_Data[[#This Row],[launched_at]]/60)/60)/24)+DATE(1970,1,1)</f>
        <v>42194.208333333328</v>
      </c>
      <c r="N347">
        <f>YEAR(Tab_Data[[#This Row],[Date Created Conversion]])</f>
        <v>2015</v>
      </c>
      <c r="O347" s="12" t="str">
        <f>TEXT(Tab_Data[[#This Row],[Date Created Conversion]],"mmm")</f>
        <v>jul</v>
      </c>
      <c r="P347">
        <v>1436504400</v>
      </c>
      <c r="Q347" s="11">
        <f>(((Tab_Data[[#This Row],[deadline]]/60)/60)/24)+DATE(1970,1,1)</f>
        <v>42195.208333333328</v>
      </c>
      <c r="R347" t="b">
        <v>0</v>
      </c>
      <c r="S347" t="b">
        <v>0</v>
      </c>
      <c r="T347" t="s">
        <v>53</v>
      </c>
      <c r="U347" t="str">
        <f>MID(Tab_Data[[#This Row],[category &amp; sub-category]],1,FIND("/",Tab_Data[[#This Row],[category &amp; sub-category]])-1)</f>
        <v>film &amp; video</v>
      </c>
      <c r="V347" t="str">
        <f>MID(Tab_Data[[#This Row],[category &amp; sub-category]],FIND("/",Tab_Data[[#This Row],[category &amp; sub-category]])+1,1000)</f>
        <v>drama</v>
      </c>
    </row>
    <row r="348" spans="1:22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>(Tab_Data[[#This Row],[pledged]]/Tab_Data[[#This Row],[goal]])*100</f>
        <v>34.475000000000001</v>
      </c>
      <c r="G348" t="s">
        <v>14</v>
      </c>
      <c r="H348">
        <v>25</v>
      </c>
      <c r="I348" s="8">
        <f>IF(Tab_Data[[#This Row],[pledged]]=0,0,Tab_Data[[#This Row],[pledged]]/Tab_Data[[#This Row],[backers_count]])</f>
        <v>110.32</v>
      </c>
      <c r="J348" t="s">
        <v>21</v>
      </c>
      <c r="K348" t="s">
        <v>22</v>
      </c>
      <c r="L348">
        <v>1503550800</v>
      </c>
      <c r="M348" s="11">
        <f>(((Tab_Data[[#This Row],[launched_at]]/60)/60)/24)+DATE(1970,1,1)</f>
        <v>42971.208333333328</v>
      </c>
      <c r="N348">
        <f>YEAR(Tab_Data[[#This Row],[Date Created Conversion]])</f>
        <v>2017</v>
      </c>
      <c r="O348" s="12" t="str">
        <f>TEXT(Tab_Data[[#This Row],[Date Created Conversion]],"mmm")</f>
        <v>ago</v>
      </c>
      <c r="P348">
        <v>1508302800</v>
      </c>
      <c r="Q348" s="11">
        <f>(((Tab_Data[[#This Row],[deadline]]/60)/60)/24)+DATE(1970,1,1)</f>
        <v>43026.208333333328</v>
      </c>
      <c r="R348" t="b">
        <v>0</v>
      </c>
      <c r="S348" t="b">
        <v>1</v>
      </c>
      <c r="T348" t="s">
        <v>60</v>
      </c>
      <c r="U348" t="str">
        <f>MID(Tab_Data[[#This Row],[category &amp; sub-category]],1,FIND("/",Tab_Data[[#This Row],[category &amp; sub-category]])-1)</f>
        <v>music</v>
      </c>
      <c r="V348" t="str">
        <f>MID(Tab_Data[[#This Row],[category &amp; sub-category]],FIND("/",Tab_Data[[#This Row],[category &amp; sub-category]])+1,1000)</f>
        <v>indie rock</v>
      </c>
    </row>
    <row r="349" spans="1:22" hidden="1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>(Tab_Data[[#This Row],[pledged]]/Tab_Data[[#This Row],[goal]])*100</f>
        <v>1400.7777777777778</v>
      </c>
      <c r="G349" t="s">
        <v>20</v>
      </c>
      <c r="H349">
        <v>191</v>
      </c>
      <c r="I349" s="8">
        <f>IF(Tab_Data[[#This Row],[pledged]]=0,0,Tab_Data[[#This Row],[pledged]]/Tab_Data[[#This Row],[backers_count]])</f>
        <v>66.005235602094245</v>
      </c>
      <c r="J349" t="s">
        <v>21</v>
      </c>
      <c r="K349" t="s">
        <v>22</v>
      </c>
      <c r="L349">
        <v>1423634400</v>
      </c>
      <c r="M349" s="11">
        <f>(((Tab_Data[[#This Row],[launched_at]]/60)/60)/24)+DATE(1970,1,1)</f>
        <v>42046.25</v>
      </c>
      <c r="N349">
        <f>YEAR(Tab_Data[[#This Row],[Date Created Conversion]])</f>
        <v>2015</v>
      </c>
      <c r="O349" s="12" t="str">
        <f>TEXT(Tab_Data[[#This Row],[Date Created Conversion]],"mmm")</f>
        <v>feb</v>
      </c>
      <c r="P349">
        <v>1425708000</v>
      </c>
      <c r="Q349" s="11">
        <f>(((Tab_Data[[#This Row],[deadline]]/60)/60)/24)+DATE(1970,1,1)</f>
        <v>42070.25</v>
      </c>
      <c r="R349" t="b">
        <v>0</v>
      </c>
      <c r="S349" t="b">
        <v>0</v>
      </c>
      <c r="T349" t="s">
        <v>28</v>
      </c>
      <c r="U349" t="str">
        <f>MID(Tab_Data[[#This Row],[category &amp; sub-category]],1,FIND("/",Tab_Data[[#This Row],[category &amp; sub-category]])-1)</f>
        <v>technology</v>
      </c>
      <c r="V349" t="str">
        <f>MID(Tab_Data[[#This Row],[category &amp; sub-category]],FIND("/",Tab_Data[[#This Row],[category &amp; sub-category]])+1,1000)</f>
        <v>web</v>
      </c>
    </row>
    <row r="350" spans="1:22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>(Tab_Data[[#This Row],[pledged]]/Tab_Data[[#This Row],[goal]])*100</f>
        <v>71.770351758793964</v>
      </c>
      <c r="G350" t="s">
        <v>14</v>
      </c>
      <c r="H350">
        <v>3483</v>
      </c>
      <c r="I350" s="8">
        <f>IF(Tab_Data[[#This Row],[pledged]]=0,0,Tab_Data[[#This Row],[pledged]]/Tab_Data[[#This Row],[backers_count]])</f>
        <v>41.005742176284812</v>
      </c>
      <c r="J350" t="s">
        <v>21</v>
      </c>
      <c r="K350" t="s">
        <v>22</v>
      </c>
      <c r="L350">
        <v>1487224800</v>
      </c>
      <c r="M350" s="11">
        <f>(((Tab_Data[[#This Row],[launched_at]]/60)/60)/24)+DATE(1970,1,1)</f>
        <v>42782.25</v>
      </c>
      <c r="N350">
        <f>YEAR(Tab_Data[[#This Row],[Date Created Conversion]])</f>
        <v>2017</v>
      </c>
      <c r="O350" s="12" t="str">
        <f>TEXT(Tab_Data[[#This Row],[Date Created Conversion]],"mmm")</f>
        <v>feb</v>
      </c>
      <c r="P350">
        <v>1488348000</v>
      </c>
      <c r="Q350" s="11">
        <f>(((Tab_Data[[#This Row],[deadline]]/60)/60)/24)+DATE(1970,1,1)</f>
        <v>42795.25</v>
      </c>
      <c r="R350" t="b">
        <v>0</v>
      </c>
      <c r="S350" t="b">
        <v>0</v>
      </c>
      <c r="T350" t="s">
        <v>17</v>
      </c>
      <c r="U350" t="str">
        <f>MID(Tab_Data[[#This Row],[category &amp; sub-category]],1,FIND("/",Tab_Data[[#This Row],[category &amp; sub-category]])-1)</f>
        <v>food</v>
      </c>
      <c r="V350" t="str">
        <f>MID(Tab_Data[[#This Row],[category &amp; sub-category]],FIND("/",Tab_Data[[#This Row],[category &amp; sub-category]])+1,1000)</f>
        <v>food trucks</v>
      </c>
    </row>
    <row r="351" spans="1:22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>(Tab_Data[[#This Row],[pledged]]/Tab_Data[[#This Row],[goal]])*100</f>
        <v>53.074115044247783</v>
      </c>
      <c r="G351" t="s">
        <v>14</v>
      </c>
      <c r="H351">
        <v>923</v>
      </c>
      <c r="I351" s="8">
        <f>IF(Tab_Data[[#This Row],[pledged]]=0,0,Tab_Data[[#This Row],[pledged]]/Tab_Data[[#This Row],[backers_count]])</f>
        <v>103.96316359696641</v>
      </c>
      <c r="J351" t="s">
        <v>21</v>
      </c>
      <c r="K351" t="s">
        <v>22</v>
      </c>
      <c r="L351">
        <v>1500008400</v>
      </c>
      <c r="M351" s="11">
        <f>(((Tab_Data[[#This Row],[launched_at]]/60)/60)/24)+DATE(1970,1,1)</f>
        <v>42930.208333333328</v>
      </c>
      <c r="N351">
        <f>YEAR(Tab_Data[[#This Row],[Date Created Conversion]])</f>
        <v>2017</v>
      </c>
      <c r="O351" s="12" t="str">
        <f>TEXT(Tab_Data[[#This Row],[Date Created Conversion]],"mmm")</f>
        <v>jul</v>
      </c>
      <c r="P351">
        <v>1502600400</v>
      </c>
      <c r="Q351" s="11">
        <f>(((Tab_Data[[#This Row],[deadline]]/60)/60)/24)+DATE(1970,1,1)</f>
        <v>42960.208333333328</v>
      </c>
      <c r="R351" t="b">
        <v>0</v>
      </c>
      <c r="S351" t="b">
        <v>0</v>
      </c>
      <c r="T351" t="s">
        <v>33</v>
      </c>
      <c r="U351" t="str">
        <f>MID(Tab_Data[[#This Row],[category &amp; sub-category]],1,FIND("/",Tab_Data[[#This Row],[category &amp; sub-category]])-1)</f>
        <v>theater</v>
      </c>
      <c r="V351" t="str">
        <f>MID(Tab_Data[[#This Row],[category &amp; sub-category]],FIND("/",Tab_Data[[#This Row],[category &amp; sub-category]])+1,1000)</f>
        <v>plays</v>
      </c>
    </row>
    <row r="352" spans="1:22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>(Tab_Data[[#This Row],[pledged]]/Tab_Data[[#This Row],[goal]])*100</f>
        <v>5</v>
      </c>
      <c r="G352" t="s">
        <v>14</v>
      </c>
      <c r="H352">
        <v>1</v>
      </c>
      <c r="I352" s="8">
        <f>IF(Tab_Data[[#This Row],[pledged]]=0,0,Tab_Data[[#This Row],[pledged]]/Tab_Data[[#This Row],[backers_count]])</f>
        <v>5</v>
      </c>
      <c r="J352" t="s">
        <v>21</v>
      </c>
      <c r="K352" t="s">
        <v>22</v>
      </c>
      <c r="L352">
        <v>1432098000</v>
      </c>
      <c r="M352" s="11">
        <f>(((Tab_Data[[#This Row],[launched_at]]/60)/60)/24)+DATE(1970,1,1)</f>
        <v>42144.208333333328</v>
      </c>
      <c r="N352">
        <f>YEAR(Tab_Data[[#This Row],[Date Created Conversion]])</f>
        <v>2015</v>
      </c>
      <c r="O352" s="12" t="str">
        <f>TEXT(Tab_Data[[#This Row],[Date Created Conversion]],"mmm")</f>
        <v>may</v>
      </c>
      <c r="P352">
        <v>1433653200</v>
      </c>
      <c r="Q352" s="11">
        <f>(((Tab_Data[[#This Row],[deadline]]/60)/60)/24)+DATE(1970,1,1)</f>
        <v>42162.208333333328</v>
      </c>
      <c r="R352" t="b">
        <v>0</v>
      </c>
      <c r="S352" t="b">
        <v>1</v>
      </c>
      <c r="T352" t="s">
        <v>159</v>
      </c>
      <c r="U352" t="str">
        <f>MID(Tab_Data[[#This Row],[category &amp; sub-category]],1,FIND("/",Tab_Data[[#This Row],[category &amp; sub-category]])-1)</f>
        <v>music</v>
      </c>
      <c r="V352" t="str">
        <f>MID(Tab_Data[[#This Row],[category &amp; sub-category]],FIND("/",Tab_Data[[#This Row],[category &amp; sub-category]])+1,1000)</f>
        <v>jazz</v>
      </c>
    </row>
    <row r="353" spans="1:22" hidden="1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>(Tab_Data[[#This Row],[pledged]]/Tab_Data[[#This Row],[goal]])*100</f>
        <v>127.70715249662618</v>
      </c>
      <c r="G353" t="s">
        <v>20</v>
      </c>
      <c r="H353">
        <v>2013</v>
      </c>
      <c r="I353" s="8">
        <f>IF(Tab_Data[[#This Row],[pledged]]=0,0,Tab_Data[[#This Row],[pledged]]/Tab_Data[[#This Row],[backers_count]])</f>
        <v>47.009935419771487</v>
      </c>
      <c r="J353" t="s">
        <v>21</v>
      </c>
      <c r="K353" t="s">
        <v>22</v>
      </c>
      <c r="L353">
        <v>1440392400</v>
      </c>
      <c r="M353" s="11">
        <f>(((Tab_Data[[#This Row],[launched_at]]/60)/60)/24)+DATE(1970,1,1)</f>
        <v>42240.208333333328</v>
      </c>
      <c r="N353">
        <f>YEAR(Tab_Data[[#This Row],[Date Created Conversion]])</f>
        <v>2015</v>
      </c>
      <c r="O353" s="12" t="str">
        <f>TEXT(Tab_Data[[#This Row],[Date Created Conversion]],"mmm")</f>
        <v>ago</v>
      </c>
      <c r="P353">
        <v>1441602000</v>
      </c>
      <c r="Q353" s="11">
        <f>(((Tab_Data[[#This Row],[deadline]]/60)/60)/24)+DATE(1970,1,1)</f>
        <v>42254.208333333328</v>
      </c>
      <c r="R353" t="b">
        <v>0</v>
      </c>
      <c r="S353" t="b">
        <v>0</v>
      </c>
      <c r="T353" t="s">
        <v>23</v>
      </c>
      <c r="U353" t="str">
        <f>MID(Tab_Data[[#This Row],[category &amp; sub-category]],1,FIND("/",Tab_Data[[#This Row],[category &amp; sub-category]])-1)</f>
        <v>music</v>
      </c>
      <c r="V353" t="str">
        <f>MID(Tab_Data[[#This Row],[category &amp; sub-category]],FIND("/",Tab_Data[[#This Row],[category &amp; sub-category]])+1,1000)</f>
        <v>rock</v>
      </c>
    </row>
    <row r="354" spans="1:22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>(Tab_Data[[#This Row],[pledged]]/Tab_Data[[#This Row],[goal]])*100</f>
        <v>34.892857142857139</v>
      </c>
      <c r="G354" t="s">
        <v>14</v>
      </c>
      <c r="H354">
        <v>33</v>
      </c>
      <c r="I354" s="8">
        <f>IF(Tab_Data[[#This Row],[pledged]]=0,0,Tab_Data[[#This Row],[pledged]]/Tab_Data[[#This Row],[backers_count]])</f>
        <v>29.606060606060606</v>
      </c>
      <c r="J354" t="s">
        <v>15</v>
      </c>
      <c r="K354" t="s">
        <v>16</v>
      </c>
      <c r="L354">
        <v>1446876000</v>
      </c>
      <c r="M354" s="11">
        <f>(((Tab_Data[[#This Row],[launched_at]]/60)/60)/24)+DATE(1970,1,1)</f>
        <v>42315.25</v>
      </c>
      <c r="N354">
        <f>YEAR(Tab_Data[[#This Row],[Date Created Conversion]])</f>
        <v>2015</v>
      </c>
      <c r="O354" s="12" t="str">
        <f>TEXT(Tab_Data[[#This Row],[Date Created Conversion]],"mmm")</f>
        <v>nov</v>
      </c>
      <c r="P354">
        <v>1447567200</v>
      </c>
      <c r="Q354" s="11">
        <f>(((Tab_Data[[#This Row],[deadline]]/60)/60)/24)+DATE(1970,1,1)</f>
        <v>42323.25</v>
      </c>
      <c r="R354" t="b">
        <v>0</v>
      </c>
      <c r="S354" t="b">
        <v>0</v>
      </c>
      <c r="T354" t="s">
        <v>33</v>
      </c>
      <c r="U354" t="str">
        <f>MID(Tab_Data[[#This Row],[category &amp; sub-category]],1,FIND("/",Tab_Data[[#This Row],[category &amp; sub-category]])-1)</f>
        <v>theater</v>
      </c>
      <c r="V354" t="str">
        <f>MID(Tab_Data[[#This Row],[category &amp; sub-category]],FIND("/",Tab_Data[[#This Row],[category &amp; sub-category]])+1,1000)</f>
        <v>plays</v>
      </c>
    </row>
    <row r="355" spans="1:22" hidden="1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>(Tab_Data[[#This Row],[pledged]]/Tab_Data[[#This Row],[goal]])*100</f>
        <v>410.59821428571428</v>
      </c>
      <c r="G355" t="s">
        <v>20</v>
      </c>
      <c r="H355">
        <v>1703</v>
      </c>
      <c r="I355" s="8">
        <f>IF(Tab_Data[[#This Row],[pledged]]=0,0,Tab_Data[[#This Row],[pledged]]/Tab_Data[[#This Row],[backers_count]])</f>
        <v>81.010569583088667</v>
      </c>
      <c r="J355" t="s">
        <v>21</v>
      </c>
      <c r="K355" t="s">
        <v>22</v>
      </c>
      <c r="L355">
        <v>1562302800</v>
      </c>
      <c r="M355" s="11">
        <f>(((Tab_Data[[#This Row],[launched_at]]/60)/60)/24)+DATE(1970,1,1)</f>
        <v>43651.208333333328</v>
      </c>
      <c r="N355">
        <f>YEAR(Tab_Data[[#This Row],[Date Created Conversion]])</f>
        <v>2019</v>
      </c>
      <c r="O355" s="12" t="str">
        <f>TEXT(Tab_Data[[#This Row],[Date Created Conversion]],"mmm")</f>
        <v>jul</v>
      </c>
      <c r="P355">
        <v>1562389200</v>
      </c>
      <c r="Q355" s="11">
        <f>(((Tab_Data[[#This Row],[deadline]]/60)/60)/24)+DATE(1970,1,1)</f>
        <v>43652.208333333328</v>
      </c>
      <c r="R355" t="b">
        <v>0</v>
      </c>
      <c r="S355" t="b">
        <v>0</v>
      </c>
      <c r="T355" t="s">
        <v>33</v>
      </c>
      <c r="U355" t="str">
        <f>MID(Tab_Data[[#This Row],[category &amp; sub-category]],1,FIND("/",Tab_Data[[#This Row],[category &amp; sub-category]])-1)</f>
        <v>theater</v>
      </c>
      <c r="V355" t="str">
        <f>MID(Tab_Data[[#This Row],[category &amp; sub-category]],FIND("/",Tab_Data[[#This Row],[category &amp; sub-category]])+1,1000)</f>
        <v>plays</v>
      </c>
    </row>
    <row r="356" spans="1:22" hidden="1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>(Tab_Data[[#This Row],[pledged]]/Tab_Data[[#This Row],[goal]])*100</f>
        <v>123.73770491803278</v>
      </c>
      <c r="G356" t="s">
        <v>20</v>
      </c>
      <c r="H356">
        <v>80</v>
      </c>
      <c r="I356" s="8">
        <f>IF(Tab_Data[[#This Row],[pledged]]=0,0,Tab_Data[[#This Row],[pledged]]/Tab_Data[[#This Row],[backers_count]])</f>
        <v>94.35</v>
      </c>
      <c r="J356" t="s">
        <v>36</v>
      </c>
      <c r="K356" t="s">
        <v>37</v>
      </c>
      <c r="L356">
        <v>1378184400</v>
      </c>
      <c r="M356" s="11">
        <f>(((Tab_Data[[#This Row],[launched_at]]/60)/60)/24)+DATE(1970,1,1)</f>
        <v>41520.208333333336</v>
      </c>
      <c r="N356">
        <f>YEAR(Tab_Data[[#This Row],[Date Created Conversion]])</f>
        <v>2013</v>
      </c>
      <c r="O356" s="12" t="str">
        <f>TEXT(Tab_Data[[#This Row],[Date Created Conversion]],"mmm")</f>
        <v>sep</v>
      </c>
      <c r="P356">
        <v>1378789200</v>
      </c>
      <c r="Q356" s="11">
        <f>(((Tab_Data[[#This Row],[deadline]]/60)/60)/24)+DATE(1970,1,1)</f>
        <v>41527.208333333336</v>
      </c>
      <c r="R356" t="b">
        <v>0</v>
      </c>
      <c r="S356" t="b">
        <v>0</v>
      </c>
      <c r="T356" t="s">
        <v>42</v>
      </c>
      <c r="U356" t="str">
        <f>MID(Tab_Data[[#This Row],[category &amp; sub-category]],1,FIND("/",Tab_Data[[#This Row],[category &amp; sub-category]])-1)</f>
        <v>film &amp; video</v>
      </c>
      <c r="V356" t="str">
        <f>MID(Tab_Data[[#This Row],[category &amp; sub-category]],FIND("/",Tab_Data[[#This Row],[category &amp; sub-category]])+1,1000)</f>
        <v>documentary</v>
      </c>
    </row>
    <row r="357" spans="1:22" hidden="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>(Tab_Data[[#This Row],[pledged]]/Tab_Data[[#This Row],[goal]])*100</f>
        <v>58.973684210526315</v>
      </c>
      <c r="G357" t="s">
        <v>47</v>
      </c>
      <c r="H357">
        <v>86</v>
      </c>
      <c r="I357" s="8">
        <f>IF(Tab_Data[[#This Row],[pledged]]=0,0,Tab_Data[[#This Row],[pledged]]/Tab_Data[[#This Row],[backers_count]])</f>
        <v>26.058139534883722</v>
      </c>
      <c r="J357" t="s">
        <v>21</v>
      </c>
      <c r="K357" t="s">
        <v>22</v>
      </c>
      <c r="L357">
        <v>1485064800</v>
      </c>
      <c r="M357" s="11">
        <f>(((Tab_Data[[#This Row],[launched_at]]/60)/60)/24)+DATE(1970,1,1)</f>
        <v>42757.25</v>
      </c>
      <c r="N357">
        <f>YEAR(Tab_Data[[#This Row],[Date Created Conversion]])</f>
        <v>2017</v>
      </c>
      <c r="O357" s="12" t="str">
        <f>TEXT(Tab_Data[[#This Row],[Date Created Conversion]],"mmm")</f>
        <v>ene</v>
      </c>
      <c r="P357">
        <v>1488520800</v>
      </c>
      <c r="Q357" s="11">
        <f>(((Tab_Data[[#This Row],[deadline]]/60)/60)/24)+DATE(1970,1,1)</f>
        <v>42797.25</v>
      </c>
      <c r="R357" t="b">
        <v>0</v>
      </c>
      <c r="S357" t="b">
        <v>0</v>
      </c>
      <c r="T357" t="s">
        <v>65</v>
      </c>
      <c r="U357" t="str">
        <f>MID(Tab_Data[[#This Row],[category &amp; sub-category]],1,FIND("/",Tab_Data[[#This Row],[category &amp; sub-category]])-1)</f>
        <v>technology</v>
      </c>
      <c r="V357" t="str">
        <f>MID(Tab_Data[[#This Row],[category &amp; sub-category]],FIND("/",Tab_Data[[#This Row],[category &amp; sub-category]])+1,1000)</f>
        <v>wearables</v>
      </c>
    </row>
    <row r="358" spans="1:22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>(Tab_Data[[#This Row],[pledged]]/Tab_Data[[#This Row],[goal]])*100</f>
        <v>36.892473118279568</v>
      </c>
      <c r="G358" t="s">
        <v>14</v>
      </c>
      <c r="H358">
        <v>40</v>
      </c>
      <c r="I358" s="8">
        <f>IF(Tab_Data[[#This Row],[pledged]]=0,0,Tab_Data[[#This Row],[pledged]]/Tab_Data[[#This Row],[backers_count]])</f>
        <v>85.775000000000006</v>
      </c>
      <c r="J358" t="s">
        <v>107</v>
      </c>
      <c r="K358" t="s">
        <v>108</v>
      </c>
      <c r="L358">
        <v>1326520800</v>
      </c>
      <c r="M358" s="11">
        <f>(((Tab_Data[[#This Row],[launched_at]]/60)/60)/24)+DATE(1970,1,1)</f>
        <v>40922.25</v>
      </c>
      <c r="N358">
        <f>YEAR(Tab_Data[[#This Row],[Date Created Conversion]])</f>
        <v>2012</v>
      </c>
      <c r="O358" s="12" t="str">
        <f>TEXT(Tab_Data[[#This Row],[Date Created Conversion]],"mmm")</f>
        <v>ene</v>
      </c>
      <c r="P358">
        <v>1327298400</v>
      </c>
      <c r="Q358" s="11">
        <f>(((Tab_Data[[#This Row],[deadline]]/60)/60)/24)+DATE(1970,1,1)</f>
        <v>40931.25</v>
      </c>
      <c r="R358" t="b">
        <v>0</v>
      </c>
      <c r="S358" t="b">
        <v>0</v>
      </c>
      <c r="T358" t="s">
        <v>33</v>
      </c>
      <c r="U358" t="str">
        <f>MID(Tab_Data[[#This Row],[category &amp; sub-category]],1,FIND("/",Tab_Data[[#This Row],[category &amp; sub-category]])-1)</f>
        <v>theater</v>
      </c>
      <c r="V358" t="str">
        <f>MID(Tab_Data[[#This Row],[category &amp; sub-category]],FIND("/",Tab_Data[[#This Row],[category &amp; sub-category]])+1,1000)</f>
        <v>plays</v>
      </c>
    </row>
    <row r="359" spans="1:22" hidden="1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>(Tab_Data[[#This Row],[pledged]]/Tab_Data[[#This Row],[goal]])*100</f>
        <v>184.91304347826087</v>
      </c>
      <c r="G359" t="s">
        <v>20</v>
      </c>
      <c r="H359">
        <v>41</v>
      </c>
      <c r="I359" s="8">
        <f>IF(Tab_Data[[#This Row],[pledged]]=0,0,Tab_Data[[#This Row],[pledged]]/Tab_Data[[#This Row],[backers_count]])</f>
        <v>103.73170731707317</v>
      </c>
      <c r="J359" t="s">
        <v>21</v>
      </c>
      <c r="K359" t="s">
        <v>22</v>
      </c>
      <c r="L359">
        <v>1441256400</v>
      </c>
      <c r="M359" s="11">
        <f>(((Tab_Data[[#This Row],[launched_at]]/60)/60)/24)+DATE(1970,1,1)</f>
        <v>42250.208333333328</v>
      </c>
      <c r="N359">
        <f>YEAR(Tab_Data[[#This Row],[Date Created Conversion]])</f>
        <v>2015</v>
      </c>
      <c r="O359" s="12" t="str">
        <f>TEXT(Tab_Data[[#This Row],[Date Created Conversion]],"mmm")</f>
        <v>sep</v>
      </c>
      <c r="P359">
        <v>1443416400</v>
      </c>
      <c r="Q359" s="11">
        <f>(((Tab_Data[[#This Row],[deadline]]/60)/60)/24)+DATE(1970,1,1)</f>
        <v>42275.208333333328</v>
      </c>
      <c r="R359" t="b">
        <v>0</v>
      </c>
      <c r="S359" t="b">
        <v>0</v>
      </c>
      <c r="T359" t="s">
        <v>89</v>
      </c>
      <c r="U359" t="str">
        <f>MID(Tab_Data[[#This Row],[category &amp; sub-category]],1,FIND("/",Tab_Data[[#This Row],[category &amp; sub-category]])-1)</f>
        <v>games</v>
      </c>
      <c r="V359" t="str">
        <f>MID(Tab_Data[[#This Row],[category &amp; sub-category]],FIND("/",Tab_Data[[#This Row],[category &amp; sub-category]])+1,1000)</f>
        <v>video games</v>
      </c>
    </row>
    <row r="360" spans="1:22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>(Tab_Data[[#This Row],[pledged]]/Tab_Data[[#This Row],[goal]])*100</f>
        <v>11.814432989690722</v>
      </c>
      <c r="G360" t="s">
        <v>14</v>
      </c>
      <c r="H360">
        <v>23</v>
      </c>
      <c r="I360" s="8">
        <f>IF(Tab_Data[[#This Row],[pledged]]=0,0,Tab_Data[[#This Row],[pledged]]/Tab_Data[[#This Row],[backers_count]])</f>
        <v>49.826086956521742</v>
      </c>
      <c r="J360" t="s">
        <v>15</v>
      </c>
      <c r="K360" t="s">
        <v>16</v>
      </c>
      <c r="L360">
        <v>1533877200</v>
      </c>
      <c r="M360" s="11">
        <f>(((Tab_Data[[#This Row],[launched_at]]/60)/60)/24)+DATE(1970,1,1)</f>
        <v>43322.208333333328</v>
      </c>
      <c r="N360">
        <f>YEAR(Tab_Data[[#This Row],[Date Created Conversion]])</f>
        <v>2018</v>
      </c>
      <c r="O360" s="12" t="str">
        <f>TEXT(Tab_Data[[#This Row],[Date Created Conversion]],"mmm")</f>
        <v>ago</v>
      </c>
      <c r="P360">
        <v>1534136400</v>
      </c>
      <c r="Q360" s="11">
        <f>(((Tab_Data[[#This Row],[deadline]]/60)/60)/24)+DATE(1970,1,1)</f>
        <v>43325.208333333328</v>
      </c>
      <c r="R360" t="b">
        <v>1</v>
      </c>
      <c r="S360" t="b">
        <v>0</v>
      </c>
      <c r="T360" t="s">
        <v>122</v>
      </c>
      <c r="U360" t="str">
        <f>MID(Tab_Data[[#This Row],[category &amp; sub-category]],1,FIND("/",Tab_Data[[#This Row],[category &amp; sub-category]])-1)</f>
        <v>photography</v>
      </c>
      <c r="V360" t="str">
        <f>MID(Tab_Data[[#This Row],[category &amp; sub-category]],FIND("/",Tab_Data[[#This Row],[category &amp; sub-category]])+1,1000)</f>
        <v>photography books</v>
      </c>
    </row>
    <row r="361" spans="1:22" hidden="1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>(Tab_Data[[#This Row],[pledged]]/Tab_Data[[#This Row],[goal]])*100</f>
        <v>298.7</v>
      </c>
      <c r="G361" t="s">
        <v>20</v>
      </c>
      <c r="H361">
        <v>187</v>
      </c>
      <c r="I361" s="8">
        <f>IF(Tab_Data[[#This Row],[pledged]]=0,0,Tab_Data[[#This Row],[pledged]]/Tab_Data[[#This Row],[backers_count]])</f>
        <v>63.893048128342244</v>
      </c>
      <c r="J361" t="s">
        <v>21</v>
      </c>
      <c r="K361" t="s">
        <v>22</v>
      </c>
      <c r="L361">
        <v>1314421200</v>
      </c>
      <c r="M361" s="11">
        <f>(((Tab_Data[[#This Row],[launched_at]]/60)/60)/24)+DATE(1970,1,1)</f>
        <v>40782.208333333336</v>
      </c>
      <c r="N361">
        <f>YEAR(Tab_Data[[#This Row],[Date Created Conversion]])</f>
        <v>2011</v>
      </c>
      <c r="O361" s="12" t="str">
        <f>TEXT(Tab_Data[[#This Row],[Date Created Conversion]],"mmm")</f>
        <v>ago</v>
      </c>
      <c r="P361">
        <v>1315026000</v>
      </c>
      <c r="Q361" s="11">
        <f>(((Tab_Data[[#This Row],[deadline]]/60)/60)/24)+DATE(1970,1,1)</f>
        <v>40789.208333333336</v>
      </c>
      <c r="R361" t="b">
        <v>0</v>
      </c>
      <c r="S361" t="b">
        <v>0</v>
      </c>
      <c r="T361" t="s">
        <v>71</v>
      </c>
      <c r="U361" t="str">
        <f>MID(Tab_Data[[#This Row],[category &amp; sub-category]],1,FIND("/",Tab_Data[[#This Row],[category &amp; sub-category]])-1)</f>
        <v>film &amp; video</v>
      </c>
      <c r="V361" t="str">
        <f>MID(Tab_Data[[#This Row],[category &amp; sub-category]],FIND("/",Tab_Data[[#This Row],[category &amp; sub-category]])+1,1000)</f>
        <v>animation</v>
      </c>
    </row>
    <row r="362" spans="1:22" hidden="1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>(Tab_Data[[#This Row],[pledged]]/Tab_Data[[#This Row],[goal]])*100</f>
        <v>226.35175879396985</v>
      </c>
      <c r="G362" t="s">
        <v>20</v>
      </c>
      <c r="H362">
        <v>2875</v>
      </c>
      <c r="I362" s="8">
        <f>IF(Tab_Data[[#This Row],[pledged]]=0,0,Tab_Data[[#This Row],[pledged]]/Tab_Data[[#This Row],[backers_count]])</f>
        <v>47.002434782608695</v>
      </c>
      <c r="J362" t="s">
        <v>40</v>
      </c>
      <c r="K362" t="s">
        <v>41</v>
      </c>
      <c r="L362">
        <v>1293861600</v>
      </c>
      <c r="M362" s="11">
        <f>(((Tab_Data[[#This Row],[launched_at]]/60)/60)/24)+DATE(1970,1,1)</f>
        <v>40544.25</v>
      </c>
      <c r="N362">
        <f>YEAR(Tab_Data[[#This Row],[Date Created Conversion]])</f>
        <v>2011</v>
      </c>
      <c r="O362" s="12" t="str">
        <f>TEXT(Tab_Data[[#This Row],[Date Created Conversion]],"mmm")</f>
        <v>ene</v>
      </c>
      <c r="P362">
        <v>1295071200</v>
      </c>
      <c r="Q362" s="11">
        <f>(((Tab_Data[[#This Row],[deadline]]/60)/60)/24)+DATE(1970,1,1)</f>
        <v>40558.25</v>
      </c>
      <c r="R362" t="b">
        <v>0</v>
      </c>
      <c r="S362" t="b">
        <v>1</v>
      </c>
      <c r="T362" t="s">
        <v>33</v>
      </c>
      <c r="U362" t="str">
        <f>MID(Tab_Data[[#This Row],[category &amp; sub-category]],1,FIND("/",Tab_Data[[#This Row],[category &amp; sub-category]])-1)</f>
        <v>theater</v>
      </c>
      <c r="V362" t="str">
        <f>MID(Tab_Data[[#This Row],[category &amp; sub-category]],FIND("/",Tab_Data[[#This Row],[category &amp; sub-category]])+1,1000)</f>
        <v>plays</v>
      </c>
    </row>
    <row r="363" spans="1:22" hidden="1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>(Tab_Data[[#This Row],[pledged]]/Tab_Data[[#This Row],[goal]])*100</f>
        <v>173.56363636363636</v>
      </c>
      <c r="G363" t="s">
        <v>20</v>
      </c>
      <c r="H363">
        <v>88</v>
      </c>
      <c r="I363" s="8">
        <f>IF(Tab_Data[[#This Row],[pledged]]=0,0,Tab_Data[[#This Row],[pledged]]/Tab_Data[[#This Row],[backers_count]])</f>
        <v>108.47727272727273</v>
      </c>
      <c r="J363" t="s">
        <v>21</v>
      </c>
      <c r="K363" t="s">
        <v>22</v>
      </c>
      <c r="L363">
        <v>1507352400</v>
      </c>
      <c r="M363" s="11">
        <f>(((Tab_Data[[#This Row],[launched_at]]/60)/60)/24)+DATE(1970,1,1)</f>
        <v>43015.208333333328</v>
      </c>
      <c r="N363">
        <f>YEAR(Tab_Data[[#This Row],[Date Created Conversion]])</f>
        <v>2017</v>
      </c>
      <c r="O363" s="12" t="str">
        <f>TEXT(Tab_Data[[#This Row],[Date Created Conversion]],"mmm")</f>
        <v>oct</v>
      </c>
      <c r="P363">
        <v>1509426000</v>
      </c>
      <c r="Q363" s="11">
        <f>(((Tab_Data[[#This Row],[deadline]]/60)/60)/24)+DATE(1970,1,1)</f>
        <v>43039.208333333328</v>
      </c>
      <c r="R363" t="b">
        <v>0</v>
      </c>
      <c r="S363" t="b">
        <v>0</v>
      </c>
      <c r="T363" t="s">
        <v>33</v>
      </c>
      <c r="U363" t="str">
        <f>MID(Tab_Data[[#This Row],[category &amp; sub-category]],1,FIND("/",Tab_Data[[#This Row],[category &amp; sub-category]])-1)</f>
        <v>theater</v>
      </c>
      <c r="V363" t="str">
        <f>MID(Tab_Data[[#This Row],[category &amp; sub-category]],FIND("/",Tab_Data[[#This Row],[category &amp; sub-category]])+1,1000)</f>
        <v>plays</v>
      </c>
    </row>
    <row r="364" spans="1:22" hidden="1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>(Tab_Data[[#This Row],[pledged]]/Tab_Data[[#This Row],[goal]])*100</f>
        <v>371.75675675675677</v>
      </c>
      <c r="G364" t="s">
        <v>20</v>
      </c>
      <c r="H364">
        <v>191</v>
      </c>
      <c r="I364" s="8">
        <f>IF(Tab_Data[[#This Row],[pledged]]=0,0,Tab_Data[[#This Row],[pledged]]/Tab_Data[[#This Row],[backers_count]])</f>
        <v>72.015706806282722</v>
      </c>
      <c r="J364" t="s">
        <v>21</v>
      </c>
      <c r="K364" t="s">
        <v>22</v>
      </c>
      <c r="L364">
        <v>1296108000</v>
      </c>
      <c r="M364" s="11">
        <f>(((Tab_Data[[#This Row],[launched_at]]/60)/60)/24)+DATE(1970,1,1)</f>
        <v>40570.25</v>
      </c>
      <c r="N364">
        <f>YEAR(Tab_Data[[#This Row],[Date Created Conversion]])</f>
        <v>2011</v>
      </c>
      <c r="O364" s="12" t="str">
        <f>TEXT(Tab_Data[[#This Row],[Date Created Conversion]],"mmm")</f>
        <v>ene</v>
      </c>
      <c r="P364">
        <v>1299391200</v>
      </c>
      <c r="Q364" s="11">
        <f>(((Tab_Data[[#This Row],[deadline]]/60)/60)/24)+DATE(1970,1,1)</f>
        <v>40608.25</v>
      </c>
      <c r="R364" t="b">
        <v>0</v>
      </c>
      <c r="S364" t="b">
        <v>0</v>
      </c>
      <c r="T364" t="s">
        <v>23</v>
      </c>
      <c r="U364" t="str">
        <f>MID(Tab_Data[[#This Row],[category &amp; sub-category]],1,FIND("/",Tab_Data[[#This Row],[category &amp; sub-category]])-1)</f>
        <v>music</v>
      </c>
      <c r="V364" t="str">
        <f>MID(Tab_Data[[#This Row],[category &amp; sub-category]],FIND("/",Tab_Data[[#This Row],[category &amp; sub-category]])+1,1000)</f>
        <v>rock</v>
      </c>
    </row>
    <row r="365" spans="1:22" hidden="1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>(Tab_Data[[#This Row],[pledged]]/Tab_Data[[#This Row],[goal]])*100</f>
        <v>160.19230769230771</v>
      </c>
      <c r="G365" t="s">
        <v>20</v>
      </c>
      <c r="H365">
        <v>139</v>
      </c>
      <c r="I365" s="8">
        <f>IF(Tab_Data[[#This Row],[pledged]]=0,0,Tab_Data[[#This Row],[pledged]]/Tab_Data[[#This Row],[backers_count]])</f>
        <v>59.928057553956833</v>
      </c>
      <c r="J365" t="s">
        <v>21</v>
      </c>
      <c r="K365" t="s">
        <v>22</v>
      </c>
      <c r="L365">
        <v>1324965600</v>
      </c>
      <c r="M365" s="11">
        <f>(((Tab_Data[[#This Row],[launched_at]]/60)/60)/24)+DATE(1970,1,1)</f>
        <v>40904.25</v>
      </c>
      <c r="N365">
        <f>YEAR(Tab_Data[[#This Row],[Date Created Conversion]])</f>
        <v>2011</v>
      </c>
      <c r="O365" s="12" t="str">
        <f>TEXT(Tab_Data[[#This Row],[Date Created Conversion]],"mmm")</f>
        <v>dic</v>
      </c>
      <c r="P365">
        <v>1325052000</v>
      </c>
      <c r="Q365" s="11">
        <f>(((Tab_Data[[#This Row],[deadline]]/60)/60)/24)+DATE(1970,1,1)</f>
        <v>40905.25</v>
      </c>
      <c r="R365" t="b">
        <v>0</v>
      </c>
      <c r="S365" t="b">
        <v>0</v>
      </c>
      <c r="T365" t="s">
        <v>23</v>
      </c>
      <c r="U365" t="str">
        <f>MID(Tab_Data[[#This Row],[category &amp; sub-category]],1,FIND("/",Tab_Data[[#This Row],[category &amp; sub-category]])-1)</f>
        <v>music</v>
      </c>
      <c r="V365" t="str">
        <f>MID(Tab_Data[[#This Row],[category &amp; sub-category]],FIND("/",Tab_Data[[#This Row],[category &amp; sub-category]])+1,1000)</f>
        <v>rock</v>
      </c>
    </row>
    <row r="366" spans="1:22" hidden="1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>(Tab_Data[[#This Row],[pledged]]/Tab_Data[[#This Row],[goal]])*100</f>
        <v>1616.3333333333335</v>
      </c>
      <c r="G366" t="s">
        <v>20</v>
      </c>
      <c r="H366">
        <v>186</v>
      </c>
      <c r="I366" s="8">
        <f>IF(Tab_Data[[#This Row],[pledged]]=0,0,Tab_Data[[#This Row],[pledged]]/Tab_Data[[#This Row],[backers_count]])</f>
        <v>78.209677419354833</v>
      </c>
      <c r="J366" t="s">
        <v>21</v>
      </c>
      <c r="K366" t="s">
        <v>22</v>
      </c>
      <c r="L366">
        <v>1520229600</v>
      </c>
      <c r="M366" s="11">
        <f>(((Tab_Data[[#This Row],[launched_at]]/60)/60)/24)+DATE(1970,1,1)</f>
        <v>43164.25</v>
      </c>
      <c r="N366">
        <f>YEAR(Tab_Data[[#This Row],[Date Created Conversion]])</f>
        <v>2018</v>
      </c>
      <c r="O366" s="12" t="str">
        <f>TEXT(Tab_Data[[#This Row],[Date Created Conversion]],"mmm")</f>
        <v>mar</v>
      </c>
      <c r="P366">
        <v>1522818000</v>
      </c>
      <c r="Q366" s="11">
        <f>(((Tab_Data[[#This Row],[deadline]]/60)/60)/24)+DATE(1970,1,1)</f>
        <v>43194.208333333328</v>
      </c>
      <c r="R366" t="b">
        <v>0</v>
      </c>
      <c r="S366" t="b">
        <v>0</v>
      </c>
      <c r="T366" t="s">
        <v>60</v>
      </c>
      <c r="U366" t="str">
        <f>MID(Tab_Data[[#This Row],[category &amp; sub-category]],1,FIND("/",Tab_Data[[#This Row],[category &amp; sub-category]])-1)</f>
        <v>music</v>
      </c>
      <c r="V366" t="str">
        <f>MID(Tab_Data[[#This Row],[category &amp; sub-category]],FIND("/",Tab_Data[[#This Row],[category &amp; sub-category]])+1,1000)</f>
        <v>indie rock</v>
      </c>
    </row>
    <row r="367" spans="1:22" hidden="1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>(Tab_Data[[#This Row],[pledged]]/Tab_Data[[#This Row],[goal]])*100</f>
        <v>733.4375</v>
      </c>
      <c r="G367" t="s">
        <v>20</v>
      </c>
      <c r="H367">
        <v>112</v>
      </c>
      <c r="I367" s="8">
        <f>IF(Tab_Data[[#This Row],[pledged]]=0,0,Tab_Data[[#This Row],[pledged]]/Tab_Data[[#This Row],[backers_count]])</f>
        <v>104.77678571428571</v>
      </c>
      <c r="J367" t="s">
        <v>26</v>
      </c>
      <c r="K367" t="s">
        <v>27</v>
      </c>
      <c r="L367">
        <v>1482991200</v>
      </c>
      <c r="M367" s="11">
        <f>(((Tab_Data[[#This Row],[launched_at]]/60)/60)/24)+DATE(1970,1,1)</f>
        <v>42733.25</v>
      </c>
      <c r="N367">
        <f>YEAR(Tab_Data[[#This Row],[Date Created Conversion]])</f>
        <v>2016</v>
      </c>
      <c r="O367" s="12" t="str">
        <f>TEXT(Tab_Data[[#This Row],[Date Created Conversion]],"mmm")</f>
        <v>dic</v>
      </c>
      <c r="P367">
        <v>1485324000</v>
      </c>
      <c r="Q367" s="11">
        <f>(((Tab_Data[[#This Row],[deadline]]/60)/60)/24)+DATE(1970,1,1)</f>
        <v>42760.25</v>
      </c>
      <c r="R367" t="b">
        <v>0</v>
      </c>
      <c r="S367" t="b">
        <v>0</v>
      </c>
      <c r="T367" t="s">
        <v>33</v>
      </c>
      <c r="U367" t="str">
        <f>MID(Tab_Data[[#This Row],[category &amp; sub-category]],1,FIND("/",Tab_Data[[#This Row],[category &amp; sub-category]])-1)</f>
        <v>theater</v>
      </c>
      <c r="V367" t="str">
        <f>MID(Tab_Data[[#This Row],[category &amp; sub-category]],FIND("/",Tab_Data[[#This Row],[category &amp; sub-category]])+1,1000)</f>
        <v>plays</v>
      </c>
    </row>
    <row r="368" spans="1:22" hidden="1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>(Tab_Data[[#This Row],[pledged]]/Tab_Data[[#This Row],[goal]])*100</f>
        <v>592.11111111111109</v>
      </c>
      <c r="G368" t="s">
        <v>20</v>
      </c>
      <c r="H368">
        <v>101</v>
      </c>
      <c r="I368" s="8">
        <f>IF(Tab_Data[[#This Row],[pledged]]=0,0,Tab_Data[[#This Row],[pledged]]/Tab_Data[[#This Row],[backers_count]])</f>
        <v>105.52475247524752</v>
      </c>
      <c r="J368" t="s">
        <v>21</v>
      </c>
      <c r="K368" t="s">
        <v>22</v>
      </c>
      <c r="L368">
        <v>1294034400</v>
      </c>
      <c r="M368" s="11">
        <f>(((Tab_Data[[#This Row],[launched_at]]/60)/60)/24)+DATE(1970,1,1)</f>
        <v>40546.25</v>
      </c>
      <c r="N368">
        <f>YEAR(Tab_Data[[#This Row],[Date Created Conversion]])</f>
        <v>2011</v>
      </c>
      <c r="O368" s="12" t="str">
        <f>TEXT(Tab_Data[[#This Row],[Date Created Conversion]],"mmm")</f>
        <v>ene</v>
      </c>
      <c r="P368">
        <v>1294120800</v>
      </c>
      <c r="Q368" s="11">
        <f>(((Tab_Data[[#This Row],[deadline]]/60)/60)/24)+DATE(1970,1,1)</f>
        <v>40547.25</v>
      </c>
      <c r="R368" t="b">
        <v>0</v>
      </c>
      <c r="S368" t="b">
        <v>1</v>
      </c>
      <c r="T368" t="s">
        <v>33</v>
      </c>
      <c r="U368" t="str">
        <f>MID(Tab_Data[[#This Row],[category &amp; sub-category]],1,FIND("/",Tab_Data[[#This Row],[category &amp; sub-category]])-1)</f>
        <v>theater</v>
      </c>
      <c r="V368" t="str">
        <f>MID(Tab_Data[[#This Row],[category &amp; sub-category]],FIND("/",Tab_Data[[#This Row],[category &amp; sub-category]])+1,1000)</f>
        <v>plays</v>
      </c>
    </row>
    <row r="369" spans="1:22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>(Tab_Data[[#This Row],[pledged]]/Tab_Data[[#This Row],[goal]])*100</f>
        <v>18.888888888888889</v>
      </c>
      <c r="G369" t="s">
        <v>14</v>
      </c>
      <c r="H369">
        <v>75</v>
      </c>
      <c r="I369" s="8">
        <f>IF(Tab_Data[[#This Row],[pledged]]=0,0,Tab_Data[[#This Row],[pledged]]/Tab_Data[[#This Row],[backers_count]])</f>
        <v>24.933333333333334</v>
      </c>
      <c r="J369" t="s">
        <v>21</v>
      </c>
      <c r="K369" t="s">
        <v>22</v>
      </c>
      <c r="L369">
        <v>1413608400</v>
      </c>
      <c r="M369" s="11">
        <f>(((Tab_Data[[#This Row],[launched_at]]/60)/60)/24)+DATE(1970,1,1)</f>
        <v>41930.208333333336</v>
      </c>
      <c r="N369">
        <f>YEAR(Tab_Data[[#This Row],[Date Created Conversion]])</f>
        <v>2014</v>
      </c>
      <c r="O369" s="12" t="str">
        <f>TEXT(Tab_Data[[#This Row],[Date Created Conversion]],"mmm")</f>
        <v>oct</v>
      </c>
      <c r="P369">
        <v>1415685600</v>
      </c>
      <c r="Q369" s="11">
        <f>(((Tab_Data[[#This Row],[deadline]]/60)/60)/24)+DATE(1970,1,1)</f>
        <v>41954.25</v>
      </c>
      <c r="R369" t="b">
        <v>0</v>
      </c>
      <c r="S369" t="b">
        <v>1</v>
      </c>
      <c r="T369" t="s">
        <v>33</v>
      </c>
      <c r="U369" t="str">
        <f>MID(Tab_Data[[#This Row],[category &amp; sub-category]],1,FIND("/",Tab_Data[[#This Row],[category &amp; sub-category]])-1)</f>
        <v>theater</v>
      </c>
      <c r="V369" t="str">
        <f>MID(Tab_Data[[#This Row],[category &amp; sub-category]],FIND("/",Tab_Data[[#This Row],[category &amp; sub-category]])+1,1000)</f>
        <v>plays</v>
      </c>
    </row>
    <row r="370" spans="1:22" hidden="1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>(Tab_Data[[#This Row],[pledged]]/Tab_Data[[#This Row],[goal]])*100</f>
        <v>276.80769230769232</v>
      </c>
      <c r="G370" t="s">
        <v>20</v>
      </c>
      <c r="H370">
        <v>206</v>
      </c>
      <c r="I370" s="8">
        <f>IF(Tab_Data[[#This Row],[pledged]]=0,0,Tab_Data[[#This Row],[pledged]]/Tab_Data[[#This Row],[backers_count]])</f>
        <v>69.873786407766985</v>
      </c>
      <c r="J370" t="s">
        <v>40</v>
      </c>
      <c r="K370" t="s">
        <v>41</v>
      </c>
      <c r="L370">
        <v>1286946000</v>
      </c>
      <c r="M370" s="11">
        <f>(((Tab_Data[[#This Row],[launched_at]]/60)/60)/24)+DATE(1970,1,1)</f>
        <v>40464.208333333336</v>
      </c>
      <c r="N370">
        <f>YEAR(Tab_Data[[#This Row],[Date Created Conversion]])</f>
        <v>2010</v>
      </c>
      <c r="O370" s="12" t="str">
        <f>TEXT(Tab_Data[[#This Row],[Date Created Conversion]],"mmm")</f>
        <v>oct</v>
      </c>
      <c r="P370">
        <v>1288933200</v>
      </c>
      <c r="Q370" s="11">
        <f>(((Tab_Data[[#This Row],[deadline]]/60)/60)/24)+DATE(1970,1,1)</f>
        <v>40487.208333333336</v>
      </c>
      <c r="R370" t="b">
        <v>0</v>
      </c>
      <c r="S370" t="b">
        <v>1</v>
      </c>
      <c r="T370" t="s">
        <v>42</v>
      </c>
      <c r="U370" t="str">
        <f>MID(Tab_Data[[#This Row],[category &amp; sub-category]],1,FIND("/",Tab_Data[[#This Row],[category &amp; sub-category]])-1)</f>
        <v>film &amp; video</v>
      </c>
      <c r="V370" t="str">
        <f>MID(Tab_Data[[#This Row],[category &amp; sub-category]],FIND("/",Tab_Data[[#This Row],[category &amp; sub-category]])+1,1000)</f>
        <v>documentary</v>
      </c>
    </row>
    <row r="371" spans="1:22" hidden="1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>(Tab_Data[[#This Row],[pledged]]/Tab_Data[[#This Row],[goal]])*100</f>
        <v>273.01851851851848</v>
      </c>
      <c r="G371" t="s">
        <v>20</v>
      </c>
      <c r="H371">
        <v>154</v>
      </c>
      <c r="I371" s="8">
        <f>IF(Tab_Data[[#This Row],[pledged]]=0,0,Tab_Data[[#This Row],[pledged]]/Tab_Data[[#This Row],[backers_count]])</f>
        <v>95.733766233766232</v>
      </c>
      <c r="J371" t="s">
        <v>21</v>
      </c>
      <c r="K371" t="s">
        <v>22</v>
      </c>
      <c r="L371">
        <v>1359871200</v>
      </c>
      <c r="M371" s="11">
        <f>(((Tab_Data[[#This Row],[launched_at]]/60)/60)/24)+DATE(1970,1,1)</f>
        <v>41308.25</v>
      </c>
      <c r="N371">
        <f>YEAR(Tab_Data[[#This Row],[Date Created Conversion]])</f>
        <v>2013</v>
      </c>
      <c r="O371" s="12" t="str">
        <f>TEXT(Tab_Data[[#This Row],[Date Created Conversion]],"mmm")</f>
        <v>feb</v>
      </c>
      <c r="P371">
        <v>1363237200</v>
      </c>
      <c r="Q371" s="11">
        <f>(((Tab_Data[[#This Row],[deadline]]/60)/60)/24)+DATE(1970,1,1)</f>
        <v>41347.208333333336</v>
      </c>
      <c r="R371" t="b">
        <v>0</v>
      </c>
      <c r="S371" t="b">
        <v>1</v>
      </c>
      <c r="T371" t="s">
        <v>269</v>
      </c>
      <c r="U371" t="str">
        <f>MID(Tab_Data[[#This Row],[category &amp; sub-category]],1,FIND("/",Tab_Data[[#This Row],[category &amp; sub-category]])-1)</f>
        <v>film &amp; video</v>
      </c>
      <c r="V371" t="str">
        <f>MID(Tab_Data[[#This Row],[category &amp; sub-category]],FIND("/",Tab_Data[[#This Row],[category &amp; sub-category]])+1,1000)</f>
        <v>television</v>
      </c>
    </row>
    <row r="372" spans="1:22" hidden="1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>(Tab_Data[[#This Row],[pledged]]/Tab_Data[[#This Row],[goal]])*100</f>
        <v>159.36331255565449</v>
      </c>
      <c r="G372" t="s">
        <v>20</v>
      </c>
      <c r="H372">
        <v>5966</v>
      </c>
      <c r="I372" s="8">
        <f>IF(Tab_Data[[#This Row],[pledged]]=0,0,Tab_Data[[#This Row],[pledged]]/Tab_Data[[#This Row],[backers_count]])</f>
        <v>29.997485752598056</v>
      </c>
      <c r="J372" t="s">
        <v>21</v>
      </c>
      <c r="K372" t="s">
        <v>22</v>
      </c>
      <c r="L372">
        <v>1555304400</v>
      </c>
      <c r="M372" s="11">
        <f>(((Tab_Data[[#This Row],[launched_at]]/60)/60)/24)+DATE(1970,1,1)</f>
        <v>43570.208333333328</v>
      </c>
      <c r="N372">
        <f>YEAR(Tab_Data[[#This Row],[Date Created Conversion]])</f>
        <v>2019</v>
      </c>
      <c r="O372" s="12" t="str">
        <f>TEXT(Tab_Data[[#This Row],[Date Created Conversion]],"mmm")</f>
        <v>abr</v>
      </c>
      <c r="P372">
        <v>1555822800</v>
      </c>
      <c r="Q372" s="11">
        <f>(((Tab_Data[[#This Row],[deadline]]/60)/60)/24)+DATE(1970,1,1)</f>
        <v>43576.208333333328</v>
      </c>
      <c r="R372" t="b">
        <v>0</v>
      </c>
      <c r="S372" t="b">
        <v>0</v>
      </c>
      <c r="T372" t="s">
        <v>33</v>
      </c>
      <c r="U372" t="str">
        <f>MID(Tab_Data[[#This Row],[category &amp; sub-category]],1,FIND("/",Tab_Data[[#This Row],[category &amp; sub-category]])-1)</f>
        <v>theater</v>
      </c>
      <c r="V372" t="str">
        <f>MID(Tab_Data[[#This Row],[category &amp; sub-category]],FIND("/",Tab_Data[[#This Row],[category &amp; sub-category]])+1,1000)</f>
        <v>plays</v>
      </c>
    </row>
    <row r="373" spans="1:22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>(Tab_Data[[#This Row],[pledged]]/Tab_Data[[#This Row],[goal]])*100</f>
        <v>67.869978858350947</v>
      </c>
      <c r="G373" t="s">
        <v>14</v>
      </c>
      <c r="H373">
        <v>2176</v>
      </c>
      <c r="I373" s="8">
        <f>IF(Tab_Data[[#This Row],[pledged]]=0,0,Tab_Data[[#This Row],[pledged]]/Tab_Data[[#This Row],[backers_count]])</f>
        <v>59.011948529411768</v>
      </c>
      <c r="J373" t="s">
        <v>21</v>
      </c>
      <c r="K373" t="s">
        <v>22</v>
      </c>
      <c r="L373">
        <v>1423375200</v>
      </c>
      <c r="M373" s="11">
        <f>(((Tab_Data[[#This Row],[launched_at]]/60)/60)/24)+DATE(1970,1,1)</f>
        <v>42043.25</v>
      </c>
      <c r="N373">
        <f>YEAR(Tab_Data[[#This Row],[Date Created Conversion]])</f>
        <v>2015</v>
      </c>
      <c r="O373" s="12" t="str">
        <f>TEXT(Tab_Data[[#This Row],[Date Created Conversion]],"mmm")</f>
        <v>feb</v>
      </c>
      <c r="P373">
        <v>1427778000</v>
      </c>
      <c r="Q373" s="11">
        <f>(((Tab_Data[[#This Row],[deadline]]/60)/60)/24)+DATE(1970,1,1)</f>
        <v>42094.208333333328</v>
      </c>
      <c r="R373" t="b">
        <v>0</v>
      </c>
      <c r="S373" t="b">
        <v>0</v>
      </c>
      <c r="T373" t="s">
        <v>33</v>
      </c>
      <c r="U373" t="str">
        <f>MID(Tab_Data[[#This Row],[category &amp; sub-category]],1,FIND("/",Tab_Data[[#This Row],[category &amp; sub-category]])-1)</f>
        <v>theater</v>
      </c>
      <c r="V373" t="str">
        <f>MID(Tab_Data[[#This Row],[category &amp; sub-category]],FIND("/",Tab_Data[[#This Row],[category &amp; sub-category]])+1,1000)</f>
        <v>plays</v>
      </c>
    </row>
    <row r="374" spans="1:22" ht="31.2" hidden="1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>(Tab_Data[[#This Row],[pledged]]/Tab_Data[[#This Row],[goal]])*100</f>
        <v>1591.5555555555554</v>
      </c>
      <c r="G374" t="s">
        <v>20</v>
      </c>
      <c r="H374">
        <v>169</v>
      </c>
      <c r="I374" s="8">
        <f>IF(Tab_Data[[#This Row],[pledged]]=0,0,Tab_Data[[#This Row],[pledged]]/Tab_Data[[#This Row],[backers_count]])</f>
        <v>84.757396449704146</v>
      </c>
      <c r="J374" t="s">
        <v>21</v>
      </c>
      <c r="K374" t="s">
        <v>22</v>
      </c>
      <c r="L374">
        <v>1420696800</v>
      </c>
      <c r="M374" s="11">
        <f>(((Tab_Data[[#This Row],[launched_at]]/60)/60)/24)+DATE(1970,1,1)</f>
        <v>42012.25</v>
      </c>
      <c r="N374">
        <f>YEAR(Tab_Data[[#This Row],[Date Created Conversion]])</f>
        <v>2015</v>
      </c>
      <c r="O374" s="12" t="str">
        <f>TEXT(Tab_Data[[#This Row],[Date Created Conversion]],"mmm")</f>
        <v>ene</v>
      </c>
      <c r="P374">
        <v>1422424800</v>
      </c>
      <c r="Q374" s="11">
        <f>(((Tab_Data[[#This Row],[deadline]]/60)/60)/24)+DATE(1970,1,1)</f>
        <v>42032.25</v>
      </c>
      <c r="R374" t="b">
        <v>0</v>
      </c>
      <c r="S374" t="b">
        <v>1</v>
      </c>
      <c r="T374" t="s">
        <v>42</v>
      </c>
      <c r="U374" t="str">
        <f>MID(Tab_Data[[#This Row],[category &amp; sub-category]],1,FIND("/",Tab_Data[[#This Row],[category &amp; sub-category]])-1)</f>
        <v>film &amp; video</v>
      </c>
      <c r="V374" t="str">
        <f>MID(Tab_Data[[#This Row],[category &amp; sub-category]],FIND("/",Tab_Data[[#This Row],[category &amp; sub-category]])+1,1000)</f>
        <v>documentary</v>
      </c>
    </row>
    <row r="375" spans="1:22" hidden="1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>(Tab_Data[[#This Row],[pledged]]/Tab_Data[[#This Row],[goal]])*100</f>
        <v>730.18222222222221</v>
      </c>
      <c r="G375" t="s">
        <v>20</v>
      </c>
      <c r="H375">
        <v>2106</v>
      </c>
      <c r="I375" s="8">
        <f>IF(Tab_Data[[#This Row],[pledged]]=0,0,Tab_Data[[#This Row],[pledged]]/Tab_Data[[#This Row],[backers_count]])</f>
        <v>78.010921177587846</v>
      </c>
      <c r="J375" t="s">
        <v>21</v>
      </c>
      <c r="K375" t="s">
        <v>22</v>
      </c>
      <c r="L375">
        <v>1502946000</v>
      </c>
      <c r="M375" s="11">
        <f>(((Tab_Data[[#This Row],[launched_at]]/60)/60)/24)+DATE(1970,1,1)</f>
        <v>42964.208333333328</v>
      </c>
      <c r="N375">
        <f>YEAR(Tab_Data[[#This Row],[Date Created Conversion]])</f>
        <v>2017</v>
      </c>
      <c r="O375" s="12" t="str">
        <f>TEXT(Tab_Data[[#This Row],[Date Created Conversion]],"mmm")</f>
        <v>ago</v>
      </c>
      <c r="P375">
        <v>1503637200</v>
      </c>
      <c r="Q375" s="11">
        <f>(((Tab_Data[[#This Row],[deadline]]/60)/60)/24)+DATE(1970,1,1)</f>
        <v>42972.208333333328</v>
      </c>
      <c r="R375" t="b">
        <v>0</v>
      </c>
      <c r="S375" t="b">
        <v>0</v>
      </c>
      <c r="T375" t="s">
        <v>33</v>
      </c>
      <c r="U375" t="str">
        <f>MID(Tab_Data[[#This Row],[category &amp; sub-category]],1,FIND("/",Tab_Data[[#This Row],[category &amp; sub-category]])-1)</f>
        <v>theater</v>
      </c>
      <c r="V375" t="str">
        <f>MID(Tab_Data[[#This Row],[category &amp; sub-category]],FIND("/",Tab_Data[[#This Row],[category &amp; sub-category]])+1,1000)</f>
        <v>plays</v>
      </c>
    </row>
    <row r="376" spans="1:22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>(Tab_Data[[#This Row],[pledged]]/Tab_Data[[#This Row],[goal]])*100</f>
        <v>13.185782556750297</v>
      </c>
      <c r="G376" t="s">
        <v>14</v>
      </c>
      <c r="H376">
        <v>441</v>
      </c>
      <c r="I376" s="8">
        <f>IF(Tab_Data[[#This Row],[pledged]]=0,0,Tab_Data[[#This Row],[pledged]]/Tab_Data[[#This Row],[backers_count]])</f>
        <v>50.05215419501134</v>
      </c>
      <c r="J376" t="s">
        <v>21</v>
      </c>
      <c r="K376" t="s">
        <v>22</v>
      </c>
      <c r="L376">
        <v>1547186400</v>
      </c>
      <c r="M376" s="11">
        <f>(((Tab_Data[[#This Row],[launched_at]]/60)/60)/24)+DATE(1970,1,1)</f>
        <v>43476.25</v>
      </c>
      <c r="N376">
        <f>YEAR(Tab_Data[[#This Row],[Date Created Conversion]])</f>
        <v>2019</v>
      </c>
      <c r="O376" s="12" t="str">
        <f>TEXT(Tab_Data[[#This Row],[Date Created Conversion]],"mmm")</f>
        <v>ene</v>
      </c>
      <c r="P376">
        <v>1547618400</v>
      </c>
      <c r="Q376" s="11">
        <f>(((Tab_Data[[#This Row],[deadline]]/60)/60)/24)+DATE(1970,1,1)</f>
        <v>43481.25</v>
      </c>
      <c r="R376" t="b">
        <v>0</v>
      </c>
      <c r="S376" t="b">
        <v>1</v>
      </c>
      <c r="T376" t="s">
        <v>42</v>
      </c>
      <c r="U376" t="str">
        <f>MID(Tab_Data[[#This Row],[category &amp; sub-category]],1,FIND("/",Tab_Data[[#This Row],[category &amp; sub-category]])-1)</f>
        <v>film &amp; video</v>
      </c>
      <c r="V376" t="str">
        <f>MID(Tab_Data[[#This Row],[category &amp; sub-category]],FIND("/",Tab_Data[[#This Row],[category &amp; sub-category]])+1,1000)</f>
        <v>documentary</v>
      </c>
    </row>
    <row r="377" spans="1:22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>(Tab_Data[[#This Row],[pledged]]/Tab_Data[[#This Row],[goal]])*100</f>
        <v>54.777777777777779</v>
      </c>
      <c r="G377" t="s">
        <v>14</v>
      </c>
      <c r="H377">
        <v>25</v>
      </c>
      <c r="I377" s="8">
        <f>IF(Tab_Data[[#This Row],[pledged]]=0,0,Tab_Data[[#This Row],[pledged]]/Tab_Data[[#This Row],[backers_count]])</f>
        <v>59.16</v>
      </c>
      <c r="J377" t="s">
        <v>21</v>
      </c>
      <c r="K377" t="s">
        <v>22</v>
      </c>
      <c r="L377">
        <v>1444971600</v>
      </c>
      <c r="M377" s="11">
        <f>(((Tab_Data[[#This Row],[launched_at]]/60)/60)/24)+DATE(1970,1,1)</f>
        <v>42293.208333333328</v>
      </c>
      <c r="N377">
        <f>YEAR(Tab_Data[[#This Row],[Date Created Conversion]])</f>
        <v>2015</v>
      </c>
      <c r="O377" s="12" t="str">
        <f>TEXT(Tab_Data[[#This Row],[Date Created Conversion]],"mmm")</f>
        <v>oct</v>
      </c>
      <c r="P377">
        <v>1449900000</v>
      </c>
      <c r="Q377" s="11">
        <f>(((Tab_Data[[#This Row],[deadline]]/60)/60)/24)+DATE(1970,1,1)</f>
        <v>42350.25</v>
      </c>
      <c r="R377" t="b">
        <v>0</v>
      </c>
      <c r="S377" t="b">
        <v>0</v>
      </c>
      <c r="T377" t="s">
        <v>60</v>
      </c>
      <c r="U377" t="str">
        <f>MID(Tab_Data[[#This Row],[category &amp; sub-category]],1,FIND("/",Tab_Data[[#This Row],[category &amp; sub-category]])-1)</f>
        <v>music</v>
      </c>
      <c r="V377" t="str">
        <f>MID(Tab_Data[[#This Row],[category &amp; sub-category]],FIND("/",Tab_Data[[#This Row],[category &amp; sub-category]])+1,1000)</f>
        <v>indie rock</v>
      </c>
    </row>
    <row r="378" spans="1:22" hidden="1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>(Tab_Data[[#This Row],[pledged]]/Tab_Data[[#This Row],[goal]])*100</f>
        <v>361.02941176470591</v>
      </c>
      <c r="G378" t="s">
        <v>20</v>
      </c>
      <c r="H378">
        <v>131</v>
      </c>
      <c r="I378" s="8">
        <f>IF(Tab_Data[[#This Row],[pledged]]=0,0,Tab_Data[[#This Row],[pledged]]/Tab_Data[[#This Row],[backers_count]])</f>
        <v>93.702290076335885</v>
      </c>
      <c r="J378" t="s">
        <v>21</v>
      </c>
      <c r="K378" t="s">
        <v>22</v>
      </c>
      <c r="L378">
        <v>1404622800</v>
      </c>
      <c r="M378" s="11">
        <f>(((Tab_Data[[#This Row],[launched_at]]/60)/60)/24)+DATE(1970,1,1)</f>
        <v>41826.208333333336</v>
      </c>
      <c r="N378">
        <f>YEAR(Tab_Data[[#This Row],[Date Created Conversion]])</f>
        <v>2014</v>
      </c>
      <c r="O378" s="12" t="str">
        <f>TEXT(Tab_Data[[#This Row],[Date Created Conversion]],"mmm")</f>
        <v>jul</v>
      </c>
      <c r="P378">
        <v>1405141200</v>
      </c>
      <c r="Q378" s="11">
        <f>(((Tab_Data[[#This Row],[deadline]]/60)/60)/24)+DATE(1970,1,1)</f>
        <v>41832.208333333336</v>
      </c>
      <c r="R378" t="b">
        <v>0</v>
      </c>
      <c r="S378" t="b">
        <v>0</v>
      </c>
      <c r="T378" t="s">
        <v>23</v>
      </c>
      <c r="U378" t="str">
        <f>MID(Tab_Data[[#This Row],[category &amp; sub-category]],1,FIND("/",Tab_Data[[#This Row],[category &amp; sub-category]])-1)</f>
        <v>music</v>
      </c>
      <c r="V378" t="str">
        <f>MID(Tab_Data[[#This Row],[category &amp; sub-category]],FIND("/",Tab_Data[[#This Row],[category &amp; sub-category]])+1,1000)</f>
        <v>rock</v>
      </c>
    </row>
    <row r="379" spans="1:22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>(Tab_Data[[#This Row],[pledged]]/Tab_Data[[#This Row],[goal]])*100</f>
        <v>10.257545271629779</v>
      </c>
      <c r="G379" t="s">
        <v>14</v>
      </c>
      <c r="H379">
        <v>127</v>
      </c>
      <c r="I379" s="8">
        <f>IF(Tab_Data[[#This Row],[pledged]]=0,0,Tab_Data[[#This Row],[pledged]]/Tab_Data[[#This Row],[backers_count]])</f>
        <v>40.14173228346457</v>
      </c>
      <c r="J379" t="s">
        <v>21</v>
      </c>
      <c r="K379" t="s">
        <v>22</v>
      </c>
      <c r="L379">
        <v>1571720400</v>
      </c>
      <c r="M379" s="11">
        <f>(((Tab_Data[[#This Row],[launched_at]]/60)/60)/24)+DATE(1970,1,1)</f>
        <v>43760.208333333328</v>
      </c>
      <c r="N379">
        <f>YEAR(Tab_Data[[#This Row],[Date Created Conversion]])</f>
        <v>2019</v>
      </c>
      <c r="O379" s="12" t="str">
        <f>TEXT(Tab_Data[[#This Row],[Date Created Conversion]],"mmm")</f>
        <v>oct</v>
      </c>
      <c r="P379">
        <v>1572933600</v>
      </c>
      <c r="Q379" s="11">
        <f>(((Tab_Data[[#This Row],[deadline]]/60)/60)/24)+DATE(1970,1,1)</f>
        <v>43774.25</v>
      </c>
      <c r="R379" t="b">
        <v>0</v>
      </c>
      <c r="S379" t="b">
        <v>0</v>
      </c>
      <c r="T379" t="s">
        <v>33</v>
      </c>
      <c r="U379" t="str">
        <f>MID(Tab_Data[[#This Row],[category &amp; sub-category]],1,FIND("/",Tab_Data[[#This Row],[category &amp; sub-category]])-1)</f>
        <v>theater</v>
      </c>
      <c r="V379" t="str">
        <f>MID(Tab_Data[[#This Row],[category &amp; sub-category]],FIND("/",Tab_Data[[#This Row],[category &amp; sub-category]])+1,1000)</f>
        <v>plays</v>
      </c>
    </row>
    <row r="380" spans="1:22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>(Tab_Data[[#This Row],[pledged]]/Tab_Data[[#This Row],[goal]])*100</f>
        <v>13.962962962962964</v>
      </c>
      <c r="G380" t="s">
        <v>14</v>
      </c>
      <c r="H380">
        <v>355</v>
      </c>
      <c r="I380" s="8">
        <f>IF(Tab_Data[[#This Row],[pledged]]=0,0,Tab_Data[[#This Row],[pledged]]/Tab_Data[[#This Row],[backers_count]])</f>
        <v>70.090140845070422</v>
      </c>
      <c r="J380" t="s">
        <v>21</v>
      </c>
      <c r="K380" t="s">
        <v>22</v>
      </c>
      <c r="L380">
        <v>1526878800</v>
      </c>
      <c r="M380" s="11">
        <f>(((Tab_Data[[#This Row],[launched_at]]/60)/60)/24)+DATE(1970,1,1)</f>
        <v>43241.208333333328</v>
      </c>
      <c r="N380">
        <f>YEAR(Tab_Data[[#This Row],[Date Created Conversion]])</f>
        <v>2018</v>
      </c>
      <c r="O380" s="12" t="str">
        <f>TEXT(Tab_Data[[#This Row],[Date Created Conversion]],"mmm")</f>
        <v>may</v>
      </c>
      <c r="P380">
        <v>1530162000</v>
      </c>
      <c r="Q380" s="11">
        <f>(((Tab_Data[[#This Row],[deadline]]/60)/60)/24)+DATE(1970,1,1)</f>
        <v>43279.208333333328</v>
      </c>
      <c r="R380" t="b">
        <v>0</v>
      </c>
      <c r="S380" t="b">
        <v>0</v>
      </c>
      <c r="T380" t="s">
        <v>42</v>
      </c>
      <c r="U380" t="str">
        <f>MID(Tab_Data[[#This Row],[category &amp; sub-category]],1,FIND("/",Tab_Data[[#This Row],[category &amp; sub-category]])-1)</f>
        <v>film &amp; video</v>
      </c>
      <c r="V380" t="str">
        <f>MID(Tab_Data[[#This Row],[category &amp; sub-category]],FIND("/",Tab_Data[[#This Row],[category &amp; sub-category]])+1,1000)</f>
        <v>documentary</v>
      </c>
    </row>
    <row r="381" spans="1:22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>(Tab_Data[[#This Row],[pledged]]/Tab_Data[[#This Row],[goal]])*100</f>
        <v>40.444444444444443</v>
      </c>
      <c r="G381" t="s">
        <v>14</v>
      </c>
      <c r="H381">
        <v>44</v>
      </c>
      <c r="I381" s="8">
        <f>IF(Tab_Data[[#This Row],[pledged]]=0,0,Tab_Data[[#This Row],[pledged]]/Tab_Data[[#This Row],[backers_count]])</f>
        <v>66.181818181818187</v>
      </c>
      <c r="J381" t="s">
        <v>40</v>
      </c>
      <c r="K381" t="s">
        <v>41</v>
      </c>
      <c r="L381">
        <v>1319691600</v>
      </c>
      <c r="M381" s="11">
        <f>(((Tab_Data[[#This Row],[launched_at]]/60)/60)/24)+DATE(1970,1,1)</f>
        <v>40843.208333333336</v>
      </c>
      <c r="N381">
        <f>YEAR(Tab_Data[[#This Row],[Date Created Conversion]])</f>
        <v>2011</v>
      </c>
      <c r="O381" s="12" t="str">
        <f>TEXT(Tab_Data[[#This Row],[Date Created Conversion]],"mmm")</f>
        <v>oct</v>
      </c>
      <c r="P381">
        <v>1320904800</v>
      </c>
      <c r="Q381" s="11">
        <f>(((Tab_Data[[#This Row],[deadline]]/60)/60)/24)+DATE(1970,1,1)</f>
        <v>40857.25</v>
      </c>
      <c r="R381" t="b">
        <v>0</v>
      </c>
      <c r="S381" t="b">
        <v>0</v>
      </c>
      <c r="T381" t="s">
        <v>33</v>
      </c>
      <c r="U381" t="str">
        <f>MID(Tab_Data[[#This Row],[category &amp; sub-category]],1,FIND("/",Tab_Data[[#This Row],[category &amp; sub-category]])-1)</f>
        <v>theater</v>
      </c>
      <c r="V381" t="str">
        <f>MID(Tab_Data[[#This Row],[category &amp; sub-category]],FIND("/",Tab_Data[[#This Row],[category &amp; sub-category]])+1,1000)</f>
        <v>plays</v>
      </c>
    </row>
    <row r="382" spans="1:22" ht="31.2" hidden="1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>(Tab_Data[[#This Row],[pledged]]/Tab_Data[[#This Row],[goal]])*100</f>
        <v>160.32</v>
      </c>
      <c r="G382" t="s">
        <v>20</v>
      </c>
      <c r="H382">
        <v>84</v>
      </c>
      <c r="I382" s="8">
        <f>IF(Tab_Data[[#This Row],[pledged]]=0,0,Tab_Data[[#This Row],[pledged]]/Tab_Data[[#This Row],[backers_count]])</f>
        <v>47.714285714285715</v>
      </c>
      <c r="J382" t="s">
        <v>21</v>
      </c>
      <c r="K382" t="s">
        <v>22</v>
      </c>
      <c r="L382">
        <v>1371963600</v>
      </c>
      <c r="M382" s="11">
        <f>(((Tab_Data[[#This Row],[launched_at]]/60)/60)/24)+DATE(1970,1,1)</f>
        <v>41448.208333333336</v>
      </c>
      <c r="N382">
        <f>YEAR(Tab_Data[[#This Row],[Date Created Conversion]])</f>
        <v>2013</v>
      </c>
      <c r="O382" s="12" t="str">
        <f>TEXT(Tab_Data[[#This Row],[Date Created Conversion]],"mmm")</f>
        <v>jun</v>
      </c>
      <c r="P382">
        <v>1372395600</v>
      </c>
      <c r="Q382" s="11">
        <f>(((Tab_Data[[#This Row],[deadline]]/60)/60)/24)+DATE(1970,1,1)</f>
        <v>41453.208333333336</v>
      </c>
      <c r="R382" t="b">
        <v>0</v>
      </c>
      <c r="S382" t="b">
        <v>0</v>
      </c>
      <c r="T382" t="s">
        <v>33</v>
      </c>
      <c r="U382" t="str">
        <f>MID(Tab_Data[[#This Row],[category &amp; sub-category]],1,FIND("/",Tab_Data[[#This Row],[category &amp; sub-category]])-1)</f>
        <v>theater</v>
      </c>
      <c r="V382" t="str">
        <f>MID(Tab_Data[[#This Row],[category &amp; sub-category]],FIND("/",Tab_Data[[#This Row],[category &amp; sub-category]])+1,1000)</f>
        <v>plays</v>
      </c>
    </row>
    <row r="383" spans="1:22" hidden="1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>(Tab_Data[[#This Row],[pledged]]/Tab_Data[[#This Row],[goal]])*100</f>
        <v>183.9433962264151</v>
      </c>
      <c r="G383" t="s">
        <v>20</v>
      </c>
      <c r="H383">
        <v>155</v>
      </c>
      <c r="I383" s="8">
        <f>IF(Tab_Data[[#This Row],[pledged]]=0,0,Tab_Data[[#This Row],[pledged]]/Tab_Data[[#This Row],[backers_count]])</f>
        <v>62.896774193548389</v>
      </c>
      <c r="J383" t="s">
        <v>21</v>
      </c>
      <c r="K383" t="s">
        <v>22</v>
      </c>
      <c r="L383">
        <v>1433739600</v>
      </c>
      <c r="M383" s="11">
        <f>(((Tab_Data[[#This Row],[launched_at]]/60)/60)/24)+DATE(1970,1,1)</f>
        <v>42163.208333333328</v>
      </c>
      <c r="N383">
        <f>YEAR(Tab_Data[[#This Row],[Date Created Conversion]])</f>
        <v>2015</v>
      </c>
      <c r="O383" s="12" t="str">
        <f>TEXT(Tab_Data[[#This Row],[Date Created Conversion]],"mmm")</f>
        <v>jun</v>
      </c>
      <c r="P383">
        <v>1437714000</v>
      </c>
      <c r="Q383" s="11">
        <f>(((Tab_Data[[#This Row],[deadline]]/60)/60)/24)+DATE(1970,1,1)</f>
        <v>42209.208333333328</v>
      </c>
      <c r="R383" t="b">
        <v>0</v>
      </c>
      <c r="S383" t="b">
        <v>0</v>
      </c>
      <c r="T383" t="s">
        <v>33</v>
      </c>
      <c r="U383" t="str">
        <f>MID(Tab_Data[[#This Row],[category &amp; sub-category]],1,FIND("/",Tab_Data[[#This Row],[category &amp; sub-category]])-1)</f>
        <v>theater</v>
      </c>
      <c r="V383" t="str">
        <f>MID(Tab_Data[[#This Row],[category &amp; sub-category]],FIND("/",Tab_Data[[#This Row],[category &amp; sub-category]])+1,1000)</f>
        <v>plays</v>
      </c>
    </row>
    <row r="384" spans="1:22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>(Tab_Data[[#This Row],[pledged]]/Tab_Data[[#This Row],[goal]])*100</f>
        <v>63.769230769230766</v>
      </c>
      <c r="G384" t="s">
        <v>14</v>
      </c>
      <c r="H384">
        <v>67</v>
      </c>
      <c r="I384" s="8">
        <f>IF(Tab_Data[[#This Row],[pledged]]=0,0,Tab_Data[[#This Row],[pledged]]/Tab_Data[[#This Row],[backers_count]])</f>
        <v>86.611940298507463</v>
      </c>
      <c r="J384" t="s">
        <v>21</v>
      </c>
      <c r="K384" t="s">
        <v>22</v>
      </c>
      <c r="L384">
        <v>1508130000</v>
      </c>
      <c r="M384" s="11">
        <f>(((Tab_Data[[#This Row],[launched_at]]/60)/60)/24)+DATE(1970,1,1)</f>
        <v>43024.208333333328</v>
      </c>
      <c r="N384">
        <f>YEAR(Tab_Data[[#This Row],[Date Created Conversion]])</f>
        <v>2017</v>
      </c>
      <c r="O384" s="12" t="str">
        <f>TEXT(Tab_Data[[#This Row],[Date Created Conversion]],"mmm")</f>
        <v>oct</v>
      </c>
      <c r="P384">
        <v>1509771600</v>
      </c>
      <c r="Q384" s="11">
        <f>(((Tab_Data[[#This Row],[deadline]]/60)/60)/24)+DATE(1970,1,1)</f>
        <v>43043.208333333328</v>
      </c>
      <c r="R384" t="b">
        <v>0</v>
      </c>
      <c r="S384" t="b">
        <v>0</v>
      </c>
      <c r="T384" t="s">
        <v>122</v>
      </c>
      <c r="U384" t="str">
        <f>MID(Tab_Data[[#This Row],[category &amp; sub-category]],1,FIND("/",Tab_Data[[#This Row],[category &amp; sub-category]])-1)</f>
        <v>photography</v>
      </c>
      <c r="V384" t="str">
        <f>MID(Tab_Data[[#This Row],[category &amp; sub-category]],FIND("/",Tab_Data[[#This Row],[category &amp; sub-category]])+1,1000)</f>
        <v>photography books</v>
      </c>
    </row>
    <row r="385" spans="1:22" hidden="1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>(Tab_Data[[#This Row],[pledged]]/Tab_Data[[#This Row],[goal]])*100</f>
        <v>225.38095238095238</v>
      </c>
      <c r="G385" t="s">
        <v>20</v>
      </c>
      <c r="H385">
        <v>189</v>
      </c>
      <c r="I385" s="8">
        <f>IF(Tab_Data[[#This Row],[pledged]]=0,0,Tab_Data[[#This Row],[pledged]]/Tab_Data[[#This Row],[backers_count]])</f>
        <v>75.126984126984127</v>
      </c>
      <c r="J385" t="s">
        <v>21</v>
      </c>
      <c r="K385" t="s">
        <v>22</v>
      </c>
      <c r="L385">
        <v>1550037600</v>
      </c>
      <c r="M385" s="11">
        <f>(((Tab_Data[[#This Row],[launched_at]]/60)/60)/24)+DATE(1970,1,1)</f>
        <v>43509.25</v>
      </c>
      <c r="N385">
        <f>YEAR(Tab_Data[[#This Row],[Date Created Conversion]])</f>
        <v>2019</v>
      </c>
      <c r="O385" s="12" t="str">
        <f>TEXT(Tab_Data[[#This Row],[Date Created Conversion]],"mmm")</f>
        <v>feb</v>
      </c>
      <c r="P385">
        <v>1550556000</v>
      </c>
      <c r="Q385" s="11">
        <f>(((Tab_Data[[#This Row],[deadline]]/60)/60)/24)+DATE(1970,1,1)</f>
        <v>43515.25</v>
      </c>
      <c r="R385" t="b">
        <v>0</v>
      </c>
      <c r="S385" t="b">
        <v>1</v>
      </c>
      <c r="T385" t="s">
        <v>17</v>
      </c>
      <c r="U385" t="str">
        <f>MID(Tab_Data[[#This Row],[category &amp; sub-category]],1,FIND("/",Tab_Data[[#This Row],[category &amp; sub-category]])-1)</f>
        <v>food</v>
      </c>
      <c r="V385" t="str">
        <f>MID(Tab_Data[[#This Row],[category &amp; sub-category]],FIND("/",Tab_Data[[#This Row],[category &amp; sub-category]])+1,1000)</f>
        <v>food trucks</v>
      </c>
    </row>
    <row r="386" spans="1:22" hidden="1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>(Tab_Data[[#This Row],[pledged]]/Tab_Data[[#This Row],[goal]])*100</f>
        <v>172.00961538461539</v>
      </c>
      <c r="G386" t="s">
        <v>20</v>
      </c>
      <c r="H386">
        <v>4799</v>
      </c>
      <c r="I386" s="8">
        <f>IF(Tab_Data[[#This Row],[pledged]]=0,0,Tab_Data[[#This Row],[pledged]]/Tab_Data[[#This Row],[backers_count]])</f>
        <v>41.004167534903104</v>
      </c>
      <c r="J386" t="s">
        <v>21</v>
      </c>
      <c r="K386" t="s">
        <v>22</v>
      </c>
      <c r="L386">
        <v>1486706400</v>
      </c>
      <c r="M386" s="11">
        <f>(((Tab_Data[[#This Row],[launched_at]]/60)/60)/24)+DATE(1970,1,1)</f>
        <v>42776.25</v>
      </c>
      <c r="N386">
        <f>YEAR(Tab_Data[[#This Row],[Date Created Conversion]])</f>
        <v>2017</v>
      </c>
      <c r="O386" s="12" t="str">
        <f>TEXT(Tab_Data[[#This Row],[Date Created Conversion]],"mmm")</f>
        <v>feb</v>
      </c>
      <c r="P386">
        <v>1489039200</v>
      </c>
      <c r="Q386" s="11">
        <f>(((Tab_Data[[#This Row],[deadline]]/60)/60)/24)+DATE(1970,1,1)</f>
        <v>42803.25</v>
      </c>
      <c r="R386" t="b">
        <v>1</v>
      </c>
      <c r="S386" t="b">
        <v>1</v>
      </c>
      <c r="T386" t="s">
        <v>42</v>
      </c>
      <c r="U386" t="str">
        <f>MID(Tab_Data[[#This Row],[category &amp; sub-category]],1,FIND("/",Tab_Data[[#This Row],[category &amp; sub-category]])-1)</f>
        <v>film &amp; video</v>
      </c>
      <c r="V386" t="str">
        <f>MID(Tab_Data[[#This Row],[category &amp; sub-category]],FIND("/",Tab_Data[[#This Row],[category &amp; sub-category]])+1,1000)</f>
        <v>documentary</v>
      </c>
    </row>
    <row r="387" spans="1:22" ht="31.2" hidden="1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>(Tab_Data[[#This Row],[pledged]]/Tab_Data[[#This Row],[goal]])*100</f>
        <v>146.16709511568124</v>
      </c>
      <c r="G387" t="s">
        <v>20</v>
      </c>
      <c r="H387">
        <v>1137</v>
      </c>
      <c r="I387" s="8">
        <f>IF(Tab_Data[[#This Row],[pledged]]=0,0,Tab_Data[[#This Row],[pledged]]/Tab_Data[[#This Row],[backers_count]])</f>
        <v>50.007915567282325</v>
      </c>
      <c r="J387" t="s">
        <v>21</v>
      </c>
      <c r="K387" t="s">
        <v>22</v>
      </c>
      <c r="L387">
        <v>1553835600</v>
      </c>
      <c r="M387" s="11">
        <f>(((Tab_Data[[#This Row],[launched_at]]/60)/60)/24)+DATE(1970,1,1)</f>
        <v>43553.208333333328</v>
      </c>
      <c r="N387">
        <f>YEAR(Tab_Data[[#This Row],[Date Created Conversion]])</f>
        <v>2019</v>
      </c>
      <c r="O387" s="12" t="str">
        <f>TEXT(Tab_Data[[#This Row],[Date Created Conversion]],"mmm")</f>
        <v>mar</v>
      </c>
      <c r="P387">
        <v>1556600400</v>
      </c>
      <c r="Q387" s="11">
        <f>(((Tab_Data[[#This Row],[deadline]]/60)/60)/24)+DATE(1970,1,1)</f>
        <v>43585.208333333328</v>
      </c>
      <c r="R387" t="b">
        <v>0</v>
      </c>
      <c r="S387" t="b">
        <v>0</v>
      </c>
      <c r="T387" t="s">
        <v>68</v>
      </c>
      <c r="U387" t="str">
        <f>MID(Tab_Data[[#This Row],[category &amp; sub-category]],1,FIND("/",Tab_Data[[#This Row],[category &amp; sub-category]])-1)</f>
        <v>publishing</v>
      </c>
      <c r="V387" t="str">
        <f>MID(Tab_Data[[#This Row],[category &amp; sub-category]],FIND("/",Tab_Data[[#This Row],[category &amp; sub-category]])+1,1000)</f>
        <v>nonfiction</v>
      </c>
    </row>
    <row r="388" spans="1:22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>(Tab_Data[[#This Row],[pledged]]/Tab_Data[[#This Row],[goal]])*100</f>
        <v>76.42361623616236</v>
      </c>
      <c r="G388" t="s">
        <v>14</v>
      </c>
      <c r="H388">
        <v>1068</v>
      </c>
      <c r="I388" s="8">
        <f>IF(Tab_Data[[#This Row],[pledged]]=0,0,Tab_Data[[#This Row],[pledged]]/Tab_Data[[#This Row],[backers_count]])</f>
        <v>96.960674157303373</v>
      </c>
      <c r="J388" t="s">
        <v>21</v>
      </c>
      <c r="K388" t="s">
        <v>22</v>
      </c>
      <c r="L388">
        <v>1277528400</v>
      </c>
      <c r="M388" s="11">
        <f>(((Tab_Data[[#This Row],[launched_at]]/60)/60)/24)+DATE(1970,1,1)</f>
        <v>40355.208333333336</v>
      </c>
      <c r="N388">
        <f>YEAR(Tab_Data[[#This Row],[Date Created Conversion]])</f>
        <v>2010</v>
      </c>
      <c r="O388" s="12" t="str">
        <f>TEXT(Tab_Data[[#This Row],[Date Created Conversion]],"mmm")</f>
        <v>jun</v>
      </c>
      <c r="P388">
        <v>1278565200</v>
      </c>
      <c r="Q388" s="11">
        <f>(((Tab_Data[[#This Row],[deadline]]/60)/60)/24)+DATE(1970,1,1)</f>
        <v>40367.208333333336</v>
      </c>
      <c r="R388" t="b">
        <v>0</v>
      </c>
      <c r="S388" t="b">
        <v>0</v>
      </c>
      <c r="T388" t="s">
        <v>33</v>
      </c>
      <c r="U388" t="str">
        <f>MID(Tab_Data[[#This Row],[category &amp; sub-category]],1,FIND("/",Tab_Data[[#This Row],[category &amp; sub-category]])-1)</f>
        <v>theater</v>
      </c>
      <c r="V388" t="str">
        <f>MID(Tab_Data[[#This Row],[category &amp; sub-category]],FIND("/",Tab_Data[[#This Row],[category &amp; sub-category]])+1,1000)</f>
        <v>plays</v>
      </c>
    </row>
    <row r="389" spans="1:22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>(Tab_Data[[#This Row],[pledged]]/Tab_Data[[#This Row],[goal]])*100</f>
        <v>39.261467889908261</v>
      </c>
      <c r="G389" t="s">
        <v>14</v>
      </c>
      <c r="H389">
        <v>424</v>
      </c>
      <c r="I389" s="8">
        <f>IF(Tab_Data[[#This Row],[pledged]]=0,0,Tab_Data[[#This Row],[pledged]]/Tab_Data[[#This Row],[backers_count]])</f>
        <v>100.93160377358491</v>
      </c>
      <c r="J389" t="s">
        <v>21</v>
      </c>
      <c r="K389" t="s">
        <v>22</v>
      </c>
      <c r="L389">
        <v>1339477200</v>
      </c>
      <c r="M389" s="11">
        <f>(((Tab_Data[[#This Row],[launched_at]]/60)/60)/24)+DATE(1970,1,1)</f>
        <v>41072.208333333336</v>
      </c>
      <c r="N389">
        <f>YEAR(Tab_Data[[#This Row],[Date Created Conversion]])</f>
        <v>2012</v>
      </c>
      <c r="O389" s="12" t="str">
        <f>TEXT(Tab_Data[[#This Row],[Date Created Conversion]],"mmm")</f>
        <v>jun</v>
      </c>
      <c r="P389">
        <v>1339909200</v>
      </c>
      <c r="Q389" s="11">
        <f>(((Tab_Data[[#This Row],[deadline]]/60)/60)/24)+DATE(1970,1,1)</f>
        <v>41077.208333333336</v>
      </c>
      <c r="R389" t="b">
        <v>0</v>
      </c>
      <c r="S389" t="b">
        <v>0</v>
      </c>
      <c r="T389" t="s">
        <v>65</v>
      </c>
      <c r="U389" t="str">
        <f>MID(Tab_Data[[#This Row],[category &amp; sub-category]],1,FIND("/",Tab_Data[[#This Row],[category &amp; sub-category]])-1)</f>
        <v>technology</v>
      </c>
      <c r="V389" t="str">
        <f>MID(Tab_Data[[#This Row],[category &amp; sub-category]],FIND("/",Tab_Data[[#This Row],[category &amp; sub-category]])+1,1000)</f>
        <v>wearables</v>
      </c>
    </row>
    <row r="390" spans="1:22" hidden="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>(Tab_Data[[#This Row],[pledged]]/Tab_Data[[#This Row],[goal]])*100</f>
        <v>11.270034843205574</v>
      </c>
      <c r="G390" t="s">
        <v>74</v>
      </c>
      <c r="H390">
        <v>145</v>
      </c>
      <c r="I390" s="8">
        <f>IF(Tab_Data[[#This Row],[pledged]]=0,0,Tab_Data[[#This Row],[pledged]]/Tab_Data[[#This Row],[backers_count]])</f>
        <v>89.227586206896547</v>
      </c>
      <c r="J390" t="s">
        <v>98</v>
      </c>
      <c r="K390" t="s">
        <v>99</v>
      </c>
      <c r="L390">
        <v>1325656800</v>
      </c>
      <c r="M390" s="11">
        <f>(((Tab_Data[[#This Row],[launched_at]]/60)/60)/24)+DATE(1970,1,1)</f>
        <v>40912.25</v>
      </c>
      <c r="N390">
        <f>YEAR(Tab_Data[[#This Row],[Date Created Conversion]])</f>
        <v>2012</v>
      </c>
      <c r="O390" s="12" t="str">
        <f>TEXT(Tab_Data[[#This Row],[Date Created Conversion]],"mmm")</f>
        <v>ene</v>
      </c>
      <c r="P390">
        <v>1325829600</v>
      </c>
      <c r="Q390" s="11">
        <f>(((Tab_Data[[#This Row],[deadline]]/60)/60)/24)+DATE(1970,1,1)</f>
        <v>40914.25</v>
      </c>
      <c r="R390" t="b">
        <v>0</v>
      </c>
      <c r="S390" t="b">
        <v>0</v>
      </c>
      <c r="T390" t="s">
        <v>60</v>
      </c>
      <c r="U390" t="str">
        <f>MID(Tab_Data[[#This Row],[category &amp; sub-category]],1,FIND("/",Tab_Data[[#This Row],[category &amp; sub-category]])-1)</f>
        <v>music</v>
      </c>
      <c r="V390" t="str">
        <f>MID(Tab_Data[[#This Row],[category &amp; sub-category]],FIND("/",Tab_Data[[#This Row],[category &amp; sub-category]])+1,1000)</f>
        <v>indie rock</v>
      </c>
    </row>
    <row r="391" spans="1:22" hidden="1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>(Tab_Data[[#This Row],[pledged]]/Tab_Data[[#This Row],[goal]])*100</f>
        <v>122.11084337349398</v>
      </c>
      <c r="G391" t="s">
        <v>20</v>
      </c>
      <c r="H391">
        <v>1152</v>
      </c>
      <c r="I391" s="8">
        <f>IF(Tab_Data[[#This Row],[pledged]]=0,0,Tab_Data[[#This Row],[pledged]]/Tab_Data[[#This Row],[backers_count]])</f>
        <v>87.979166666666671</v>
      </c>
      <c r="J391" t="s">
        <v>21</v>
      </c>
      <c r="K391" t="s">
        <v>22</v>
      </c>
      <c r="L391">
        <v>1288242000</v>
      </c>
      <c r="M391" s="11">
        <f>(((Tab_Data[[#This Row],[launched_at]]/60)/60)/24)+DATE(1970,1,1)</f>
        <v>40479.208333333336</v>
      </c>
      <c r="N391">
        <f>YEAR(Tab_Data[[#This Row],[Date Created Conversion]])</f>
        <v>2010</v>
      </c>
      <c r="O391" s="12" t="str">
        <f>TEXT(Tab_Data[[#This Row],[Date Created Conversion]],"mmm")</f>
        <v>oct</v>
      </c>
      <c r="P391">
        <v>1290578400</v>
      </c>
      <c r="Q391" s="11">
        <f>(((Tab_Data[[#This Row],[deadline]]/60)/60)/24)+DATE(1970,1,1)</f>
        <v>40506.25</v>
      </c>
      <c r="R391" t="b">
        <v>0</v>
      </c>
      <c r="S391" t="b">
        <v>0</v>
      </c>
      <c r="T391" t="s">
        <v>33</v>
      </c>
      <c r="U391" t="str">
        <f>MID(Tab_Data[[#This Row],[category &amp; sub-category]],1,FIND("/",Tab_Data[[#This Row],[category &amp; sub-category]])-1)</f>
        <v>theater</v>
      </c>
      <c r="V391" t="str">
        <f>MID(Tab_Data[[#This Row],[category &amp; sub-category]],FIND("/",Tab_Data[[#This Row],[category &amp; sub-category]])+1,1000)</f>
        <v>plays</v>
      </c>
    </row>
    <row r="392" spans="1:22" hidden="1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>(Tab_Data[[#This Row],[pledged]]/Tab_Data[[#This Row],[goal]])*100</f>
        <v>186.54166666666669</v>
      </c>
      <c r="G392" t="s">
        <v>20</v>
      </c>
      <c r="H392">
        <v>50</v>
      </c>
      <c r="I392" s="8">
        <f>IF(Tab_Data[[#This Row],[pledged]]=0,0,Tab_Data[[#This Row],[pledged]]/Tab_Data[[#This Row],[backers_count]])</f>
        <v>89.54</v>
      </c>
      <c r="J392" t="s">
        <v>21</v>
      </c>
      <c r="K392" t="s">
        <v>22</v>
      </c>
      <c r="L392">
        <v>1379048400</v>
      </c>
      <c r="M392" s="11">
        <f>(((Tab_Data[[#This Row],[launched_at]]/60)/60)/24)+DATE(1970,1,1)</f>
        <v>41530.208333333336</v>
      </c>
      <c r="N392">
        <f>YEAR(Tab_Data[[#This Row],[Date Created Conversion]])</f>
        <v>2013</v>
      </c>
      <c r="O392" s="12" t="str">
        <f>TEXT(Tab_Data[[#This Row],[Date Created Conversion]],"mmm")</f>
        <v>sep</v>
      </c>
      <c r="P392">
        <v>1380344400</v>
      </c>
      <c r="Q392" s="11">
        <f>(((Tab_Data[[#This Row],[deadline]]/60)/60)/24)+DATE(1970,1,1)</f>
        <v>41545.208333333336</v>
      </c>
      <c r="R392" t="b">
        <v>0</v>
      </c>
      <c r="S392" t="b">
        <v>0</v>
      </c>
      <c r="T392" t="s">
        <v>122</v>
      </c>
      <c r="U392" t="str">
        <f>MID(Tab_Data[[#This Row],[category &amp; sub-category]],1,FIND("/",Tab_Data[[#This Row],[category &amp; sub-category]])-1)</f>
        <v>photography</v>
      </c>
      <c r="V392" t="str">
        <f>MID(Tab_Data[[#This Row],[category &amp; sub-category]],FIND("/",Tab_Data[[#This Row],[category &amp; sub-category]])+1,1000)</f>
        <v>photography books</v>
      </c>
    </row>
    <row r="393" spans="1:22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>(Tab_Data[[#This Row],[pledged]]/Tab_Data[[#This Row],[goal]])*100</f>
        <v>7.2731788079470201</v>
      </c>
      <c r="G393" t="s">
        <v>14</v>
      </c>
      <c r="H393">
        <v>151</v>
      </c>
      <c r="I393" s="8">
        <f>IF(Tab_Data[[#This Row],[pledged]]=0,0,Tab_Data[[#This Row],[pledged]]/Tab_Data[[#This Row],[backers_count]])</f>
        <v>29.09271523178808</v>
      </c>
      <c r="J393" t="s">
        <v>21</v>
      </c>
      <c r="K393" t="s">
        <v>22</v>
      </c>
      <c r="L393">
        <v>1389679200</v>
      </c>
      <c r="M393" s="11">
        <f>(((Tab_Data[[#This Row],[launched_at]]/60)/60)/24)+DATE(1970,1,1)</f>
        <v>41653.25</v>
      </c>
      <c r="N393">
        <f>YEAR(Tab_Data[[#This Row],[Date Created Conversion]])</f>
        <v>2014</v>
      </c>
      <c r="O393" s="12" t="str">
        <f>TEXT(Tab_Data[[#This Row],[Date Created Conversion]],"mmm")</f>
        <v>ene</v>
      </c>
      <c r="P393">
        <v>1389852000</v>
      </c>
      <c r="Q393" s="11">
        <f>(((Tab_Data[[#This Row],[deadline]]/60)/60)/24)+DATE(1970,1,1)</f>
        <v>41655.25</v>
      </c>
      <c r="R393" t="b">
        <v>0</v>
      </c>
      <c r="S393" t="b">
        <v>0</v>
      </c>
      <c r="T393" t="s">
        <v>68</v>
      </c>
      <c r="U393" t="str">
        <f>MID(Tab_Data[[#This Row],[category &amp; sub-category]],1,FIND("/",Tab_Data[[#This Row],[category &amp; sub-category]])-1)</f>
        <v>publishing</v>
      </c>
      <c r="V393" t="str">
        <f>MID(Tab_Data[[#This Row],[category &amp; sub-category]],FIND("/",Tab_Data[[#This Row],[category &amp; sub-category]])+1,1000)</f>
        <v>nonfiction</v>
      </c>
    </row>
    <row r="394" spans="1:22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>(Tab_Data[[#This Row],[pledged]]/Tab_Data[[#This Row],[goal]])*100</f>
        <v>65.642371234207957</v>
      </c>
      <c r="G394" t="s">
        <v>14</v>
      </c>
      <c r="H394">
        <v>1608</v>
      </c>
      <c r="I394" s="8">
        <f>IF(Tab_Data[[#This Row],[pledged]]=0,0,Tab_Data[[#This Row],[pledged]]/Tab_Data[[#This Row],[backers_count]])</f>
        <v>42.006218905472636</v>
      </c>
      <c r="J394" t="s">
        <v>21</v>
      </c>
      <c r="K394" t="s">
        <v>22</v>
      </c>
      <c r="L394">
        <v>1294293600</v>
      </c>
      <c r="M394" s="11">
        <f>(((Tab_Data[[#This Row],[launched_at]]/60)/60)/24)+DATE(1970,1,1)</f>
        <v>40549.25</v>
      </c>
      <c r="N394">
        <f>YEAR(Tab_Data[[#This Row],[Date Created Conversion]])</f>
        <v>2011</v>
      </c>
      <c r="O394" s="12" t="str">
        <f>TEXT(Tab_Data[[#This Row],[Date Created Conversion]],"mmm")</f>
        <v>ene</v>
      </c>
      <c r="P394">
        <v>1294466400</v>
      </c>
      <c r="Q394" s="11">
        <f>(((Tab_Data[[#This Row],[deadline]]/60)/60)/24)+DATE(1970,1,1)</f>
        <v>40551.25</v>
      </c>
      <c r="R394" t="b">
        <v>0</v>
      </c>
      <c r="S394" t="b">
        <v>0</v>
      </c>
      <c r="T394" t="s">
        <v>65</v>
      </c>
      <c r="U394" t="str">
        <f>MID(Tab_Data[[#This Row],[category &amp; sub-category]],1,FIND("/",Tab_Data[[#This Row],[category &amp; sub-category]])-1)</f>
        <v>technology</v>
      </c>
      <c r="V394" t="str">
        <f>MID(Tab_Data[[#This Row],[category &amp; sub-category]],FIND("/",Tab_Data[[#This Row],[category &amp; sub-category]])+1,1000)</f>
        <v>wearables</v>
      </c>
    </row>
    <row r="395" spans="1:22" hidden="1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>(Tab_Data[[#This Row],[pledged]]/Tab_Data[[#This Row],[goal]])*100</f>
        <v>228.96178343949046</v>
      </c>
      <c r="G395" t="s">
        <v>20</v>
      </c>
      <c r="H395">
        <v>3059</v>
      </c>
      <c r="I395" s="8">
        <f>IF(Tab_Data[[#This Row],[pledged]]=0,0,Tab_Data[[#This Row],[pledged]]/Tab_Data[[#This Row],[backers_count]])</f>
        <v>47.004903563255965</v>
      </c>
      <c r="J395" t="s">
        <v>15</v>
      </c>
      <c r="K395" t="s">
        <v>16</v>
      </c>
      <c r="L395">
        <v>1500267600</v>
      </c>
      <c r="M395" s="11">
        <f>(((Tab_Data[[#This Row],[launched_at]]/60)/60)/24)+DATE(1970,1,1)</f>
        <v>42933.208333333328</v>
      </c>
      <c r="N395">
        <f>YEAR(Tab_Data[[#This Row],[Date Created Conversion]])</f>
        <v>2017</v>
      </c>
      <c r="O395" s="12" t="str">
        <f>TEXT(Tab_Data[[#This Row],[Date Created Conversion]],"mmm")</f>
        <v>jul</v>
      </c>
      <c r="P395">
        <v>1500354000</v>
      </c>
      <c r="Q395" s="11">
        <f>(((Tab_Data[[#This Row],[deadline]]/60)/60)/24)+DATE(1970,1,1)</f>
        <v>42934.208333333328</v>
      </c>
      <c r="R395" t="b">
        <v>0</v>
      </c>
      <c r="S395" t="b">
        <v>0</v>
      </c>
      <c r="T395" t="s">
        <v>159</v>
      </c>
      <c r="U395" t="str">
        <f>MID(Tab_Data[[#This Row],[category &amp; sub-category]],1,FIND("/",Tab_Data[[#This Row],[category &amp; sub-category]])-1)</f>
        <v>music</v>
      </c>
      <c r="V395" t="str">
        <f>MID(Tab_Data[[#This Row],[category &amp; sub-category]],FIND("/",Tab_Data[[#This Row],[category &amp; sub-category]])+1,1000)</f>
        <v>jazz</v>
      </c>
    </row>
    <row r="396" spans="1:22" hidden="1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>(Tab_Data[[#This Row],[pledged]]/Tab_Data[[#This Row],[goal]])*100</f>
        <v>469.37499999999994</v>
      </c>
      <c r="G396" t="s">
        <v>20</v>
      </c>
      <c r="H396">
        <v>34</v>
      </c>
      <c r="I396" s="8">
        <f>IF(Tab_Data[[#This Row],[pledged]]=0,0,Tab_Data[[#This Row],[pledged]]/Tab_Data[[#This Row],[backers_count]])</f>
        <v>110.44117647058823</v>
      </c>
      <c r="J396" t="s">
        <v>21</v>
      </c>
      <c r="K396" t="s">
        <v>22</v>
      </c>
      <c r="L396">
        <v>1375074000</v>
      </c>
      <c r="M396" s="11">
        <f>(((Tab_Data[[#This Row],[launched_at]]/60)/60)/24)+DATE(1970,1,1)</f>
        <v>41484.208333333336</v>
      </c>
      <c r="N396">
        <f>YEAR(Tab_Data[[#This Row],[Date Created Conversion]])</f>
        <v>2013</v>
      </c>
      <c r="O396" s="12" t="str">
        <f>TEXT(Tab_Data[[#This Row],[Date Created Conversion]],"mmm")</f>
        <v>jul</v>
      </c>
      <c r="P396">
        <v>1375938000</v>
      </c>
      <c r="Q396" s="11">
        <f>(((Tab_Data[[#This Row],[deadline]]/60)/60)/24)+DATE(1970,1,1)</f>
        <v>41494.208333333336</v>
      </c>
      <c r="R396" t="b">
        <v>0</v>
      </c>
      <c r="S396" t="b">
        <v>1</v>
      </c>
      <c r="T396" t="s">
        <v>42</v>
      </c>
      <c r="U396" t="str">
        <f>MID(Tab_Data[[#This Row],[category &amp; sub-category]],1,FIND("/",Tab_Data[[#This Row],[category &amp; sub-category]])-1)</f>
        <v>film &amp; video</v>
      </c>
      <c r="V396" t="str">
        <f>MID(Tab_Data[[#This Row],[category &amp; sub-category]],FIND("/",Tab_Data[[#This Row],[category &amp; sub-category]])+1,1000)</f>
        <v>documentary</v>
      </c>
    </row>
    <row r="397" spans="1:22" ht="31.2" hidden="1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>(Tab_Data[[#This Row],[pledged]]/Tab_Data[[#This Row],[goal]])*100</f>
        <v>130.11267605633802</v>
      </c>
      <c r="G397" t="s">
        <v>20</v>
      </c>
      <c r="H397">
        <v>220</v>
      </c>
      <c r="I397" s="8">
        <f>IF(Tab_Data[[#This Row],[pledged]]=0,0,Tab_Data[[#This Row],[pledged]]/Tab_Data[[#This Row],[backers_count]])</f>
        <v>41.990909090909092</v>
      </c>
      <c r="J397" t="s">
        <v>21</v>
      </c>
      <c r="K397" t="s">
        <v>22</v>
      </c>
      <c r="L397">
        <v>1323324000</v>
      </c>
      <c r="M397" s="11">
        <f>(((Tab_Data[[#This Row],[launched_at]]/60)/60)/24)+DATE(1970,1,1)</f>
        <v>40885.25</v>
      </c>
      <c r="N397">
        <f>YEAR(Tab_Data[[#This Row],[Date Created Conversion]])</f>
        <v>2011</v>
      </c>
      <c r="O397" s="12" t="str">
        <f>TEXT(Tab_Data[[#This Row],[Date Created Conversion]],"mmm")</f>
        <v>dic</v>
      </c>
      <c r="P397">
        <v>1323410400</v>
      </c>
      <c r="Q397" s="11">
        <f>(((Tab_Data[[#This Row],[deadline]]/60)/60)/24)+DATE(1970,1,1)</f>
        <v>40886.25</v>
      </c>
      <c r="R397" t="b">
        <v>1</v>
      </c>
      <c r="S397" t="b">
        <v>0</v>
      </c>
      <c r="T397" t="s">
        <v>33</v>
      </c>
      <c r="U397" t="str">
        <f>MID(Tab_Data[[#This Row],[category &amp; sub-category]],1,FIND("/",Tab_Data[[#This Row],[category &amp; sub-category]])-1)</f>
        <v>theater</v>
      </c>
      <c r="V397" t="str">
        <f>MID(Tab_Data[[#This Row],[category &amp; sub-category]],FIND("/",Tab_Data[[#This Row],[category &amp; sub-category]])+1,1000)</f>
        <v>plays</v>
      </c>
    </row>
    <row r="398" spans="1:22" hidden="1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>(Tab_Data[[#This Row],[pledged]]/Tab_Data[[#This Row],[goal]])*100</f>
        <v>167.05422993492408</v>
      </c>
      <c r="G398" t="s">
        <v>20</v>
      </c>
      <c r="H398">
        <v>1604</v>
      </c>
      <c r="I398" s="8">
        <f>IF(Tab_Data[[#This Row],[pledged]]=0,0,Tab_Data[[#This Row],[pledged]]/Tab_Data[[#This Row],[backers_count]])</f>
        <v>48.012468827930178</v>
      </c>
      <c r="J398" t="s">
        <v>26</v>
      </c>
      <c r="K398" t="s">
        <v>27</v>
      </c>
      <c r="L398">
        <v>1538715600</v>
      </c>
      <c r="M398" s="11">
        <f>(((Tab_Data[[#This Row],[launched_at]]/60)/60)/24)+DATE(1970,1,1)</f>
        <v>43378.208333333328</v>
      </c>
      <c r="N398">
        <f>YEAR(Tab_Data[[#This Row],[Date Created Conversion]])</f>
        <v>2018</v>
      </c>
      <c r="O398" s="12" t="str">
        <f>TEXT(Tab_Data[[#This Row],[Date Created Conversion]],"mmm")</f>
        <v>oct</v>
      </c>
      <c r="P398">
        <v>1539406800</v>
      </c>
      <c r="Q398" s="11">
        <f>(((Tab_Data[[#This Row],[deadline]]/60)/60)/24)+DATE(1970,1,1)</f>
        <v>43386.208333333328</v>
      </c>
      <c r="R398" t="b">
        <v>0</v>
      </c>
      <c r="S398" t="b">
        <v>0</v>
      </c>
      <c r="T398" t="s">
        <v>53</v>
      </c>
      <c r="U398" t="str">
        <f>MID(Tab_Data[[#This Row],[category &amp; sub-category]],1,FIND("/",Tab_Data[[#This Row],[category &amp; sub-category]])-1)</f>
        <v>film &amp; video</v>
      </c>
      <c r="V398" t="str">
        <f>MID(Tab_Data[[#This Row],[category &amp; sub-category]],FIND("/",Tab_Data[[#This Row],[category &amp; sub-category]])+1,1000)</f>
        <v>drama</v>
      </c>
    </row>
    <row r="399" spans="1:22" hidden="1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>(Tab_Data[[#This Row],[pledged]]/Tab_Data[[#This Row],[goal]])*100</f>
        <v>173.8641975308642</v>
      </c>
      <c r="G399" t="s">
        <v>20</v>
      </c>
      <c r="H399">
        <v>454</v>
      </c>
      <c r="I399" s="8">
        <f>IF(Tab_Data[[#This Row],[pledged]]=0,0,Tab_Data[[#This Row],[pledged]]/Tab_Data[[#This Row],[backers_count]])</f>
        <v>31.019823788546255</v>
      </c>
      <c r="J399" t="s">
        <v>21</v>
      </c>
      <c r="K399" t="s">
        <v>22</v>
      </c>
      <c r="L399">
        <v>1369285200</v>
      </c>
      <c r="M399" s="11">
        <f>(((Tab_Data[[#This Row],[launched_at]]/60)/60)/24)+DATE(1970,1,1)</f>
        <v>41417.208333333336</v>
      </c>
      <c r="N399">
        <f>YEAR(Tab_Data[[#This Row],[Date Created Conversion]])</f>
        <v>2013</v>
      </c>
      <c r="O399" s="12" t="str">
        <f>TEXT(Tab_Data[[#This Row],[Date Created Conversion]],"mmm")</f>
        <v>may</v>
      </c>
      <c r="P399">
        <v>1369803600</v>
      </c>
      <c r="Q399" s="11">
        <f>(((Tab_Data[[#This Row],[deadline]]/60)/60)/24)+DATE(1970,1,1)</f>
        <v>41423.208333333336</v>
      </c>
      <c r="R399" t="b">
        <v>0</v>
      </c>
      <c r="S399" t="b">
        <v>0</v>
      </c>
      <c r="T399" t="s">
        <v>23</v>
      </c>
      <c r="U399" t="str">
        <f>MID(Tab_Data[[#This Row],[category &amp; sub-category]],1,FIND("/",Tab_Data[[#This Row],[category &amp; sub-category]])-1)</f>
        <v>music</v>
      </c>
      <c r="V399" t="str">
        <f>MID(Tab_Data[[#This Row],[category &amp; sub-category]],FIND("/",Tab_Data[[#This Row],[category &amp; sub-category]])+1,1000)</f>
        <v>rock</v>
      </c>
    </row>
    <row r="400" spans="1:22" ht="31.2" hidden="1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>(Tab_Data[[#This Row],[pledged]]/Tab_Data[[#This Row],[goal]])*100</f>
        <v>717.76470588235293</v>
      </c>
      <c r="G400" t="s">
        <v>20</v>
      </c>
      <c r="H400">
        <v>123</v>
      </c>
      <c r="I400" s="8">
        <f>IF(Tab_Data[[#This Row],[pledged]]=0,0,Tab_Data[[#This Row],[pledged]]/Tab_Data[[#This Row],[backers_count]])</f>
        <v>99.203252032520325</v>
      </c>
      <c r="J400" t="s">
        <v>107</v>
      </c>
      <c r="K400" t="s">
        <v>108</v>
      </c>
      <c r="L400">
        <v>1525755600</v>
      </c>
      <c r="M400" s="11">
        <f>(((Tab_Data[[#This Row],[launched_at]]/60)/60)/24)+DATE(1970,1,1)</f>
        <v>43228.208333333328</v>
      </c>
      <c r="N400">
        <f>YEAR(Tab_Data[[#This Row],[Date Created Conversion]])</f>
        <v>2018</v>
      </c>
      <c r="O400" s="12" t="str">
        <f>TEXT(Tab_Data[[#This Row],[Date Created Conversion]],"mmm")</f>
        <v>may</v>
      </c>
      <c r="P400">
        <v>1525928400</v>
      </c>
      <c r="Q400" s="11">
        <f>(((Tab_Data[[#This Row],[deadline]]/60)/60)/24)+DATE(1970,1,1)</f>
        <v>43230.208333333328</v>
      </c>
      <c r="R400" t="b">
        <v>0</v>
      </c>
      <c r="S400" t="b">
        <v>1</v>
      </c>
      <c r="T400" t="s">
        <v>71</v>
      </c>
      <c r="U400" t="str">
        <f>MID(Tab_Data[[#This Row],[category &amp; sub-category]],1,FIND("/",Tab_Data[[#This Row],[category &amp; sub-category]])-1)</f>
        <v>film &amp; video</v>
      </c>
      <c r="V400" t="str">
        <f>MID(Tab_Data[[#This Row],[category &amp; sub-category]],FIND("/",Tab_Data[[#This Row],[category &amp; sub-category]])+1,1000)</f>
        <v>animation</v>
      </c>
    </row>
    <row r="401" spans="1:22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>(Tab_Data[[#This Row],[pledged]]/Tab_Data[[#This Row],[goal]])*100</f>
        <v>63.850976361767728</v>
      </c>
      <c r="G401" t="s">
        <v>14</v>
      </c>
      <c r="H401">
        <v>941</v>
      </c>
      <c r="I401" s="8">
        <f>IF(Tab_Data[[#This Row],[pledged]]=0,0,Tab_Data[[#This Row],[pledged]]/Tab_Data[[#This Row],[backers_count]])</f>
        <v>66.022316684378325</v>
      </c>
      <c r="J401" t="s">
        <v>21</v>
      </c>
      <c r="K401" t="s">
        <v>22</v>
      </c>
      <c r="L401">
        <v>1296626400</v>
      </c>
      <c r="M401" s="11">
        <f>(((Tab_Data[[#This Row],[launched_at]]/60)/60)/24)+DATE(1970,1,1)</f>
        <v>40576.25</v>
      </c>
      <c r="N401">
        <f>YEAR(Tab_Data[[#This Row],[Date Created Conversion]])</f>
        <v>2011</v>
      </c>
      <c r="O401" s="12" t="str">
        <f>TEXT(Tab_Data[[#This Row],[Date Created Conversion]],"mmm")</f>
        <v>feb</v>
      </c>
      <c r="P401">
        <v>1297231200</v>
      </c>
      <c r="Q401" s="11">
        <f>(((Tab_Data[[#This Row],[deadline]]/60)/60)/24)+DATE(1970,1,1)</f>
        <v>40583.25</v>
      </c>
      <c r="R401" t="b">
        <v>0</v>
      </c>
      <c r="S401" t="b">
        <v>0</v>
      </c>
      <c r="T401" t="s">
        <v>60</v>
      </c>
      <c r="U401" t="str">
        <f>MID(Tab_Data[[#This Row],[category &amp; sub-category]],1,FIND("/",Tab_Data[[#This Row],[category &amp; sub-category]])-1)</f>
        <v>music</v>
      </c>
      <c r="V401" t="str">
        <f>MID(Tab_Data[[#This Row],[category &amp; sub-category]],FIND("/",Tab_Data[[#This Row],[category &amp; sub-category]])+1,1000)</f>
        <v>indie rock</v>
      </c>
    </row>
    <row r="402" spans="1:22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>(Tab_Data[[#This Row],[pledged]]/Tab_Data[[#This Row],[goal]])*100</f>
        <v>2</v>
      </c>
      <c r="G402" t="s">
        <v>14</v>
      </c>
      <c r="H402">
        <v>1</v>
      </c>
      <c r="I402" s="8">
        <f>IF(Tab_Data[[#This Row],[pledged]]=0,0,Tab_Data[[#This Row],[pledged]]/Tab_Data[[#This Row],[backers_count]])</f>
        <v>2</v>
      </c>
      <c r="J402" t="s">
        <v>21</v>
      </c>
      <c r="K402" t="s">
        <v>22</v>
      </c>
      <c r="L402">
        <v>1376629200</v>
      </c>
      <c r="M402" s="11">
        <f>(((Tab_Data[[#This Row],[launched_at]]/60)/60)/24)+DATE(1970,1,1)</f>
        <v>41502.208333333336</v>
      </c>
      <c r="N402">
        <f>YEAR(Tab_Data[[#This Row],[Date Created Conversion]])</f>
        <v>2013</v>
      </c>
      <c r="O402" s="12" t="str">
        <f>TEXT(Tab_Data[[#This Row],[Date Created Conversion]],"mmm")</f>
        <v>ago</v>
      </c>
      <c r="P402">
        <v>1378530000</v>
      </c>
      <c r="Q402" s="11">
        <f>(((Tab_Data[[#This Row],[deadline]]/60)/60)/24)+DATE(1970,1,1)</f>
        <v>41524.208333333336</v>
      </c>
      <c r="R402" t="b">
        <v>0</v>
      </c>
      <c r="S402" t="b">
        <v>1</v>
      </c>
      <c r="T402" t="s">
        <v>122</v>
      </c>
      <c r="U402" t="str">
        <f>MID(Tab_Data[[#This Row],[category &amp; sub-category]],1,FIND("/",Tab_Data[[#This Row],[category &amp; sub-category]])-1)</f>
        <v>photography</v>
      </c>
      <c r="V402" t="str">
        <f>MID(Tab_Data[[#This Row],[category &amp; sub-category]],FIND("/",Tab_Data[[#This Row],[category &amp; sub-category]])+1,1000)</f>
        <v>photography books</v>
      </c>
    </row>
    <row r="403" spans="1:22" hidden="1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>(Tab_Data[[#This Row],[pledged]]/Tab_Data[[#This Row],[goal]])*100</f>
        <v>1530.2222222222222</v>
      </c>
      <c r="G403" t="s">
        <v>20</v>
      </c>
      <c r="H403">
        <v>299</v>
      </c>
      <c r="I403" s="8">
        <f>IF(Tab_Data[[#This Row],[pledged]]=0,0,Tab_Data[[#This Row],[pledged]]/Tab_Data[[#This Row],[backers_count]])</f>
        <v>46.060200668896321</v>
      </c>
      <c r="J403" t="s">
        <v>21</v>
      </c>
      <c r="K403" t="s">
        <v>22</v>
      </c>
      <c r="L403">
        <v>1572152400</v>
      </c>
      <c r="M403" s="11">
        <f>(((Tab_Data[[#This Row],[launched_at]]/60)/60)/24)+DATE(1970,1,1)</f>
        <v>43765.208333333328</v>
      </c>
      <c r="N403">
        <f>YEAR(Tab_Data[[#This Row],[Date Created Conversion]])</f>
        <v>2019</v>
      </c>
      <c r="O403" s="12" t="str">
        <f>TEXT(Tab_Data[[#This Row],[Date Created Conversion]],"mmm")</f>
        <v>oct</v>
      </c>
      <c r="P403">
        <v>1572152400</v>
      </c>
      <c r="Q403" s="11">
        <f>(((Tab_Data[[#This Row],[deadline]]/60)/60)/24)+DATE(1970,1,1)</f>
        <v>43765.208333333328</v>
      </c>
      <c r="R403" t="b">
        <v>0</v>
      </c>
      <c r="S403" t="b">
        <v>0</v>
      </c>
      <c r="T403" t="s">
        <v>33</v>
      </c>
      <c r="U403" t="str">
        <f>MID(Tab_Data[[#This Row],[category &amp; sub-category]],1,FIND("/",Tab_Data[[#This Row],[category &amp; sub-category]])-1)</f>
        <v>theater</v>
      </c>
      <c r="V403" t="str">
        <f>MID(Tab_Data[[#This Row],[category &amp; sub-category]],FIND("/",Tab_Data[[#This Row],[category &amp; sub-category]])+1,1000)</f>
        <v>plays</v>
      </c>
    </row>
    <row r="404" spans="1:22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>(Tab_Data[[#This Row],[pledged]]/Tab_Data[[#This Row],[goal]])*100</f>
        <v>40.356164383561641</v>
      </c>
      <c r="G404" t="s">
        <v>14</v>
      </c>
      <c r="H404">
        <v>40</v>
      </c>
      <c r="I404" s="8">
        <f>IF(Tab_Data[[#This Row],[pledged]]=0,0,Tab_Data[[#This Row],[pledged]]/Tab_Data[[#This Row],[backers_count]])</f>
        <v>73.650000000000006</v>
      </c>
      <c r="J404" t="s">
        <v>21</v>
      </c>
      <c r="K404" t="s">
        <v>22</v>
      </c>
      <c r="L404">
        <v>1325829600</v>
      </c>
      <c r="M404" s="11">
        <f>(((Tab_Data[[#This Row],[launched_at]]/60)/60)/24)+DATE(1970,1,1)</f>
        <v>40914.25</v>
      </c>
      <c r="N404">
        <f>YEAR(Tab_Data[[#This Row],[Date Created Conversion]])</f>
        <v>2012</v>
      </c>
      <c r="O404" s="12" t="str">
        <f>TEXT(Tab_Data[[#This Row],[Date Created Conversion]],"mmm")</f>
        <v>ene</v>
      </c>
      <c r="P404">
        <v>1329890400</v>
      </c>
      <c r="Q404" s="11">
        <f>(((Tab_Data[[#This Row],[deadline]]/60)/60)/24)+DATE(1970,1,1)</f>
        <v>40961.25</v>
      </c>
      <c r="R404" t="b">
        <v>0</v>
      </c>
      <c r="S404" t="b">
        <v>1</v>
      </c>
      <c r="T404" t="s">
        <v>100</v>
      </c>
      <c r="U404" t="str">
        <f>MID(Tab_Data[[#This Row],[category &amp; sub-category]],1,FIND("/",Tab_Data[[#This Row],[category &amp; sub-category]])-1)</f>
        <v>film &amp; video</v>
      </c>
      <c r="V404" t="str">
        <f>MID(Tab_Data[[#This Row],[category &amp; sub-category]],FIND("/",Tab_Data[[#This Row],[category &amp; sub-category]])+1,1000)</f>
        <v>shorts</v>
      </c>
    </row>
    <row r="405" spans="1:22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>(Tab_Data[[#This Row],[pledged]]/Tab_Data[[#This Row],[goal]])*100</f>
        <v>86.220633299284984</v>
      </c>
      <c r="G405" t="s">
        <v>14</v>
      </c>
      <c r="H405">
        <v>3015</v>
      </c>
      <c r="I405" s="8">
        <f>IF(Tab_Data[[#This Row],[pledged]]=0,0,Tab_Data[[#This Row],[pledged]]/Tab_Data[[#This Row],[backers_count]])</f>
        <v>55.99336650082919</v>
      </c>
      <c r="J405" t="s">
        <v>15</v>
      </c>
      <c r="K405" t="s">
        <v>16</v>
      </c>
      <c r="L405">
        <v>1273640400</v>
      </c>
      <c r="M405" s="11">
        <f>(((Tab_Data[[#This Row],[launched_at]]/60)/60)/24)+DATE(1970,1,1)</f>
        <v>40310.208333333336</v>
      </c>
      <c r="N405">
        <f>YEAR(Tab_Data[[#This Row],[Date Created Conversion]])</f>
        <v>2010</v>
      </c>
      <c r="O405" s="12" t="str">
        <f>TEXT(Tab_Data[[#This Row],[Date Created Conversion]],"mmm")</f>
        <v>may</v>
      </c>
      <c r="P405">
        <v>1276750800</v>
      </c>
      <c r="Q405" s="11">
        <f>(((Tab_Data[[#This Row],[deadline]]/60)/60)/24)+DATE(1970,1,1)</f>
        <v>40346.208333333336</v>
      </c>
      <c r="R405" t="b">
        <v>0</v>
      </c>
      <c r="S405" t="b">
        <v>1</v>
      </c>
      <c r="T405" t="s">
        <v>33</v>
      </c>
      <c r="U405" t="str">
        <f>MID(Tab_Data[[#This Row],[category &amp; sub-category]],1,FIND("/",Tab_Data[[#This Row],[category &amp; sub-category]])-1)</f>
        <v>theater</v>
      </c>
      <c r="V405" t="str">
        <f>MID(Tab_Data[[#This Row],[category &amp; sub-category]],FIND("/",Tab_Data[[#This Row],[category &amp; sub-category]])+1,1000)</f>
        <v>plays</v>
      </c>
    </row>
    <row r="406" spans="1:22" hidden="1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>(Tab_Data[[#This Row],[pledged]]/Tab_Data[[#This Row],[goal]])*100</f>
        <v>315.58486707566465</v>
      </c>
      <c r="G406" t="s">
        <v>20</v>
      </c>
      <c r="H406">
        <v>2237</v>
      </c>
      <c r="I406" s="8">
        <f>IF(Tab_Data[[#This Row],[pledged]]=0,0,Tab_Data[[#This Row],[pledged]]/Tab_Data[[#This Row],[backers_count]])</f>
        <v>68.985695127402778</v>
      </c>
      <c r="J406" t="s">
        <v>21</v>
      </c>
      <c r="K406" t="s">
        <v>22</v>
      </c>
      <c r="L406">
        <v>1510639200</v>
      </c>
      <c r="M406" s="11">
        <f>(((Tab_Data[[#This Row],[launched_at]]/60)/60)/24)+DATE(1970,1,1)</f>
        <v>43053.25</v>
      </c>
      <c r="N406">
        <f>YEAR(Tab_Data[[#This Row],[Date Created Conversion]])</f>
        <v>2017</v>
      </c>
      <c r="O406" s="12" t="str">
        <f>TEXT(Tab_Data[[#This Row],[Date Created Conversion]],"mmm")</f>
        <v>nov</v>
      </c>
      <c r="P406">
        <v>1510898400</v>
      </c>
      <c r="Q406" s="11">
        <f>(((Tab_Data[[#This Row],[deadline]]/60)/60)/24)+DATE(1970,1,1)</f>
        <v>43056.25</v>
      </c>
      <c r="R406" t="b">
        <v>0</v>
      </c>
      <c r="S406" t="b">
        <v>0</v>
      </c>
      <c r="T406" t="s">
        <v>33</v>
      </c>
      <c r="U406" t="str">
        <f>MID(Tab_Data[[#This Row],[category &amp; sub-category]],1,FIND("/",Tab_Data[[#This Row],[category &amp; sub-category]])-1)</f>
        <v>theater</v>
      </c>
      <c r="V406" t="str">
        <f>MID(Tab_Data[[#This Row],[category &amp; sub-category]],FIND("/",Tab_Data[[#This Row],[category &amp; sub-category]])+1,1000)</f>
        <v>plays</v>
      </c>
    </row>
    <row r="407" spans="1:22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>(Tab_Data[[#This Row],[pledged]]/Tab_Data[[#This Row],[goal]])*100</f>
        <v>89.618243243243242</v>
      </c>
      <c r="G407" t="s">
        <v>14</v>
      </c>
      <c r="H407">
        <v>435</v>
      </c>
      <c r="I407" s="8">
        <f>IF(Tab_Data[[#This Row],[pledged]]=0,0,Tab_Data[[#This Row],[pledged]]/Tab_Data[[#This Row],[backers_count]])</f>
        <v>60.981609195402299</v>
      </c>
      <c r="J407" t="s">
        <v>21</v>
      </c>
      <c r="K407" t="s">
        <v>22</v>
      </c>
      <c r="L407">
        <v>1528088400</v>
      </c>
      <c r="M407" s="11">
        <f>(((Tab_Data[[#This Row],[launched_at]]/60)/60)/24)+DATE(1970,1,1)</f>
        <v>43255.208333333328</v>
      </c>
      <c r="N407">
        <f>YEAR(Tab_Data[[#This Row],[Date Created Conversion]])</f>
        <v>2018</v>
      </c>
      <c r="O407" s="12" t="str">
        <f>TEXT(Tab_Data[[#This Row],[Date Created Conversion]],"mmm")</f>
        <v>jun</v>
      </c>
      <c r="P407">
        <v>1532408400</v>
      </c>
      <c r="Q407" s="11">
        <f>(((Tab_Data[[#This Row],[deadline]]/60)/60)/24)+DATE(1970,1,1)</f>
        <v>43305.208333333328</v>
      </c>
      <c r="R407" t="b">
        <v>0</v>
      </c>
      <c r="S407" t="b">
        <v>0</v>
      </c>
      <c r="T407" t="s">
        <v>33</v>
      </c>
      <c r="U407" t="str">
        <f>MID(Tab_Data[[#This Row],[category &amp; sub-category]],1,FIND("/",Tab_Data[[#This Row],[category &amp; sub-category]])-1)</f>
        <v>theater</v>
      </c>
      <c r="V407" t="str">
        <f>MID(Tab_Data[[#This Row],[category &amp; sub-category]],FIND("/",Tab_Data[[#This Row],[category &amp; sub-category]])+1,1000)</f>
        <v>plays</v>
      </c>
    </row>
    <row r="408" spans="1:22" ht="31.2" hidden="1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>(Tab_Data[[#This Row],[pledged]]/Tab_Data[[#This Row],[goal]])*100</f>
        <v>182.14503816793894</v>
      </c>
      <c r="G408" t="s">
        <v>20</v>
      </c>
      <c r="H408">
        <v>645</v>
      </c>
      <c r="I408" s="8">
        <f>IF(Tab_Data[[#This Row],[pledged]]=0,0,Tab_Data[[#This Row],[pledged]]/Tab_Data[[#This Row],[backers_count]])</f>
        <v>110.98139534883721</v>
      </c>
      <c r="J408" t="s">
        <v>21</v>
      </c>
      <c r="K408" t="s">
        <v>22</v>
      </c>
      <c r="L408">
        <v>1359525600</v>
      </c>
      <c r="M408" s="11">
        <f>(((Tab_Data[[#This Row],[launched_at]]/60)/60)/24)+DATE(1970,1,1)</f>
        <v>41304.25</v>
      </c>
      <c r="N408">
        <f>YEAR(Tab_Data[[#This Row],[Date Created Conversion]])</f>
        <v>2013</v>
      </c>
      <c r="O408" s="12" t="str">
        <f>TEXT(Tab_Data[[#This Row],[Date Created Conversion]],"mmm")</f>
        <v>ene</v>
      </c>
      <c r="P408">
        <v>1360562400</v>
      </c>
      <c r="Q408" s="11">
        <f>(((Tab_Data[[#This Row],[deadline]]/60)/60)/24)+DATE(1970,1,1)</f>
        <v>41316.25</v>
      </c>
      <c r="R408" t="b">
        <v>1</v>
      </c>
      <c r="S408" t="b">
        <v>0</v>
      </c>
      <c r="T408" t="s">
        <v>42</v>
      </c>
      <c r="U408" t="str">
        <f>MID(Tab_Data[[#This Row],[category &amp; sub-category]],1,FIND("/",Tab_Data[[#This Row],[category &amp; sub-category]])-1)</f>
        <v>film &amp; video</v>
      </c>
      <c r="V408" t="str">
        <f>MID(Tab_Data[[#This Row],[category &amp; sub-category]],FIND("/",Tab_Data[[#This Row],[category &amp; sub-category]])+1,1000)</f>
        <v>documentary</v>
      </c>
    </row>
    <row r="409" spans="1:22" hidden="1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>(Tab_Data[[#This Row],[pledged]]/Tab_Data[[#This Row],[goal]])*100</f>
        <v>355.88235294117646</v>
      </c>
      <c r="G409" t="s">
        <v>20</v>
      </c>
      <c r="H409">
        <v>484</v>
      </c>
      <c r="I409" s="8">
        <f>IF(Tab_Data[[#This Row],[pledged]]=0,0,Tab_Data[[#This Row],[pledged]]/Tab_Data[[#This Row],[backers_count]])</f>
        <v>25</v>
      </c>
      <c r="J409" t="s">
        <v>36</v>
      </c>
      <c r="K409" t="s">
        <v>37</v>
      </c>
      <c r="L409">
        <v>1570942800</v>
      </c>
      <c r="M409" s="11">
        <f>(((Tab_Data[[#This Row],[launched_at]]/60)/60)/24)+DATE(1970,1,1)</f>
        <v>43751.208333333328</v>
      </c>
      <c r="N409">
        <f>YEAR(Tab_Data[[#This Row],[Date Created Conversion]])</f>
        <v>2019</v>
      </c>
      <c r="O409" s="12" t="str">
        <f>TEXT(Tab_Data[[#This Row],[Date Created Conversion]],"mmm")</f>
        <v>oct</v>
      </c>
      <c r="P409">
        <v>1571547600</v>
      </c>
      <c r="Q409" s="11">
        <f>(((Tab_Data[[#This Row],[deadline]]/60)/60)/24)+DATE(1970,1,1)</f>
        <v>43758.208333333328</v>
      </c>
      <c r="R409" t="b">
        <v>0</v>
      </c>
      <c r="S409" t="b">
        <v>0</v>
      </c>
      <c r="T409" t="s">
        <v>33</v>
      </c>
      <c r="U409" t="str">
        <f>MID(Tab_Data[[#This Row],[category &amp; sub-category]],1,FIND("/",Tab_Data[[#This Row],[category &amp; sub-category]])-1)</f>
        <v>theater</v>
      </c>
      <c r="V409" t="str">
        <f>MID(Tab_Data[[#This Row],[category &amp; sub-category]],FIND("/",Tab_Data[[#This Row],[category &amp; sub-category]])+1,1000)</f>
        <v>plays</v>
      </c>
    </row>
    <row r="410" spans="1:22" hidden="1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>(Tab_Data[[#This Row],[pledged]]/Tab_Data[[#This Row],[goal]])*100</f>
        <v>131.83695652173913</v>
      </c>
      <c r="G410" t="s">
        <v>20</v>
      </c>
      <c r="H410">
        <v>154</v>
      </c>
      <c r="I410" s="8">
        <f>IF(Tab_Data[[#This Row],[pledged]]=0,0,Tab_Data[[#This Row],[pledged]]/Tab_Data[[#This Row],[backers_count]])</f>
        <v>78.759740259740255</v>
      </c>
      <c r="J410" t="s">
        <v>15</v>
      </c>
      <c r="K410" t="s">
        <v>16</v>
      </c>
      <c r="L410">
        <v>1466398800</v>
      </c>
      <c r="M410" s="11">
        <f>(((Tab_Data[[#This Row],[launched_at]]/60)/60)/24)+DATE(1970,1,1)</f>
        <v>42541.208333333328</v>
      </c>
      <c r="N410">
        <f>YEAR(Tab_Data[[#This Row],[Date Created Conversion]])</f>
        <v>2016</v>
      </c>
      <c r="O410" s="12" t="str">
        <f>TEXT(Tab_Data[[#This Row],[Date Created Conversion]],"mmm")</f>
        <v>jun</v>
      </c>
      <c r="P410">
        <v>1468126800</v>
      </c>
      <c r="Q410" s="11">
        <f>(((Tab_Data[[#This Row],[deadline]]/60)/60)/24)+DATE(1970,1,1)</f>
        <v>42561.208333333328</v>
      </c>
      <c r="R410" t="b">
        <v>0</v>
      </c>
      <c r="S410" t="b">
        <v>0</v>
      </c>
      <c r="T410" t="s">
        <v>42</v>
      </c>
      <c r="U410" t="str">
        <f>MID(Tab_Data[[#This Row],[category &amp; sub-category]],1,FIND("/",Tab_Data[[#This Row],[category &amp; sub-category]])-1)</f>
        <v>film &amp; video</v>
      </c>
      <c r="V410" t="str">
        <f>MID(Tab_Data[[#This Row],[category &amp; sub-category]],FIND("/",Tab_Data[[#This Row],[category &amp; sub-category]])+1,1000)</f>
        <v>documentary</v>
      </c>
    </row>
    <row r="411" spans="1:22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>(Tab_Data[[#This Row],[pledged]]/Tab_Data[[#This Row],[goal]])*100</f>
        <v>46.315634218289084</v>
      </c>
      <c r="G411" t="s">
        <v>14</v>
      </c>
      <c r="H411">
        <v>714</v>
      </c>
      <c r="I411" s="8">
        <f>IF(Tab_Data[[#This Row],[pledged]]=0,0,Tab_Data[[#This Row],[pledged]]/Tab_Data[[#This Row],[backers_count]])</f>
        <v>87.960784313725483</v>
      </c>
      <c r="J411" t="s">
        <v>21</v>
      </c>
      <c r="K411" t="s">
        <v>22</v>
      </c>
      <c r="L411">
        <v>1492491600</v>
      </c>
      <c r="M411" s="11">
        <f>(((Tab_Data[[#This Row],[launched_at]]/60)/60)/24)+DATE(1970,1,1)</f>
        <v>42843.208333333328</v>
      </c>
      <c r="N411">
        <f>YEAR(Tab_Data[[#This Row],[Date Created Conversion]])</f>
        <v>2017</v>
      </c>
      <c r="O411" s="12" t="str">
        <f>TEXT(Tab_Data[[#This Row],[Date Created Conversion]],"mmm")</f>
        <v>abr</v>
      </c>
      <c r="P411">
        <v>1492837200</v>
      </c>
      <c r="Q411" s="11">
        <f>(((Tab_Data[[#This Row],[deadline]]/60)/60)/24)+DATE(1970,1,1)</f>
        <v>42847.208333333328</v>
      </c>
      <c r="R411" t="b">
        <v>0</v>
      </c>
      <c r="S411" t="b">
        <v>0</v>
      </c>
      <c r="T411" t="s">
        <v>23</v>
      </c>
      <c r="U411" t="str">
        <f>MID(Tab_Data[[#This Row],[category &amp; sub-category]],1,FIND("/",Tab_Data[[#This Row],[category &amp; sub-category]])-1)</f>
        <v>music</v>
      </c>
      <c r="V411" t="str">
        <f>MID(Tab_Data[[#This Row],[category &amp; sub-category]],FIND("/",Tab_Data[[#This Row],[category &amp; sub-category]])+1,1000)</f>
        <v>rock</v>
      </c>
    </row>
    <row r="412" spans="1:22" hidden="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>(Tab_Data[[#This Row],[pledged]]/Tab_Data[[#This Row],[goal]])*100</f>
        <v>36.132726089785294</v>
      </c>
      <c r="G412" t="s">
        <v>47</v>
      </c>
      <c r="H412">
        <v>1111</v>
      </c>
      <c r="I412" s="8">
        <f>IF(Tab_Data[[#This Row],[pledged]]=0,0,Tab_Data[[#This Row],[pledged]]/Tab_Data[[#This Row],[backers_count]])</f>
        <v>49.987398739873989</v>
      </c>
      <c r="J412" t="s">
        <v>21</v>
      </c>
      <c r="K412" t="s">
        <v>22</v>
      </c>
      <c r="L412">
        <v>1430197200</v>
      </c>
      <c r="M412" s="11">
        <f>(((Tab_Data[[#This Row],[launched_at]]/60)/60)/24)+DATE(1970,1,1)</f>
        <v>42122.208333333328</v>
      </c>
      <c r="N412">
        <f>YEAR(Tab_Data[[#This Row],[Date Created Conversion]])</f>
        <v>2015</v>
      </c>
      <c r="O412" s="12" t="str">
        <f>TEXT(Tab_Data[[#This Row],[Date Created Conversion]],"mmm")</f>
        <v>abr</v>
      </c>
      <c r="P412">
        <v>1430197200</v>
      </c>
      <c r="Q412" s="11">
        <f>(((Tab_Data[[#This Row],[deadline]]/60)/60)/24)+DATE(1970,1,1)</f>
        <v>42122.208333333328</v>
      </c>
      <c r="R412" t="b">
        <v>0</v>
      </c>
      <c r="S412" t="b">
        <v>0</v>
      </c>
      <c r="T412" t="s">
        <v>292</v>
      </c>
      <c r="U412" t="str">
        <f>MID(Tab_Data[[#This Row],[category &amp; sub-category]],1,FIND("/",Tab_Data[[#This Row],[category &amp; sub-category]])-1)</f>
        <v>games</v>
      </c>
      <c r="V412" t="str">
        <f>MID(Tab_Data[[#This Row],[category &amp; sub-category]],FIND("/",Tab_Data[[#This Row],[category &amp; sub-category]])+1,1000)</f>
        <v>mobile games</v>
      </c>
    </row>
    <row r="413" spans="1:22" hidden="1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>(Tab_Data[[#This Row],[pledged]]/Tab_Data[[#This Row],[goal]])*100</f>
        <v>104.62820512820512</v>
      </c>
      <c r="G413" t="s">
        <v>20</v>
      </c>
      <c r="H413">
        <v>82</v>
      </c>
      <c r="I413" s="8">
        <f>IF(Tab_Data[[#This Row],[pledged]]=0,0,Tab_Data[[#This Row],[pledged]]/Tab_Data[[#This Row],[backers_count]])</f>
        <v>99.524390243902445</v>
      </c>
      <c r="J413" t="s">
        <v>21</v>
      </c>
      <c r="K413" t="s">
        <v>22</v>
      </c>
      <c r="L413">
        <v>1496034000</v>
      </c>
      <c r="M413" s="11">
        <f>(((Tab_Data[[#This Row],[launched_at]]/60)/60)/24)+DATE(1970,1,1)</f>
        <v>42884.208333333328</v>
      </c>
      <c r="N413">
        <f>YEAR(Tab_Data[[#This Row],[Date Created Conversion]])</f>
        <v>2017</v>
      </c>
      <c r="O413" s="12" t="str">
        <f>TEXT(Tab_Data[[#This Row],[Date Created Conversion]],"mmm")</f>
        <v>may</v>
      </c>
      <c r="P413">
        <v>1496206800</v>
      </c>
      <c r="Q413" s="11">
        <f>(((Tab_Data[[#This Row],[deadline]]/60)/60)/24)+DATE(1970,1,1)</f>
        <v>42886.208333333328</v>
      </c>
      <c r="R413" t="b">
        <v>0</v>
      </c>
      <c r="S413" t="b">
        <v>0</v>
      </c>
      <c r="T413" t="s">
        <v>33</v>
      </c>
      <c r="U413" t="str">
        <f>MID(Tab_Data[[#This Row],[category &amp; sub-category]],1,FIND("/",Tab_Data[[#This Row],[category &amp; sub-category]])-1)</f>
        <v>theater</v>
      </c>
      <c r="V413" t="str">
        <f>MID(Tab_Data[[#This Row],[category &amp; sub-category]],FIND("/",Tab_Data[[#This Row],[category &amp; sub-category]])+1,1000)</f>
        <v>plays</v>
      </c>
    </row>
    <row r="414" spans="1:22" hidden="1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>(Tab_Data[[#This Row],[pledged]]/Tab_Data[[#This Row],[goal]])*100</f>
        <v>668.85714285714289</v>
      </c>
      <c r="G414" t="s">
        <v>20</v>
      </c>
      <c r="H414">
        <v>134</v>
      </c>
      <c r="I414" s="8">
        <f>IF(Tab_Data[[#This Row],[pledged]]=0,0,Tab_Data[[#This Row],[pledged]]/Tab_Data[[#This Row],[backers_count]])</f>
        <v>104.82089552238806</v>
      </c>
      <c r="J414" t="s">
        <v>21</v>
      </c>
      <c r="K414" t="s">
        <v>22</v>
      </c>
      <c r="L414">
        <v>1388728800</v>
      </c>
      <c r="M414" s="11">
        <f>(((Tab_Data[[#This Row],[launched_at]]/60)/60)/24)+DATE(1970,1,1)</f>
        <v>41642.25</v>
      </c>
      <c r="N414">
        <f>YEAR(Tab_Data[[#This Row],[Date Created Conversion]])</f>
        <v>2014</v>
      </c>
      <c r="O414" s="12" t="str">
        <f>TEXT(Tab_Data[[#This Row],[Date Created Conversion]],"mmm")</f>
        <v>ene</v>
      </c>
      <c r="P414">
        <v>1389592800</v>
      </c>
      <c r="Q414" s="11">
        <f>(((Tab_Data[[#This Row],[deadline]]/60)/60)/24)+DATE(1970,1,1)</f>
        <v>41652.25</v>
      </c>
      <c r="R414" t="b">
        <v>0</v>
      </c>
      <c r="S414" t="b">
        <v>0</v>
      </c>
      <c r="T414" t="s">
        <v>119</v>
      </c>
      <c r="U414" t="str">
        <f>MID(Tab_Data[[#This Row],[category &amp; sub-category]],1,FIND("/",Tab_Data[[#This Row],[category &amp; sub-category]])-1)</f>
        <v>publishing</v>
      </c>
      <c r="V414" t="str">
        <f>MID(Tab_Data[[#This Row],[category &amp; sub-category]],FIND("/",Tab_Data[[#This Row],[category &amp; sub-category]])+1,1000)</f>
        <v>fiction</v>
      </c>
    </row>
    <row r="415" spans="1:22" hidden="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>(Tab_Data[[#This Row],[pledged]]/Tab_Data[[#This Row],[goal]])*100</f>
        <v>62.072823218997364</v>
      </c>
      <c r="G415" t="s">
        <v>47</v>
      </c>
      <c r="H415">
        <v>1089</v>
      </c>
      <c r="I415" s="8">
        <f>IF(Tab_Data[[#This Row],[pledged]]=0,0,Tab_Data[[#This Row],[pledged]]/Tab_Data[[#This Row],[backers_count]])</f>
        <v>108.01469237832875</v>
      </c>
      <c r="J415" t="s">
        <v>21</v>
      </c>
      <c r="K415" t="s">
        <v>22</v>
      </c>
      <c r="L415">
        <v>1543298400</v>
      </c>
      <c r="M415" s="11">
        <f>(((Tab_Data[[#This Row],[launched_at]]/60)/60)/24)+DATE(1970,1,1)</f>
        <v>43431.25</v>
      </c>
      <c r="N415">
        <f>YEAR(Tab_Data[[#This Row],[Date Created Conversion]])</f>
        <v>2018</v>
      </c>
      <c r="O415" s="12" t="str">
        <f>TEXT(Tab_Data[[#This Row],[Date Created Conversion]],"mmm")</f>
        <v>nov</v>
      </c>
      <c r="P415">
        <v>1545631200</v>
      </c>
      <c r="Q415" s="11">
        <f>(((Tab_Data[[#This Row],[deadline]]/60)/60)/24)+DATE(1970,1,1)</f>
        <v>43458.25</v>
      </c>
      <c r="R415" t="b">
        <v>0</v>
      </c>
      <c r="S415" t="b">
        <v>0</v>
      </c>
      <c r="T415" t="s">
        <v>71</v>
      </c>
      <c r="U415" t="str">
        <f>MID(Tab_Data[[#This Row],[category &amp; sub-category]],1,FIND("/",Tab_Data[[#This Row],[category &amp; sub-category]])-1)</f>
        <v>film &amp; video</v>
      </c>
      <c r="V415" t="str">
        <f>MID(Tab_Data[[#This Row],[category &amp; sub-category]],FIND("/",Tab_Data[[#This Row],[category &amp; sub-category]])+1,1000)</f>
        <v>animation</v>
      </c>
    </row>
    <row r="416" spans="1:22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>(Tab_Data[[#This Row],[pledged]]/Tab_Data[[#This Row],[goal]])*100</f>
        <v>84.699787460148784</v>
      </c>
      <c r="G416" t="s">
        <v>14</v>
      </c>
      <c r="H416">
        <v>5497</v>
      </c>
      <c r="I416" s="8">
        <f>IF(Tab_Data[[#This Row],[pledged]]=0,0,Tab_Data[[#This Row],[pledged]]/Tab_Data[[#This Row],[backers_count]])</f>
        <v>28.998544660724033</v>
      </c>
      <c r="J416" t="s">
        <v>21</v>
      </c>
      <c r="K416" t="s">
        <v>22</v>
      </c>
      <c r="L416">
        <v>1271739600</v>
      </c>
      <c r="M416" s="11">
        <f>(((Tab_Data[[#This Row],[launched_at]]/60)/60)/24)+DATE(1970,1,1)</f>
        <v>40288.208333333336</v>
      </c>
      <c r="N416">
        <f>YEAR(Tab_Data[[#This Row],[Date Created Conversion]])</f>
        <v>2010</v>
      </c>
      <c r="O416" s="12" t="str">
        <f>TEXT(Tab_Data[[#This Row],[Date Created Conversion]],"mmm")</f>
        <v>abr</v>
      </c>
      <c r="P416">
        <v>1272430800</v>
      </c>
      <c r="Q416" s="11">
        <f>(((Tab_Data[[#This Row],[deadline]]/60)/60)/24)+DATE(1970,1,1)</f>
        <v>40296.208333333336</v>
      </c>
      <c r="R416" t="b">
        <v>0</v>
      </c>
      <c r="S416" t="b">
        <v>1</v>
      </c>
      <c r="T416" t="s">
        <v>17</v>
      </c>
      <c r="U416" t="str">
        <f>MID(Tab_Data[[#This Row],[category &amp; sub-category]],1,FIND("/",Tab_Data[[#This Row],[category &amp; sub-category]])-1)</f>
        <v>food</v>
      </c>
      <c r="V416" t="str">
        <f>MID(Tab_Data[[#This Row],[category &amp; sub-category]],FIND("/",Tab_Data[[#This Row],[category &amp; sub-category]])+1,1000)</f>
        <v>food trucks</v>
      </c>
    </row>
    <row r="417" spans="1:22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>(Tab_Data[[#This Row],[pledged]]/Tab_Data[[#This Row],[goal]])*100</f>
        <v>11.059030837004405</v>
      </c>
      <c r="G417" t="s">
        <v>14</v>
      </c>
      <c r="H417">
        <v>418</v>
      </c>
      <c r="I417" s="8">
        <f>IF(Tab_Data[[#This Row],[pledged]]=0,0,Tab_Data[[#This Row],[pledged]]/Tab_Data[[#This Row],[backers_count]])</f>
        <v>30.028708133971293</v>
      </c>
      <c r="J417" t="s">
        <v>21</v>
      </c>
      <c r="K417" t="s">
        <v>22</v>
      </c>
      <c r="L417">
        <v>1326434400</v>
      </c>
      <c r="M417" s="11">
        <f>(((Tab_Data[[#This Row],[launched_at]]/60)/60)/24)+DATE(1970,1,1)</f>
        <v>40921.25</v>
      </c>
      <c r="N417">
        <f>YEAR(Tab_Data[[#This Row],[Date Created Conversion]])</f>
        <v>2012</v>
      </c>
      <c r="O417" s="12" t="str">
        <f>TEXT(Tab_Data[[#This Row],[Date Created Conversion]],"mmm")</f>
        <v>ene</v>
      </c>
      <c r="P417">
        <v>1327903200</v>
      </c>
      <c r="Q417" s="11">
        <f>(((Tab_Data[[#This Row],[deadline]]/60)/60)/24)+DATE(1970,1,1)</f>
        <v>40938.25</v>
      </c>
      <c r="R417" t="b">
        <v>0</v>
      </c>
      <c r="S417" t="b">
        <v>0</v>
      </c>
      <c r="T417" t="s">
        <v>33</v>
      </c>
      <c r="U417" t="str">
        <f>MID(Tab_Data[[#This Row],[category &amp; sub-category]],1,FIND("/",Tab_Data[[#This Row],[category &amp; sub-category]])-1)</f>
        <v>theater</v>
      </c>
      <c r="V417" t="str">
        <f>MID(Tab_Data[[#This Row],[category &amp; sub-category]],FIND("/",Tab_Data[[#This Row],[category &amp; sub-category]])+1,1000)</f>
        <v>plays</v>
      </c>
    </row>
    <row r="418" spans="1:22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>(Tab_Data[[#This Row],[pledged]]/Tab_Data[[#This Row],[goal]])*100</f>
        <v>43.838781575037146</v>
      </c>
      <c r="G418" t="s">
        <v>14</v>
      </c>
      <c r="H418">
        <v>1439</v>
      </c>
      <c r="I418" s="8">
        <f>IF(Tab_Data[[#This Row],[pledged]]=0,0,Tab_Data[[#This Row],[pledged]]/Tab_Data[[#This Row],[backers_count]])</f>
        <v>41.005559416261292</v>
      </c>
      <c r="J418" t="s">
        <v>21</v>
      </c>
      <c r="K418" t="s">
        <v>22</v>
      </c>
      <c r="L418">
        <v>1295244000</v>
      </c>
      <c r="M418" s="11">
        <f>(((Tab_Data[[#This Row],[launched_at]]/60)/60)/24)+DATE(1970,1,1)</f>
        <v>40560.25</v>
      </c>
      <c r="N418">
        <f>YEAR(Tab_Data[[#This Row],[Date Created Conversion]])</f>
        <v>2011</v>
      </c>
      <c r="O418" s="12" t="str">
        <f>TEXT(Tab_Data[[#This Row],[Date Created Conversion]],"mmm")</f>
        <v>ene</v>
      </c>
      <c r="P418">
        <v>1296021600</v>
      </c>
      <c r="Q418" s="11">
        <f>(((Tab_Data[[#This Row],[deadline]]/60)/60)/24)+DATE(1970,1,1)</f>
        <v>40569.25</v>
      </c>
      <c r="R418" t="b">
        <v>0</v>
      </c>
      <c r="S418" t="b">
        <v>1</v>
      </c>
      <c r="T418" t="s">
        <v>42</v>
      </c>
      <c r="U418" t="str">
        <f>MID(Tab_Data[[#This Row],[category &amp; sub-category]],1,FIND("/",Tab_Data[[#This Row],[category &amp; sub-category]])-1)</f>
        <v>film &amp; video</v>
      </c>
      <c r="V418" t="str">
        <f>MID(Tab_Data[[#This Row],[category &amp; sub-category]],FIND("/",Tab_Data[[#This Row],[category &amp; sub-category]])+1,1000)</f>
        <v>documentary</v>
      </c>
    </row>
    <row r="419" spans="1:22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>(Tab_Data[[#This Row],[pledged]]/Tab_Data[[#This Row],[goal]])*100</f>
        <v>55.470588235294116</v>
      </c>
      <c r="G419" t="s">
        <v>14</v>
      </c>
      <c r="H419">
        <v>15</v>
      </c>
      <c r="I419" s="8">
        <f>IF(Tab_Data[[#This Row],[pledged]]=0,0,Tab_Data[[#This Row],[pledged]]/Tab_Data[[#This Row],[backers_count]])</f>
        <v>62.866666666666667</v>
      </c>
      <c r="J419" t="s">
        <v>21</v>
      </c>
      <c r="K419" t="s">
        <v>22</v>
      </c>
      <c r="L419">
        <v>1541221200</v>
      </c>
      <c r="M419" s="11">
        <f>(((Tab_Data[[#This Row],[launched_at]]/60)/60)/24)+DATE(1970,1,1)</f>
        <v>43407.208333333328</v>
      </c>
      <c r="N419">
        <f>YEAR(Tab_Data[[#This Row],[Date Created Conversion]])</f>
        <v>2018</v>
      </c>
      <c r="O419" s="12" t="str">
        <f>TEXT(Tab_Data[[#This Row],[Date Created Conversion]],"mmm")</f>
        <v>nov</v>
      </c>
      <c r="P419">
        <v>1543298400</v>
      </c>
      <c r="Q419" s="11">
        <f>(((Tab_Data[[#This Row],[deadline]]/60)/60)/24)+DATE(1970,1,1)</f>
        <v>43431.25</v>
      </c>
      <c r="R419" t="b">
        <v>0</v>
      </c>
      <c r="S419" t="b">
        <v>0</v>
      </c>
      <c r="T419" t="s">
        <v>33</v>
      </c>
      <c r="U419" t="str">
        <f>MID(Tab_Data[[#This Row],[category &amp; sub-category]],1,FIND("/",Tab_Data[[#This Row],[category &amp; sub-category]])-1)</f>
        <v>theater</v>
      </c>
      <c r="V419" t="str">
        <f>MID(Tab_Data[[#This Row],[category &amp; sub-category]],FIND("/",Tab_Data[[#This Row],[category &amp; sub-category]])+1,1000)</f>
        <v>plays</v>
      </c>
    </row>
    <row r="420" spans="1:22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>(Tab_Data[[#This Row],[pledged]]/Tab_Data[[#This Row],[goal]])*100</f>
        <v>57.399511301160658</v>
      </c>
      <c r="G420" t="s">
        <v>14</v>
      </c>
      <c r="H420">
        <v>1999</v>
      </c>
      <c r="I420" s="8">
        <f>IF(Tab_Data[[#This Row],[pledged]]=0,0,Tab_Data[[#This Row],[pledged]]/Tab_Data[[#This Row],[backers_count]])</f>
        <v>47.005002501250623</v>
      </c>
      <c r="J420" t="s">
        <v>15</v>
      </c>
      <c r="K420" t="s">
        <v>16</v>
      </c>
      <c r="L420">
        <v>1336280400</v>
      </c>
      <c r="M420" s="11">
        <f>(((Tab_Data[[#This Row],[launched_at]]/60)/60)/24)+DATE(1970,1,1)</f>
        <v>41035.208333333336</v>
      </c>
      <c r="N420">
        <f>YEAR(Tab_Data[[#This Row],[Date Created Conversion]])</f>
        <v>2012</v>
      </c>
      <c r="O420" s="12" t="str">
        <f>TEXT(Tab_Data[[#This Row],[Date Created Conversion]],"mmm")</f>
        <v>may</v>
      </c>
      <c r="P420">
        <v>1336366800</v>
      </c>
      <c r="Q420" s="11">
        <f>(((Tab_Data[[#This Row],[deadline]]/60)/60)/24)+DATE(1970,1,1)</f>
        <v>41036.208333333336</v>
      </c>
      <c r="R420" t="b">
        <v>0</v>
      </c>
      <c r="S420" t="b">
        <v>0</v>
      </c>
      <c r="T420" t="s">
        <v>42</v>
      </c>
      <c r="U420" t="str">
        <f>MID(Tab_Data[[#This Row],[category &amp; sub-category]],1,FIND("/",Tab_Data[[#This Row],[category &amp; sub-category]])-1)</f>
        <v>film &amp; video</v>
      </c>
      <c r="V420" t="str">
        <f>MID(Tab_Data[[#This Row],[category &amp; sub-category]],FIND("/",Tab_Data[[#This Row],[category &amp; sub-category]])+1,1000)</f>
        <v>documentary</v>
      </c>
    </row>
    <row r="421" spans="1:22" hidden="1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>(Tab_Data[[#This Row],[pledged]]/Tab_Data[[#This Row],[goal]])*100</f>
        <v>123.43497363796135</v>
      </c>
      <c r="G421" t="s">
        <v>20</v>
      </c>
      <c r="H421">
        <v>5203</v>
      </c>
      <c r="I421" s="8">
        <f>IF(Tab_Data[[#This Row],[pledged]]=0,0,Tab_Data[[#This Row],[pledged]]/Tab_Data[[#This Row],[backers_count]])</f>
        <v>26.997693638285604</v>
      </c>
      <c r="J421" t="s">
        <v>21</v>
      </c>
      <c r="K421" t="s">
        <v>22</v>
      </c>
      <c r="L421">
        <v>1324533600</v>
      </c>
      <c r="M421" s="11">
        <f>(((Tab_Data[[#This Row],[launched_at]]/60)/60)/24)+DATE(1970,1,1)</f>
        <v>40899.25</v>
      </c>
      <c r="N421">
        <f>YEAR(Tab_Data[[#This Row],[Date Created Conversion]])</f>
        <v>2011</v>
      </c>
      <c r="O421" s="12" t="str">
        <f>TEXT(Tab_Data[[#This Row],[Date Created Conversion]],"mmm")</f>
        <v>dic</v>
      </c>
      <c r="P421">
        <v>1325052000</v>
      </c>
      <c r="Q421" s="11">
        <f>(((Tab_Data[[#This Row],[deadline]]/60)/60)/24)+DATE(1970,1,1)</f>
        <v>40905.25</v>
      </c>
      <c r="R421" t="b">
        <v>0</v>
      </c>
      <c r="S421" t="b">
        <v>0</v>
      </c>
      <c r="T421" t="s">
        <v>28</v>
      </c>
      <c r="U421" t="str">
        <f>MID(Tab_Data[[#This Row],[category &amp; sub-category]],1,FIND("/",Tab_Data[[#This Row],[category &amp; sub-category]])-1)</f>
        <v>technology</v>
      </c>
      <c r="V421" t="str">
        <f>MID(Tab_Data[[#This Row],[category &amp; sub-category]],FIND("/",Tab_Data[[#This Row],[category &amp; sub-category]])+1,1000)</f>
        <v>web</v>
      </c>
    </row>
    <row r="422" spans="1:22" hidden="1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>(Tab_Data[[#This Row],[pledged]]/Tab_Data[[#This Row],[goal]])*100</f>
        <v>128.46</v>
      </c>
      <c r="G422" t="s">
        <v>20</v>
      </c>
      <c r="H422">
        <v>94</v>
      </c>
      <c r="I422" s="8">
        <f>IF(Tab_Data[[#This Row],[pledged]]=0,0,Tab_Data[[#This Row],[pledged]]/Tab_Data[[#This Row],[backers_count]])</f>
        <v>68.329787234042556</v>
      </c>
      <c r="J422" t="s">
        <v>21</v>
      </c>
      <c r="K422" t="s">
        <v>22</v>
      </c>
      <c r="L422">
        <v>1498366800</v>
      </c>
      <c r="M422" s="11">
        <f>(((Tab_Data[[#This Row],[launched_at]]/60)/60)/24)+DATE(1970,1,1)</f>
        <v>42911.208333333328</v>
      </c>
      <c r="N422">
        <f>YEAR(Tab_Data[[#This Row],[Date Created Conversion]])</f>
        <v>2017</v>
      </c>
      <c r="O422" s="12" t="str">
        <f>TEXT(Tab_Data[[#This Row],[Date Created Conversion]],"mmm")</f>
        <v>jun</v>
      </c>
      <c r="P422">
        <v>1499576400</v>
      </c>
      <c r="Q422" s="11">
        <f>(((Tab_Data[[#This Row],[deadline]]/60)/60)/24)+DATE(1970,1,1)</f>
        <v>42925.208333333328</v>
      </c>
      <c r="R422" t="b">
        <v>0</v>
      </c>
      <c r="S422" t="b">
        <v>0</v>
      </c>
      <c r="T422" t="s">
        <v>33</v>
      </c>
      <c r="U422" t="str">
        <f>MID(Tab_Data[[#This Row],[category &amp; sub-category]],1,FIND("/",Tab_Data[[#This Row],[category &amp; sub-category]])-1)</f>
        <v>theater</v>
      </c>
      <c r="V422" t="str">
        <f>MID(Tab_Data[[#This Row],[category &amp; sub-category]],FIND("/",Tab_Data[[#This Row],[category &amp; sub-category]])+1,1000)</f>
        <v>plays</v>
      </c>
    </row>
    <row r="423" spans="1:22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>(Tab_Data[[#This Row],[pledged]]/Tab_Data[[#This Row],[goal]])*100</f>
        <v>63.989361702127653</v>
      </c>
      <c r="G423" t="s">
        <v>14</v>
      </c>
      <c r="H423">
        <v>118</v>
      </c>
      <c r="I423" s="8">
        <f>IF(Tab_Data[[#This Row],[pledged]]=0,0,Tab_Data[[#This Row],[pledged]]/Tab_Data[[#This Row],[backers_count]])</f>
        <v>50.974576271186443</v>
      </c>
      <c r="J423" t="s">
        <v>21</v>
      </c>
      <c r="K423" t="s">
        <v>22</v>
      </c>
      <c r="L423">
        <v>1498712400</v>
      </c>
      <c r="M423" s="11">
        <f>(((Tab_Data[[#This Row],[launched_at]]/60)/60)/24)+DATE(1970,1,1)</f>
        <v>42915.208333333328</v>
      </c>
      <c r="N423">
        <f>YEAR(Tab_Data[[#This Row],[Date Created Conversion]])</f>
        <v>2017</v>
      </c>
      <c r="O423" s="12" t="str">
        <f>TEXT(Tab_Data[[#This Row],[Date Created Conversion]],"mmm")</f>
        <v>jun</v>
      </c>
      <c r="P423">
        <v>1501304400</v>
      </c>
      <c r="Q423" s="11">
        <f>(((Tab_Data[[#This Row],[deadline]]/60)/60)/24)+DATE(1970,1,1)</f>
        <v>42945.208333333328</v>
      </c>
      <c r="R423" t="b">
        <v>0</v>
      </c>
      <c r="S423" t="b">
        <v>1</v>
      </c>
      <c r="T423" t="s">
        <v>65</v>
      </c>
      <c r="U423" t="str">
        <f>MID(Tab_Data[[#This Row],[category &amp; sub-category]],1,FIND("/",Tab_Data[[#This Row],[category &amp; sub-category]])-1)</f>
        <v>technology</v>
      </c>
      <c r="V423" t="str">
        <f>MID(Tab_Data[[#This Row],[category &amp; sub-category]],FIND("/",Tab_Data[[#This Row],[category &amp; sub-category]])+1,1000)</f>
        <v>wearables</v>
      </c>
    </row>
    <row r="424" spans="1:22" ht="31.2" hidden="1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>(Tab_Data[[#This Row],[pledged]]/Tab_Data[[#This Row],[goal]])*100</f>
        <v>127.29885057471265</v>
      </c>
      <c r="G424" t="s">
        <v>20</v>
      </c>
      <c r="H424">
        <v>205</v>
      </c>
      <c r="I424" s="8">
        <f>IF(Tab_Data[[#This Row],[pledged]]=0,0,Tab_Data[[#This Row],[pledged]]/Tab_Data[[#This Row],[backers_count]])</f>
        <v>54.024390243902438</v>
      </c>
      <c r="J424" t="s">
        <v>21</v>
      </c>
      <c r="K424" t="s">
        <v>22</v>
      </c>
      <c r="L424">
        <v>1271480400</v>
      </c>
      <c r="M424" s="11">
        <f>(((Tab_Data[[#This Row],[launched_at]]/60)/60)/24)+DATE(1970,1,1)</f>
        <v>40285.208333333336</v>
      </c>
      <c r="N424">
        <f>YEAR(Tab_Data[[#This Row],[Date Created Conversion]])</f>
        <v>2010</v>
      </c>
      <c r="O424" s="12" t="str">
        <f>TEXT(Tab_Data[[#This Row],[Date Created Conversion]],"mmm")</f>
        <v>abr</v>
      </c>
      <c r="P424">
        <v>1273208400</v>
      </c>
      <c r="Q424" s="11">
        <f>(((Tab_Data[[#This Row],[deadline]]/60)/60)/24)+DATE(1970,1,1)</f>
        <v>40305.208333333336</v>
      </c>
      <c r="R424" t="b">
        <v>0</v>
      </c>
      <c r="S424" t="b">
        <v>1</v>
      </c>
      <c r="T424" t="s">
        <v>33</v>
      </c>
      <c r="U424" t="str">
        <f>MID(Tab_Data[[#This Row],[category &amp; sub-category]],1,FIND("/",Tab_Data[[#This Row],[category &amp; sub-category]])-1)</f>
        <v>theater</v>
      </c>
      <c r="V424" t="str">
        <f>MID(Tab_Data[[#This Row],[category &amp; sub-category]],FIND("/",Tab_Data[[#This Row],[category &amp; sub-category]])+1,1000)</f>
        <v>plays</v>
      </c>
    </row>
    <row r="425" spans="1:22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>(Tab_Data[[#This Row],[pledged]]/Tab_Data[[#This Row],[goal]])*100</f>
        <v>10.638024357239512</v>
      </c>
      <c r="G425" t="s">
        <v>14</v>
      </c>
      <c r="H425">
        <v>162</v>
      </c>
      <c r="I425" s="8">
        <f>IF(Tab_Data[[#This Row],[pledged]]=0,0,Tab_Data[[#This Row],[pledged]]/Tab_Data[[#This Row],[backers_count]])</f>
        <v>97.055555555555557</v>
      </c>
      <c r="J425" t="s">
        <v>21</v>
      </c>
      <c r="K425" t="s">
        <v>22</v>
      </c>
      <c r="L425">
        <v>1316667600</v>
      </c>
      <c r="M425" s="11">
        <f>(((Tab_Data[[#This Row],[launched_at]]/60)/60)/24)+DATE(1970,1,1)</f>
        <v>40808.208333333336</v>
      </c>
      <c r="N425">
        <f>YEAR(Tab_Data[[#This Row],[Date Created Conversion]])</f>
        <v>2011</v>
      </c>
      <c r="O425" s="12" t="str">
        <f>TEXT(Tab_Data[[#This Row],[Date Created Conversion]],"mmm")</f>
        <v>sep</v>
      </c>
      <c r="P425">
        <v>1316840400</v>
      </c>
      <c r="Q425" s="11">
        <f>(((Tab_Data[[#This Row],[deadline]]/60)/60)/24)+DATE(1970,1,1)</f>
        <v>40810.208333333336</v>
      </c>
      <c r="R425" t="b">
        <v>0</v>
      </c>
      <c r="S425" t="b">
        <v>1</v>
      </c>
      <c r="T425" t="s">
        <v>17</v>
      </c>
      <c r="U425" t="str">
        <f>MID(Tab_Data[[#This Row],[category &amp; sub-category]],1,FIND("/",Tab_Data[[#This Row],[category &amp; sub-category]])-1)</f>
        <v>food</v>
      </c>
      <c r="V425" t="str">
        <f>MID(Tab_Data[[#This Row],[category &amp; sub-category]],FIND("/",Tab_Data[[#This Row],[category &amp; sub-category]])+1,1000)</f>
        <v>food trucks</v>
      </c>
    </row>
    <row r="426" spans="1:22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>(Tab_Data[[#This Row],[pledged]]/Tab_Data[[#This Row],[goal]])*100</f>
        <v>40.470588235294116</v>
      </c>
      <c r="G426" t="s">
        <v>14</v>
      </c>
      <c r="H426">
        <v>83</v>
      </c>
      <c r="I426" s="8">
        <f>IF(Tab_Data[[#This Row],[pledged]]=0,0,Tab_Data[[#This Row],[pledged]]/Tab_Data[[#This Row],[backers_count]])</f>
        <v>24.867469879518072</v>
      </c>
      <c r="J426" t="s">
        <v>21</v>
      </c>
      <c r="K426" t="s">
        <v>22</v>
      </c>
      <c r="L426">
        <v>1524027600</v>
      </c>
      <c r="M426" s="11">
        <f>(((Tab_Data[[#This Row],[launched_at]]/60)/60)/24)+DATE(1970,1,1)</f>
        <v>43208.208333333328</v>
      </c>
      <c r="N426">
        <f>YEAR(Tab_Data[[#This Row],[Date Created Conversion]])</f>
        <v>2018</v>
      </c>
      <c r="O426" s="12" t="str">
        <f>TEXT(Tab_Data[[#This Row],[Date Created Conversion]],"mmm")</f>
        <v>abr</v>
      </c>
      <c r="P426">
        <v>1524546000</v>
      </c>
      <c r="Q426" s="11">
        <f>(((Tab_Data[[#This Row],[deadline]]/60)/60)/24)+DATE(1970,1,1)</f>
        <v>43214.208333333328</v>
      </c>
      <c r="R426" t="b">
        <v>0</v>
      </c>
      <c r="S426" t="b">
        <v>0</v>
      </c>
      <c r="T426" t="s">
        <v>60</v>
      </c>
      <c r="U426" t="str">
        <f>MID(Tab_Data[[#This Row],[category &amp; sub-category]],1,FIND("/",Tab_Data[[#This Row],[category &amp; sub-category]])-1)</f>
        <v>music</v>
      </c>
      <c r="V426" t="str">
        <f>MID(Tab_Data[[#This Row],[category &amp; sub-category]],FIND("/",Tab_Data[[#This Row],[category &amp; sub-category]])+1,1000)</f>
        <v>indie rock</v>
      </c>
    </row>
    <row r="427" spans="1:22" hidden="1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>(Tab_Data[[#This Row],[pledged]]/Tab_Data[[#This Row],[goal]])*100</f>
        <v>287.66666666666663</v>
      </c>
      <c r="G427" t="s">
        <v>20</v>
      </c>
      <c r="H427">
        <v>92</v>
      </c>
      <c r="I427" s="8">
        <f>IF(Tab_Data[[#This Row],[pledged]]=0,0,Tab_Data[[#This Row],[pledged]]/Tab_Data[[#This Row],[backers_count]])</f>
        <v>84.423913043478265</v>
      </c>
      <c r="J427" t="s">
        <v>21</v>
      </c>
      <c r="K427" t="s">
        <v>22</v>
      </c>
      <c r="L427">
        <v>1438059600</v>
      </c>
      <c r="M427" s="11">
        <f>(((Tab_Data[[#This Row],[launched_at]]/60)/60)/24)+DATE(1970,1,1)</f>
        <v>42213.208333333328</v>
      </c>
      <c r="N427">
        <f>YEAR(Tab_Data[[#This Row],[Date Created Conversion]])</f>
        <v>2015</v>
      </c>
      <c r="O427" s="12" t="str">
        <f>TEXT(Tab_Data[[#This Row],[Date Created Conversion]],"mmm")</f>
        <v>jul</v>
      </c>
      <c r="P427">
        <v>1438578000</v>
      </c>
      <c r="Q427" s="11">
        <f>(((Tab_Data[[#This Row],[deadline]]/60)/60)/24)+DATE(1970,1,1)</f>
        <v>42219.208333333328</v>
      </c>
      <c r="R427" t="b">
        <v>0</v>
      </c>
      <c r="S427" t="b">
        <v>0</v>
      </c>
      <c r="T427" t="s">
        <v>122</v>
      </c>
      <c r="U427" t="str">
        <f>MID(Tab_Data[[#This Row],[category &amp; sub-category]],1,FIND("/",Tab_Data[[#This Row],[category &amp; sub-category]])-1)</f>
        <v>photography</v>
      </c>
      <c r="V427" t="str">
        <f>MID(Tab_Data[[#This Row],[category &amp; sub-category]],FIND("/",Tab_Data[[#This Row],[category &amp; sub-category]])+1,1000)</f>
        <v>photography books</v>
      </c>
    </row>
    <row r="428" spans="1:22" hidden="1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>(Tab_Data[[#This Row],[pledged]]/Tab_Data[[#This Row],[goal]])*100</f>
        <v>572.94444444444446</v>
      </c>
      <c r="G428" t="s">
        <v>20</v>
      </c>
      <c r="H428">
        <v>219</v>
      </c>
      <c r="I428" s="8">
        <f>IF(Tab_Data[[#This Row],[pledged]]=0,0,Tab_Data[[#This Row],[pledged]]/Tab_Data[[#This Row],[backers_count]])</f>
        <v>47.091324200913242</v>
      </c>
      <c r="J428" t="s">
        <v>21</v>
      </c>
      <c r="K428" t="s">
        <v>22</v>
      </c>
      <c r="L428">
        <v>1361944800</v>
      </c>
      <c r="M428" s="11">
        <f>(((Tab_Data[[#This Row],[launched_at]]/60)/60)/24)+DATE(1970,1,1)</f>
        <v>41332.25</v>
      </c>
      <c r="N428">
        <f>YEAR(Tab_Data[[#This Row],[Date Created Conversion]])</f>
        <v>2013</v>
      </c>
      <c r="O428" s="12" t="str">
        <f>TEXT(Tab_Data[[#This Row],[Date Created Conversion]],"mmm")</f>
        <v>feb</v>
      </c>
      <c r="P428">
        <v>1362549600</v>
      </c>
      <c r="Q428" s="11">
        <f>(((Tab_Data[[#This Row],[deadline]]/60)/60)/24)+DATE(1970,1,1)</f>
        <v>41339.25</v>
      </c>
      <c r="R428" t="b">
        <v>0</v>
      </c>
      <c r="S428" t="b">
        <v>0</v>
      </c>
      <c r="T428" t="s">
        <v>33</v>
      </c>
      <c r="U428" t="str">
        <f>MID(Tab_Data[[#This Row],[category &amp; sub-category]],1,FIND("/",Tab_Data[[#This Row],[category &amp; sub-category]])-1)</f>
        <v>theater</v>
      </c>
      <c r="V428" t="str">
        <f>MID(Tab_Data[[#This Row],[category &amp; sub-category]],FIND("/",Tab_Data[[#This Row],[category &amp; sub-category]])+1,1000)</f>
        <v>plays</v>
      </c>
    </row>
    <row r="429" spans="1:22" hidden="1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>(Tab_Data[[#This Row],[pledged]]/Tab_Data[[#This Row],[goal]])*100</f>
        <v>112.90429799426933</v>
      </c>
      <c r="G429" t="s">
        <v>20</v>
      </c>
      <c r="H429">
        <v>2526</v>
      </c>
      <c r="I429" s="8">
        <f>IF(Tab_Data[[#This Row],[pledged]]=0,0,Tab_Data[[#This Row],[pledged]]/Tab_Data[[#This Row],[backers_count]])</f>
        <v>77.996041171813147</v>
      </c>
      <c r="J429" t="s">
        <v>21</v>
      </c>
      <c r="K429" t="s">
        <v>22</v>
      </c>
      <c r="L429">
        <v>1410584400</v>
      </c>
      <c r="M429" s="11">
        <f>(((Tab_Data[[#This Row],[launched_at]]/60)/60)/24)+DATE(1970,1,1)</f>
        <v>41895.208333333336</v>
      </c>
      <c r="N429">
        <f>YEAR(Tab_Data[[#This Row],[Date Created Conversion]])</f>
        <v>2014</v>
      </c>
      <c r="O429" s="12" t="str">
        <f>TEXT(Tab_Data[[#This Row],[Date Created Conversion]],"mmm")</f>
        <v>sep</v>
      </c>
      <c r="P429">
        <v>1413349200</v>
      </c>
      <c r="Q429" s="11">
        <f>(((Tab_Data[[#This Row],[deadline]]/60)/60)/24)+DATE(1970,1,1)</f>
        <v>41927.208333333336</v>
      </c>
      <c r="R429" t="b">
        <v>0</v>
      </c>
      <c r="S429" t="b">
        <v>1</v>
      </c>
      <c r="T429" t="s">
        <v>33</v>
      </c>
      <c r="U429" t="str">
        <f>MID(Tab_Data[[#This Row],[category &amp; sub-category]],1,FIND("/",Tab_Data[[#This Row],[category &amp; sub-category]])-1)</f>
        <v>theater</v>
      </c>
      <c r="V429" t="str">
        <f>MID(Tab_Data[[#This Row],[category &amp; sub-category]],FIND("/",Tab_Data[[#This Row],[category &amp; sub-category]])+1,1000)</f>
        <v>plays</v>
      </c>
    </row>
    <row r="430" spans="1:22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>(Tab_Data[[#This Row],[pledged]]/Tab_Data[[#This Row],[goal]])*100</f>
        <v>46.387573964497044</v>
      </c>
      <c r="G430" t="s">
        <v>14</v>
      </c>
      <c r="H430">
        <v>747</v>
      </c>
      <c r="I430" s="8">
        <f>IF(Tab_Data[[#This Row],[pledged]]=0,0,Tab_Data[[#This Row],[pledged]]/Tab_Data[[#This Row],[backers_count]])</f>
        <v>62.967871485943775</v>
      </c>
      <c r="J430" t="s">
        <v>21</v>
      </c>
      <c r="K430" t="s">
        <v>22</v>
      </c>
      <c r="L430">
        <v>1297404000</v>
      </c>
      <c r="M430" s="11">
        <f>(((Tab_Data[[#This Row],[launched_at]]/60)/60)/24)+DATE(1970,1,1)</f>
        <v>40585.25</v>
      </c>
      <c r="N430">
        <f>YEAR(Tab_Data[[#This Row],[Date Created Conversion]])</f>
        <v>2011</v>
      </c>
      <c r="O430" s="12" t="str">
        <f>TEXT(Tab_Data[[#This Row],[Date Created Conversion]],"mmm")</f>
        <v>feb</v>
      </c>
      <c r="P430">
        <v>1298008800</v>
      </c>
      <c r="Q430" s="11">
        <f>(((Tab_Data[[#This Row],[deadline]]/60)/60)/24)+DATE(1970,1,1)</f>
        <v>40592.25</v>
      </c>
      <c r="R430" t="b">
        <v>0</v>
      </c>
      <c r="S430" t="b">
        <v>0</v>
      </c>
      <c r="T430" t="s">
        <v>71</v>
      </c>
      <c r="U430" t="str">
        <f>MID(Tab_Data[[#This Row],[category &amp; sub-category]],1,FIND("/",Tab_Data[[#This Row],[category &amp; sub-category]])-1)</f>
        <v>film &amp; video</v>
      </c>
      <c r="V430" t="str">
        <f>MID(Tab_Data[[#This Row],[category &amp; sub-category]],FIND("/",Tab_Data[[#This Row],[category &amp; sub-category]])+1,1000)</f>
        <v>animation</v>
      </c>
    </row>
    <row r="431" spans="1:22" hidden="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>(Tab_Data[[#This Row],[pledged]]/Tab_Data[[#This Row],[goal]])*100</f>
        <v>90.675916230366497</v>
      </c>
      <c r="G431" t="s">
        <v>74</v>
      </c>
      <c r="H431">
        <v>2138</v>
      </c>
      <c r="I431" s="8">
        <f>IF(Tab_Data[[#This Row],[pledged]]=0,0,Tab_Data[[#This Row],[pledged]]/Tab_Data[[#This Row],[backers_count]])</f>
        <v>81.006080449017773</v>
      </c>
      <c r="J431" t="s">
        <v>21</v>
      </c>
      <c r="K431" t="s">
        <v>22</v>
      </c>
      <c r="L431">
        <v>1392012000</v>
      </c>
      <c r="M431" s="11">
        <f>(((Tab_Data[[#This Row],[launched_at]]/60)/60)/24)+DATE(1970,1,1)</f>
        <v>41680.25</v>
      </c>
      <c r="N431">
        <f>YEAR(Tab_Data[[#This Row],[Date Created Conversion]])</f>
        <v>2014</v>
      </c>
      <c r="O431" s="12" t="str">
        <f>TEXT(Tab_Data[[#This Row],[Date Created Conversion]],"mmm")</f>
        <v>feb</v>
      </c>
      <c r="P431">
        <v>1394427600</v>
      </c>
      <c r="Q431" s="11">
        <f>(((Tab_Data[[#This Row],[deadline]]/60)/60)/24)+DATE(1970,1,1)</f>
        <v>41708.208333333336</v>
      </c>
      <c r="R431" t="b">
        <v>0</v>
      </c>
      <c r="S431" t="b">
        <v>1</v>
      </c>
      <c r="T431" t="s">
        <v>122</v>
      </c>
      <c r="U431" t="str">
        <f>MID(Tab_Data[[#This Row],[category &amp; sub-category]],1,FIND("/",Tab_Data[[#This Row],[category &amp; sub-category]])-1)</f>
        <v>photography</v>
      </c>
      <c r="V431" t="str">
        <f>MID(Tab_Data[[#This Row],[category &amp; sub-category]],FIND("/",Tab_Data[[#This Row],[category &amp; sub-category]])+1,1000)</f>
        <v>photography books</v>
      </c>
    </row>
    <row r="432" spans="1:22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>(Tab_Data[[#This Row],[pledged]]/Tab_Data[[#This Row],[goal]])*100</f>
        <v>67.740740740740748</v>
      </c>
      <c r="G432" t="s">
        <v>14</v>
      </c>
      <c r="H432">
        <v>84</v>
      </c>
      <c r="I432" s="8">
        <f>IF(Tab_Data[[#This Row],[pledged]]=0,0,Tab_Data[[#This Row],[pledged]]/Tab_Data[[#This Row],[backers_count]])</f>
        <v>65.321428571428569</v>
      </c>
      <c r="J432" t="s">
        <v>21</v>
      </c>
      <c r="K432" t="s">
        <v>22</v>
      </c>
      <c r="L432">
        <v>1569733200</v>
      </c>
      <c r="M432" s="11">
        <f>(((Tab_Data[[#This Row],[launched_at]]/60)/60)/24)+DATE(1970,1,1)</f>
        <v>43737.208333333328</v>
      </c>
      <c r="N432">
        <f>YEAR(Tab_Data[[#This Row],[Date Created Conversion]])</f>
        <v>2019</v>
      </c>
      <c r="O432" s="12" t="str">
        <f>TEXT(Tab_Data[[#This Row],[Date Created Conversion]],"mmm")</f>
        <v>sep</v>
      </c>
      <c r="P432">
        <v>1572670800</v>
      </c>
      <c r="Q432" s="11">
        <f>(((Tab_Data[[#This Row],[deadline]]/60)/60)/24)+DATE(1970,1,1)</f>
        <v>43771.208333333328</v>
      </c>
      <c r="R432" t="b">
        <v>0</v>
      </c>
      <c r="S432" t="b">
        <v>0</v>
      </c>
      <c r="T432" t="s">
        <v>33</v>
      </c>
      <c r="U432" t="str">
        <f>MID(Tab_Data[[#This Row],[category &amp; sub-category]],1,FIND("/",Tab_Data[[#This Row],[category &amp; sub-category]])-1)</f>
        <v>theater</v>
      </c>
      <c r="V432" t="str">
        <f>MID(Tab_Data[[#This Row],[category &amp; sub-category]],FIND("/",Tab_Data[[#This Row],[category &amp; sub-category]])+1,1000)</f>
        <v>plays</v>
      </c>
    </row>
    <row r="433" spans="1:22" hidden="1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>(Tab_Data[[#This Row],[pledged]]/Tab_Data[[#This Row],[goal]])*100</f>
        <v>192.49019607843135</v>
      </c>
      <c r="G433" t="s">
        <v>20</v>
      </c>
      <c r="H433">
        <v>94</v>
      </c>
      <c r="I433" s="8">
        <f>IF(Tab_Data[[#This Row],[pledged]]=0,0,Tab_Data[[#This Row],[pledged]]/Tab_Data[[#This Row],[backers_count]])</f>
        <v>104.43617021276596</v>
      </c>
      <c r="J433" t="s">
        <v>21</v>
      </c>
      <c r="K433" t="s">
        <v>22</v>
      </c>
      <c r="L433">
        <v>1529643600</v>
      </c>
      <c r="M433" s="11">
        <f>(((Tab_Data[[#This Row],[launched_at]]/60)/60)/24)+DATE(1970,1,1)</f>
        <v>43273.208333333328</v>
      </c>
      <c r="N433">
        <f>YEAR(Tab_Data[[#This Row],[Date Created Conversion]])</f>
        <v>2018</v>
      </c>
      <c r="O433" s="12" t="str">
        <f>TEXT(Tab_Data[[#This Row],[Date Created Conversion]],"mmm")</f>
        <v>jun</v>
      </c>
      <c r="P433">
        <v>1531112400</v>
      </c>
      <c r="Q433" s="11">
        <f>(((Tab_Data[[#This Row],[deadline]]/60)/60)/24)+DATE(1970,1,1)</f>
        <v>43290.208333333328</v>
      </c>
      <c r="R433" t="b">
        <v>1</v>
      </c>
      <c r="S433" t="b">
        <v>0</v>
      </c>
      <c r="T433" t="s">
        <v>33</v>
      </c>
      <c r="U433" t="str">
        <f>MID(Tab_Data[[#This Row],[category &amp; sub-category]],1,FIND("/",Tab_Data[[#This Row],[category &amp; sub-category]])-1)</f>
        <v>theater</v>
      </c>
      <c r="V433" t="str">
        <f>MID(Tab_Data[[#This Row],[category &amp; sub-category]],FIND("/",Tab_Data[[#This Row],[category &amp; sub-category]])+1,1000)</f>
        <v>plays</v>
      </c>
    </row>
    <row r="434" spans="1:22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>(Tab_Data[[#This Row],[pledged]]/Tab_Data[[#This Row],[goal]])*100</f>
        <v>82.714285714285722</v>
      </c>
      <c r="G434" t="s">
        <v>14</v>
      </c>
      <c r="H434">
        <v>91</v>
      </c>
      <c r="I434" s="8">
        <f>IF(Tab_Data[[#This Row],[pledged]]=0,0,Tab_Data[[#This Row],[pledged]]/Tab_Data[[#This Row],[backers_count]])</f>
        <v>69.989010989010993</v>
      </c>
      <c r="J434" t="s">
        <v>21</v>
      </c>
      <c r="K434" t="s">
        <v>22</v>
      </c>
      <c r="L434">
        <v>1399006800</v>
      </c>
      <c r="M434" s="11">
        <f>(((Tab_Data[[#This Row],[launched_at]]/60)/60)/24)+DATE(1970,1,1)</f>
        <v>41761.208333333336</v>
      </c>
      <c r="N434">
        <f>YEAR(Tab_Data[[#This Row],[Date Created Conversion]])</f>
        <v>2014</v>
      </c>
      <c r="O434" s="12" t="str">
        <f>TEXT(Tab_Data[[#This Row],[Date Created Conversion]],"mmm")</f>
        <v>may</v>
      </c>
      <c r="P434">
        <v>1400734800</v>
      </c>
      <c r="Q434" s="11">
        <f>(((Tab_Data[[#This Row],[deadline]]/60)/60)/24)+DATE(1970,1,1)</f>
        <v>41781.208333333336</v>
      </c>
      <c r="R434" t="b">
        <v>0</v>
      </c>
      <c r="S434" t="b">
        <v>0</v>
      </c>
      <c r="T434" t="s">
        <v>33</v>
      </c>
      <c r="U434" t="str">
        <f>MID(Tab_Data[[#This Row],[category &amp; sub-category]],1,FIND("/",Tab_Data[[#This Row],[category &amp; sub-category]])-1)</f>
        <v>theater</v>
      </c>
      <c r="V434" t="str">
        <f>MID(Tab_Data[[#This Row],[category &amp; sub-category]],FIND("/",Tab_Data[[#This Row],[category &amp; sub-category]])+1,1000)</f>
        <v>plays</v>
      </c>
    </row>
    <row r="435" spans="1:22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>(Tab_Data[[#This Row],[pledged]]/Tab_Data[[#This Row],[goal]])*100</f>
        <v>54.163920922570021</v>
      </c>
      <c r="G435" t="s">
        <v>14</v>
      </c>
      <c r="H435">
        <v>792</v>
      </c>
      <c r="I435" s="8">
        <f>IF(Tab_Data[[#This Row],[pledged]]=0,0,Tab_Data[[#This Row],[pledged]]/Tab_Data[[#This Row],[backers_count]])</f>
        <v>83.023989898989896</v>
      </c>
      <c r="J435" t="s">
        <v>21</v>
      </c>
      <c r="K435" t="s">
        <v>22</v>
      </c>
      <c r="L435">
        <v>1385359200</v>
      </c>
      <c r="M435" s="11">
        <f>(((Tab_Data[[#This Row],[launched_at]]/60)/60)/24)+DATE(1970,1,1)</f>
        <v>41603.25</v>
      </c>
      <c r="N435">
        <f>YEAR(Tab_Data[[#This Row],[Date Created Conversion]])</f>
        <v>2013</v>
      </c>
      <c r="O435" s="12" t="str">
        <f>TEXT(Tab_Data[[#This Row],[Date Created Conversion]],"mmm")</f>
        <v>nov</v>
      </c>
      <c r="P435">
        <v>1386741600</v>
      </c>
      <c r="Q435" s="11">
        <f>(((Tab_Data[[#This Row],[deadline]]/60)/60)/24)+DATE(1970,1,1)</f>
        <v>41619.25</v>
      </c>
      <c r="R435" t="b">
        <v>0</v>
      </c>
      <c r="S435" t="b">
        <v>1</v>
      </c>
      <c r="T435" t="s">
        <v>42</v>
      </c>
      <c r="U435" t="str">
        <f>MID(Tab_Data[[#This Row],[category &amp; sub-category]],1,FIND("/",Tab_Data[[#This Row],[category &amp; sub-category]])-1)</f>
        <v>film &amp; video</v>
      </c>
      <c r="V435" t="str">
        <f>MID(Tab_Data[[#This Row],[category &amp; sub-category]],FIND("/",Tab_Data[[#This Row],[category &amp; sub-category]])+1,1000)</f>
        <v>documentary</v>
      </c>
    </row>
    <row r="436" spans="1:22" hidden="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>(Tab_Data[[#This Row],[pledged]]/Tab_Data[[#This Row],[goal]])*100</f>
        <v>16.722222222222221</v>
      </c>
      <c r="G436" t="s">
        <v>74</v>
      </c>
      <c r="H436">
        <v>10</v>
      </c>
      <c r="I436" s="8">
        <f>IF(Tab_Data[[#This Row],[pledged]]=0,0,Tab_Data[[#This Row],[pledged]]/Tab_Data[[#This Row],[backers_count]])</f>
        <v>90.3</v>
      </c>
      <c r="J436" t="s">
        <v>15</v>
      </c>
      <c r="K436" t="s">
        <v>16</v>
      </c>
      <c r="L436">
        <v>1480572000</v>
      </c>
      <c r="M436" s="11">
        <f>(((Tab_Data[[#This Row],[launched_at]]/60)/60)/24)+DATE(1970,1,1)</f>
        <v>42705.25</v>
      </c>
      <c r="N436">
        <f>YEAR(Tab_Data[[#This Row],[Date Created Conversion]])</f>
        <v>2016</v>
      </c>
      <c r="O436" s="12" t="str">
        <f>TEXT(Tab_Data[[#This Row],[Date Created Conversion]],"mmm")</f>
        <v>dic</v>
      </c>
      <c r="P436">
        <v>1481781600</v>
      </c>
      <c r="Q436" s="11">
        <f>(((Tab_Data[[#This Row],[deadline]]/60)/60)/24)+DATE(1970,1,1)</f>
        <v>42719.25</v>
      </c>
      <c r="R436" t="b">
        <v>1</v>
      </c>
      <c r="S436" t="b">
        <v>0</v>
      </c>
      <c r="T436" t="s">
        <v>33</v>
      </c>
      <c r="U436" t="str">
        <f>MID(Tab_Data[[#This Row],[category &amp; sub-category]],1,FIND("/",Tab_Data[[#This Row],[category &amp; sub-category]])-1)</f>
        <v>theater</v>
      </c>
      <c r="V436" t="str">
        <f>MID(Tab_Data[[#This Row],[category &amp; sub-category]],FIND("/",Tab_Data[[#This Row],[category &amp; sub-category]])+1,1000)</f>
        <v>plays</v>
      </c>
    </row>
    <row r="437" spans="1:22" hidden="1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>(Tab_Data[[#This Row],[pledged]]/Tab_Data[[#This Row],[goal]])*100</f>
        <v>116.87664041994749</v>
      </c>
      <c r="G437" t="s">
        <v>20</v>
      </c>
      <c r="H437">
        <v>1713</v>
      </c>
      <c r="I437" s="8">
        <f>IF(Tab_Data[[#This Row],[pledged]]=0,0,Tab_Data[[#This Row],[pledged]]/Tab_Data[[#This Row],[backers_count]])</f>
        <v>103.98131932282546</v>
      </c>
      <c r="J437" t="s">
        <v>107</v>
      </c>
      <c r="K437" t="s">
        <v>108</v>
      </c>
      <c r="L437">
        <v>1418623200</v>
      </c>
      <c r="M437" s="11">
        <f>(((Tab_Data[[#This Row],[launched_at]]/60)/60)/24)+DATE(1970,1,1)</f>
        <v>41988.25</v>
      </c>
      <c r="N437">
        <f>YEAR(Tab_Data[[#This Row],[Date Created Conversion]])</f>
        <v>2014</v>
      </c>
      <c r="O437" s="12" t="str">
        <f>TEXT(Tab_Data[[#This Row],[Date Created Conversion]],"mmm")</f>
        <v>dic</v>
      </c>
      <c r="P437">
        <v>1419660000</v>
      </c>
      <c r="Q437" s="11">
        <f>(((Tab_Data[[#This Row],[deadline]]/60)/60)/24)+DATE(1970,1,1)</f>
        <v>42000.25</v>
      </c>
      <c r="R437" t="b">
        <v>0</v>
      </c>
      <c r="S437" t="b">
        <v>1</v>
      </c>
      <c r="T437" t="s">
        <v>33</v>
      </c>
      <c r="U437" t="str">
        <f>MID(Tab_Data[[#This Row],[category &amp; sub-category]],1,FIND("/",Tab_Data[[#This Row],[category &amp; sub-category]])-1)</f>
        <v>theater</v>
      </c>
      <c r="V437" t="str">
        <f>MID(Tab_Data[[#This Row],[category &amp; sub-category]],FIND("/",Tab_Data[[#This Row],[category &amp; sub-category]])+1,1000)</f>
        <v>plays</v>
      </c>
    </row>
    <row r="438" spans="1:22" hidden="1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>(Tab_Data[[#This Row],[pledged]]/Tab_Data[[#This Row],[goal]])*100</f>
        <v>1052.1538461538462</v>
      </c>
      <c r="G438" t="s">
        <v>20</v>
      </c>
      <c r="H438">
        <v>249</v>
      </c>
      <c r="I438" s="8">
        <f>IF(Tab_Data[[#This Row],[pledged]]=0,0,Tab_Data[[#This Row],[pledged]]/Tab_Data[[#This Row],[backers_count]])</f>
        <v>54.931726907630519</v>
      </c>
      <c r="J438" t="s">
        <v>21</v>
      </c>
      <c r="K438" t="s">
        <v>22</v>
      </c>
      <c r="L438">
        <v>1555736400</v>
      </c>
      <c r="M438" s="11">
        <f>(((Tab_Data[[#This Row],[launched_at]]/60)/60)/24)+DATE(1970,1,1)</f>
        <v>43575.208333333328</v>
      </c>
      <c r="N438">
        <f>YEAR(Tab_Data[[#This Row],[Date Created Conversion]])</f>
        <v>2019</v>
      </c>
      <c r="O438" s="12" t="str">
        <f>TEXT(Tab_Data[[#This Row],[Date Created Conversion]],"mmm")</f>
        <v>abr</v>
      </c>
      <c r="P438">
        <v>1555822800</v>
      </c>
      <c r="Q438" s="11">
        <f>(((Tab_Data[[#This Row],[deadline]]/60)/60)/24)+DATE(1970,1,1)</f>
        <v>43576.208333333328</v>
      </c>
      <c r="R438" t="b">
        <v>0</v>
      </c>
      <c r="S438" t="b">
        <v>0</v>
      </c>
      <c r="T438" t="s">
        <v>159</v>
      </c>
      <c r="U438" t="str">
        <f>MID(Tab_Data[[#This Row],[category &amp; sub-category]],1,FIND("/",Tab_Data[[#This Row],[category &amp; sub-category]])-1)</f>
        <v>music</v>
      </c>
      <c r="V438" t="str">
        <f>MID(Tab_Data[[#This Row],[category &amp; sub-category]],FIND("/",Tab_Data[[#This Row],[category &amp; sub-category]])+1,1000)</f>
        <v>jazz</v>
      </c>
    </row>
    <row r="439" spans="1:22" hidden="1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>(Tab_Data[[#This Row],[pledged]]/Tab_Data[[#This Row],[goal]])*100</f>
        <v>123.07407407407408</v>
      </c>
      <c r="G439" t="s">
        <v>20</v>
      </c>
      <c r="H439">
        <v>192</v>
      </c>
      <c r="I439" s="8">
        <f>IF(Tab_Data[[#This Row],[pledged]]=0,0,Tab_Data[[#This Row],[pledged]]/Tab_Data[[#This Row],[backers_count]])</f>
        <v>51.921875</v>
      </c>
      <c r="J439" t="s">
        <v>21</v>
      </c>
      <c r="K439" t="s">
        <v>22</v>
      </c>
      <c r="L439">
        <v>1442120400</v>
      </c>
      <c r="M439" s="11">
        <f>(((Tab_Data[[#This Row],[launched_at]]/60)/60)/24)+DATE(1970,1,1)</f>
        <v>42260.208333333328</v>
      </c>
      <c r="N439">
        <f>YEAR(Tab_Data[[#This Row],[Date Created Conversion]])</f>
        <v>2015</v>
      </c>
      <c r="O439" s="12" t="str">
        <f>TEXT(Tab_Data[[#This Row],[Date Created Conversion]],"mmm")</f>
        <v>sep</v>
      </c>
      <c r="P439">
        <v>1442379600</v>
      </c>
      <c r="Q439" s="11">
        <f>(((Tab_Data[[#This Row],[deadline]]/60)/60)/24)+DATE(1970,1,1)</f>
        <v>42263.208333333328</v>
      </c>
      <c r="R439" t="b">
        <v>0</v>
      </c>
      <c r="S439" t="b">
        <v>1</v>
      </c>
      <c r="T439" t="s">
        <v>71</v>
      </c>
      <c r="U439" t="str">
        <f>MID(Tab_Data[[#This Row],[category &amp; sub-category]],1,FIND("/",Tab_Data[[#This Row],[category &amp; sub-category]])-1)</f>
        <v>film &amp; video</v>
      </c>
      <c r="V439" t="str">
        <f>MID(Tab_Data[[#This Row],[category &amp; sub-category]],FIND("/",Tab_Data[[#This Row],[category &amp; sub-category]])+1,1000)</f>
        <v>animation</v>
      </c>
    </row>
    <row r="440" spans="1:22" ht="31.2" hidden="1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>(Tab_Data[[#This Row],[pledged]]/Tab_Data[[#This Row],[goal]])*100</f>
        <v>178.63855421686748</v>
      </c>
      <c r="G440" t="s">
        <v>20</v>
      </c>
      <c r="H440">
        <v>247</v>
      </c>
      <c r="I440" s="8">
        <f>IF(Tab_Data[[#This Row],[pledged]]=0,0,Tab_Data[[#This Row],[pledged]]/Tab_Data[[#This Row],[backers_count]])</f>
        <v>60.02834008097166</v>
      </c>
      <c r="J440" t="s">
        <v>21</v>
      </c>
      <c r="K440" t="s">
        <v>22</v>
      </c>
      <c r="L440">
        <v>1362376800</v>
      </c>
      <c r="M440" s="11">
        <f>(((Tab_Data[[#This Row],[launched_at]]/60)/60)/24)+DATE(1970,1,1)</f>
        <v>41337.25</v>
      </c>
      <c r="N440">
        <f>YEAR(Tab_Data[[#This Row],[Date Created Conversion]])</f>
        <v>2013</v>
      </c>
      <c r="O440" s="12" t="str">
        <f>TEXT(Tab_Data[[#This Row],[Date Created Conversion]],"mmm")</f>
        <v>mar</v>
      </c>
      <c r="P440">
        <v>1364965200</v>
      </c>
      <c r="Q440" s="11">
        <f>(((Tab_Data[[#This Row],[deadline]]/60)/60)/24)+DATE(1970,1,1)</f>
        <v>41367.208333333336</v>
      </c>
      <c r="R440" t="b">
        <v>0</v>
      </c>
      <c r="S440" t="b">
        <v>0</v>
      </c>
      <c r="T440" t="s">
        <v>33</v>
      </c>
      <c r="U440" t="str">
        <f>MID(Tab_Data[[#This Row],[category &amp; sub-category]],1,FIND("/",Tab_Data[[#This Row],[category &amp; sub-category]])-1)</f>
        <v>theater</v>
      </c>
      <c r="V440" t="str">
        <f>MID(Tab_Data[[#This Row],[category &amp; sub-category]],FIND("/",Tab_Data[[#This Row],[category &amp; sub-category]])+1,1000)</f>
        <v>plays</v>
      </c>
    </row>
    <row r="441" spans="1:22" hidden="1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>(Tab_Data[[#This Row],[pledged]]/Tab_Data[[#This Row],[goal]])*100</f>
        <v>355.28169014084506</v>
      </c>
      <c r="G441" t="s">
        <v>20</v>
      </c>
      <c r="H441">
        <v>2293</v>
      </c>
      <c r="I441" s="8">
        <f>IF(Tab_Data[[#This Row],[pledged]]=0,0,Tab_Data[[#This Row],[pledged]]/Tab_Data[[#This Row],[backers_count]])</f>
        <v>44.003488879197555</v>
      </c>
      <c r="J441" t="s">
        <v>21</v>
      </c>
      <c r="K441" t="s">
        <v>22</v>
      </c>
      <c r="L441">
        <v>1478408400</v>
      </c>
      <c r="M441" s="11">
        <f>(((Tab_Data[[#This Row],[launched_at]]/60)/60)/24)+DATE(1970,1,1)</f>
        <v>42680.208333333328</v>
      </c>
      <c r="N441">
        <f>YEAR(Tab_Data[[#This Row],[Date Created Conversion]])</f>
        <v>2016</v>
      </c>
      <c r="O441" s="12" t="str">
        <f>TEXT(Tab_Data[[#This Row],[Date Created Conversion]],"mmm")</f>
        <v>nov</v>
      </c>
      <c r="P441">
        <v>1479016800</v>
      </c>
      <c r="Q441" s="11">
        <f>(((Tab_Data[[#This Row],[deadline]]/60)/60)/24)+DATE(1970,1,1)</f>
        <v>42687.25</v>
      </c>
      <c r="R441" t="b">
        <v>0</v>
      </c>
      <c r="S441" t="b">
        <v>0</v>
      </c>
      <c r="T441" t="s">
        <v>474</v>
      </c>
      <c r="U441" t="str">
        <f>MID(Tab_Data[[#This Row],[category &amp; sub-category]],1,FIND("/",Tab_Data[[#This Row],[category &amp; sub-category]])-1)</f>
        <v>film &amp; video</v>
      </c>
      <c r="V441" t="str">
        <f>MID(Tab_Data[[#This Row],[category &amp; sub-category]],FIND("/",Tab_Data[[#This Row],[category &amp; sub-category]])+1,1000)</f>
        <v>science fiction</v>
      </c>
    </row>
    <row r="442" spans="1:22" hidden="1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>(Tab_Data[[#This Row],[pledged]]/Tab_Data[[#This Row],[goal]])*100</f>
        <v>161.90634146341463</v>
      </c>
      <c r="G442" t="s">
        <v>20</v>
      </c>
      <c r="H442">
        <v>3131</v>
      </c>
      <c r="I442" s="8">
        <f>IF(Tab_Data[[#This Row],[pledged]]=0,0,Tab_Data[[#This Row],[pledged]]/Tab_Data[[#This Row],[backers_count]])</f>
        <v>53.003513254551258</v>
      </c>
      <c r="J442" t="s">
        <v>21</v>
      </c>
      <c r="K442" t="s">
        <v>22</v>
      </c>
      <c r="L442">
        <v>1498798800</v>
      </c>
      <c r="M442" s="11">
        <f>(((Tab_Data[[#This Row],[launched_at]]/60)/60)/24)+DATE(1970,1,1)</f>
        <v>42916.208333333328</v>
      </c>
      <c r="N442">
        <f>YEAR(Tab_Data[[#This Row],[Date Created Conversion]])</f>
        <v>2017</v>
      </c>
      <c r="O442" s="12" t="str">
        <f>TEXT(Tab_Data[[#This Row],[Date Created Conversion]],"mmm")</f>
        <v>jun</v>
      </c>
      <c r="P442">
        <v>1499662800</v>
      </c>
      <c r="Q442" s="11">
        <f>(((Tab_Data[[#This Row],[deadline]]/60)/60)/24)+DATE(1970,1,1)</f>
        <v>42926.208333333328</v>
      </c>
      <c r="R442" t="b">
        <v>0</v>
      </c>
      <c r="S442" t="b">
        <v>0</v>
      </c>
      <c r="T442" t="s">
        <v>269</v>
      </c>
      <c r="U442" t="str">
        <f>MID(Tab_Data[[#This Row],[category &amp; sub-category]],1,FIND("/",Tab_Data[[#This Row],[category &amp; sub-category]])-1)</f>
        <v>film &amp; video</v>
      </c>
      <c r="V442" t="str">
        <f>MID(Tab_Data[[#This Row],[category &amp; sub-category]],FIND("/",Tab_Data[[#This Row],[category &amp; sub-category]])+1,1000)</f>
        <v>television</v>
      </c>
    </row>
    <row r="443" spans="1:22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>(Tab_Data[[#This Row],[pledged]]/Tab_Data[[#This Row],[goal]])*100</f>
        <v>24.914285714285715</v>
      </c>
      <c r="G443" t="s">
        <v>14</v>
      </c>
      <c r="H443">
        <v>32</v>
      </c>
      <c r="I443" s="8">
        <f>IF(Tab_Data[[#This Row],[pledged]]=0,0,Tab_Data[[#This Row],[pledged]]/Tab_Data[[#This Row],[backers_count]])</f>
        <v>54.5</v>
      </c>
      <c r="J443" t="s">
        <v>21</v>
      </c>
      <c r="K443" t="s">
        <v>22</v>
      </c>
      <c r="L443">
        <v>1335416400</v>
      </c>
      <c r="M443" s="11">
        <f>(((Tab_Data[[#This Row],[launched_at]]/60)/60)/24)+DATE(1970,1,1)</f>
        <v>41025.208333333336</v>
      </c>
      <c r="N443">
        <f>YEAR(Tab_Data[[#This Row],[Date Created Conversion]])</f>
        <v>2012</v>
      </c>
      <c r="O443" s="12" t="str">
        <f>TEXT(Tab_Data[[#This Row],[Date Created Conversion]],"mmm")</f>
        <v>abr</v>
      </c>
      <c r="P443">
        <v>1337835600</v>
      </c>
      <c r="Q443" s="11">
        <f>(((Tab_Data[[#This Row],[deadline]]/60)/60)/24)+DATE(1970,1,1)</f>
        <v>41053.208333333336</v>
      </c>
      <c r="R443" t="b">
        <v>0</v>
      </c>
      <c r="S443" t="b">
        <v>0</v>
      </c>
      <c r="T443" t="s">
        <v>65</v>
      </c>
      <c r="U443" t="str">
        <f>MID(Tab_Data[[#This Row],[category &amp; sub-category]],1,FIND("/",Tab_Data[[#This Row],[category &amp; sub-category]])-1)</f>
        <v>technology</v>
      </c>
      <c r="V443" t="str">
        <f>MID(Tab_Data[[#This Row],[category &amp; sub-category]],FIND("/",Tab_Data[[#This Row],[category &amp; sub-category]])+1,1000)</f>
        <v>wearables</v>
      </c>
    </row>
    <row r="444" spans="1:22" hidden="1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>(Tab_Data[[#This Row],[pledged]]/Tab_Data[[#This Row],[goal]])*100</f>
        <v>198.72222222222223</v>
      </c>
      <c r="G444" t="s">
        <v>20</v>
      </c>
      <c r="H444">
        <v>143</v>
      </c>
      <c r="I444" s="8">
        <f>IF(Tab_Data[[#This Row],[pledged]]=0,0,Tab_Data[[#This Row],[pledged]]/Tab_Data[[#This Row],[backers_count]])</f>
        <v>75.04195804195804</v>
      </c>
      <c r="J444" t="s">
        <v>107</v>
      </c>
      <c r="K444" t="s">
        <v>108</v>
      </c>
      <c r="L444">
        <v>1504328400</v>
      </c>
      <c r="M444" s="11">
        <f>(((Tab_Data[[#This Row],[launched_at]]/60)/60)/24)+DATE(1970,1,1)</f>
        <v>42980.208333333328</v>
      </c>
      <c r="N444">
        <f>YEAR(Tab_Data[[#This Row],[Date Created Conversion]])</f>
        <v>2017</v>
      </c>
      <c r="O444" s="12" t="str">
        <f>TEXT(Tab_Data[[#This Row],[Date Created Conversion]],"mmm")</f>
        <v>sep</v>
      </c>
      <c r="P444">
        <v>1505710800</v>
      </c>
      <c r="Q444" s="11">
        <f>(((Tab_Data[[#This Row],[deadline]]/60)/60)/24)+DATE(1970,1,1)</f>
        <v>42996.208333333328</v>
      </c>
      <c r="R444" t="b">
        <v>0</v>
      </c>
      <c r="S444" t="b">
        <v>0</v>
      </c>
      <c r="T444" t="s">
        <v>33</v>
      </c>
      <c r="U444" t="str">
        <f>MID(Tab_Data[[#This Row],[category &amp; sub-category]],1,FIND("/",Tab_Data[[#This Row],[category &amp; sub-category]])-1)</f>
        <v>theater</v>
      </c>
      <c r="V444" t="str">
        <f>MID(Tab_Data[[#This Row],[category &amp; sub-category]],FIND("/",Tab_Data[[#This Row],[category &amp; sub-category]])+1,1000)</f>
        <v>plays</v>
      </c>
    </row>
    <row r="445" spans="1:22" hidden="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>(Tab_Data[[#This Row],[pledged]]/Tab_Data[[#This Row],[goal]])*100</f>
        <v>34.752688172043008</v>
      </c>
      <c r="G445" t="s">
        <v>74</v>
      </c>
      <c r="H445">
        <v>90</v>
      </c>
      <c r="I445" s="8">
        <f>IF(Tab_Data[[#This Row],[pledged]]=0,0,Tab_Data[[#This Row],[pledged]]/Tab_Data[[#This Row],[backers_count]])</f>
        <v>35.911111111111111</v>
      </c>
      <c r="J445" t="s">
        <v>21</v>
      </c>
      <c r="K445" t="s">
        <v>22</v>
      </c>
      <c r="L445">
        <v>1285822800</v>
      </c>
      <c r="M445" s="11">
        <f>(((Tab_Data[[#This Row],[launched_at]]/60)/60)/24)+DATE(1970,1,1)</f>
        <v>40451.208333333336</v>
      </c>
      <c r="N445">
        <f>YEAR(Tab_Data[[#This Row],[Date Created Conversion]])</f>
        <v>2010</v>
      </c>
      <c r="O445" s="12" t="str">
        <f>TEXT(Tab_Data[[#This Row],[Date Created Conversion]],"mmm")</f>
        <v>sep</v>
      </c>
      <c r="P445">
        <v>1287464400</v>
      </c>
      <c r="Q445" s="11">
        <f>(((Tab_Data[[#This Row],[deadline]]/60)/60)/24)+DATE(1970,1,1)</f>
        <v>40470.208333333336</v>
      </c>
      <c r="R445" t="b">
        <v>0</v>
      </c>
      <c r="S445" t="b">
        <v>0</v>
      </c>
      <c r="T445" t="s">
        <v>33</v>
      </c>
      <c r="U445" t="str">
        <f>MID(Tab_Data[[#This Row],[category &amp; sub-category]],1,FIND("/",Tab_Data[[#This Row],[category &amp; sub-category]])-1)</f>
        <v>theater</v>
      </c>
      <c r="V445" t="str">
        <f>MID(Tab_Data[[#This Row],[category &amp; sub-category]],FIND("/",Tab_Data[[#This Row],[category &amp; sub-category]])+1,1000)</f>
        <v>plays</v>
      </c>
    </row>
    <row r="446" spans="1:22" hidden="1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>(Tab_Data[[#This Row],[pledged]]/Tab_Data[[#This Row],[goal]])*100</f>
        <v>176.41935483870967</v>
      </c>
      <c r="G446" t="s">
        <v>20</v>
      </c>
      <c r="H446">
        <v>296</v>
      </c>
      <c r="I446" s="8">
        <f>IF(Tab_Data[[#This Row],[pledged]]=0,0,Tab_Data[[#This Row],[pledged]]/Tab_Data[[#This Row],[backers_count]])</f>
        <v>36.952702702702702</v>
      </c>
      <c r="J446" t="s">
        <v>21</v>
      </c>
      <c r="K446" t="s">
        <v>22</v>
      </c>
      <c r="L446">
        <v>1311483600</v>
      </c>
      <c r="M446" s="11">
        <f>(((Tab_Data[[#This Row],[launched_at]]/60)/60)/24)+DATE(1970,1,1)</f>
        <v>40748.208333333336</v>
      </c>
      <c r="N446">
        <f>YEAR(Tab_Data[[#This Row],[Date Created Conversion]])</f>
        <v>2011</v>
      </c>
      <c r="O446" s="12" t="str">
        <f>TEXT(Tab_Data[[#This Row],[Date Created Conversion]],"mmm")</f>
        <v>jul</v>
      </c>
      <c r="P446">
        <v>1311656400</v>
      </c>
      <c r="Q446" s="11">
        <f>(((Tab_Data[[#This Row],[deadline]]/60)/60)/24)+DATE(1970,1,1)</f>
        <v>40750.208333333336</v>
      </c>
      <c r="R446" t="b">
        <v>0</v>
      </c>
      <c r="S446" t="b">
        <v>1</v>
      </c>
      <c r="T446" t="s">
        <v>60</v>
      </c>
      <c r="U446" t="str">
        <f>MID(Tab_Data[[#This Row],[category &amp; sub-category]],1,FIND("/",Tab_Data[[#This Row],[category &amp; sub-category]])-1)</f>
        <v>music</v>
      </c>
      <c r="V446" t="str">
        <f>MID(Tab_Data[[#This Row],[category &amp; sub-category]],FIND("/",Tab_Data[[#This Row],[category &amp; sub-category]])+1,1000)</f>
        <v>indie rock</v>
      </c>
    </row>
    <row r="447" spans="1:22" ht="31.2" hidden="1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>(Tab_Data[[#This Row],[pledged]]/Tab_Data[[#This Row],[goal]])*100</f>
        <v>511.38095238095235</v>
      </c>
      <c r="G447" t="s">
        <v>20</v>
      </c>
      <c r="H447">
        <v>170</v>
      </c>
      <c r="I447" s="8">
        <f>IF(Tab_Data[[#This Row],[pledged]]=0,0,Tab_Data[[#This Row],[pledged]]/Tab_Data[[#This Row],[backers_count]])</f>
        <v>63.170588235294119</v>
      </c>
      <c r="J447" t="s">
        <v>21</v>
      </c>
      <c r="K447" t="s">
        <v>22</v>
      </c>
      <c r="L447">
        <v>1291356000</v>
      </c>
      <c r="M447" s="11">
        <f>(((Tab_Data[[#This Row],[launched_at]]/60)/60)/24)+DATE(1970,1,1)</f>
        <v>40515.25</v>
      </c>
      <c r="N447">
        <f>YEAR(Tab_Data[[#This Row],[Date Created Conversion]])</f>
        <v>2010</v>
      </c>
      <c r="O447" s="12" t="str">
        <f>TEXT(Tab_Data[[#This Row],[Date Created Conversion]],"mmm")</f>
        <v>dic</v>
      </c>
      <c r="P447">
        <v>1293170400</v>
      </c>
      <c r="Q447" s="11">
        <f>(((Tab_Data[[#This Row],[deadline]]/60)/60)/24)+DATE(1970,1,1)</f>
        <v>40536.25</v>
      </c>
      <c r="R447" t="b">
        <v>0</v>
      </c>
      <c r="S447" t="b">
        <v>1</v>
      </c>
      <c r="T447" t="s">
        <v>33</v>
      </c>
      <c r="U447" t="str">
        <f>MID(Tab_Data[[#This Row],[category &amp; sub-category]],1,FIND("/",Tab_Data[[#This Row],[category &amp; sub-category]])-1)</f>
        <v>theater</v>
      </c>
      <c r="V447" t="str">
        <f>MID(Tab_Data[[#This Row],[category &amp; sub-category]],FIND("/",Tab_Data[[#This Row],[category &amp; sub-category]])+1,1000)</f>
        <v>plays</v>
      </c>
    </row>
    <row r="448" spans="1:22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>(Tab_Data[[#This Row],[pledged]]/Tab_Data[[#This Row],[goal]])*100</f>
        <v>82.044117647058826</v>
      </c>
      <c r="G448" t="s">
        <v>14</v>
      </c>
      <c r="H448">
        <v>186</v>
      </c>
      <c r="I448" s="8">
        <f>IF(Tab_Data[[#This Row],[pledged]]=0,0,Tab_Data[[#This Row],[pledged]]/Tab_Data[[#This Row],[backers_count]])</f>
        <v>29.99462365591398</v>
      </c>
      <c r="J448" t="s">
        <v>21</v>
      </c>
      <c r="K448" t="s">
        <v>22</v>
      </c>
      <c r="L448">
        <v>1355810400</v>
      </c>
      <c r="M448" s="11">
        <f>(((Tab_Data[[#This Row],[launched_at]]/60)/60)/24)+DATE(1970,1,1)</f>
        <v>41261.25</v>
      </c>
      <c r="N448">
        <f>YEAR(Tab_Data[[#This Row],[Date Created Conversion]])</f>
        <v>2012</v>
      </c>
      <c r="O448" s="12" t="str">
        <f>TEXT(Tab_Data[[#This Row],[Date Created Conversion]],"mmm")</f>
        <v>dic</v>
      </c>
      <c r="P448">
        <v>1355983200</v>
      </c>
      <c r="Q448" s="11">
        <f>(((Tab_Data[[#This Row],[deadline]]/60)/60)/24)+DATE(1970,1,1)</f>
        <v>41263.25</v>
      </c>
      <c r="R448" t="b">
        <v>0</v>
      </c>
      <c r="S448" t="b">
        <v>0</v>
      </c>
      <c r="T448" t="s">
        <v>65</v>
      </c>
      <c r="U448" t="str">
        <f>MID(Tab_Data[[#This Row],[category &amp; sub-category]],1,FIND("/",Tab_Data[[#This Row],[category &amp; sub-category]])-1)</f>
        <v>technology</v>
      </c>
      <c r="V448" t="str">
        <f>MID(Tab_Data[[#This Row],[category &amp; sub-category]],FIND("/",Tab_Data[[#This Row],[category &amp; sub-category]])+1,1000)</f>
        <v>wearables</v>
      </c>
    </row>
    <row r="449" spans="1:22" ht="31.2" hidden="1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>(Tab_Data[[#This Row],[pledged]]/Tab_Data[[#This Row],[goal]])*100</f>
        <v>24.326030927835053</v>
      </c>
      <c r="G449" t="s">
        <v>74</v>
      </c>
      <c r="H449">
        <v>439</v>
      </c>
      <c r="I449" s="8">
        <f>IF(Tab_Data[[#This Row],[pledged]]=0,0,Tab_Data[[#This Row],[pledged]]/Tab_Data[[#This Row],[backers_count]])</f>
        <v>86</v>
      </c>
      <c r="J449" t="s">
        <v>40</v>
      </c>
      <c r="K449" t="s">
        <v>41</v>
      </c>
      <c r="L449">
        <v>1513663200</v>
      </c>
      <c r="M449" s="11">
        <f>(((Tab_Data[[#This Row],[launched_at]]/60)/60)/24)+DATE(1970,1,1)</f>
        <v>43088.25</v>
      </c>
      <c r="N449">
        <f>YEAR(Tab_Data[[#This Row],[Date Created Conversion]])</f>
        <v>2017</v>
      </c>
      <c r="O449" s="12" t="str">
        <f>TEXT(Tab_Data[[#This Row],[Date Created Conversion]],"mmm")</f>
        <v>dic</v>
      </c>
      <c r="P449">
        <v>1515045600</v>
      </c>
      <c r="Q449" s="11">
        <f>(((Tab_Data[[#This Row],[deadline]]/60)/60)/24)+DATE(1970,1,1)</f>
        <v>43104.25</v>
      </c>
      <c r="R449" t="b">
        <v>0</v>
      </c>
      <c r="S449" t="b">
        <v>0</v>
      </c>
      <c r="T449" t="s">
        <v>269</v>
      </c>
      <c r="U449" t="str">
        <f>MID(Tab_Data[[#This Row],[category &amp; sub-category]],1,FIND("/",Tab_Data[[#This Row],[category &amp; sub-category]])-1)</f>
        <v>film &amp; video</v>
      </c>
      <c r="V449" t="str">
        <f>MID(Tab_Data[[#This Row],[category &amp; sub-category]],FIND("/",Tab_Data[[#This Row],[category &amp; sub-category]])+1,1000)</f>
        <v>television</v>
      </c>
    </row>
    <row r="450" spans="1:22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>(Tab_Data[[#This Row],[pledged]]/Tab_Data[[#This Row],[goal]])*100</f>
        <v>50.482758620689658</v>
      </c>
      <c r="G450" t="s">
        <v>14</v>
      </c>
      <c r="H450">
        <v>605</v>
      </c>
      <c r="I450" s="8">
        <f>IF(Tab_Data[[#This Row],[pledged]]=0,0,Tab_Data[[#This Row],[pledged]]/Tab_Data[[#This Row],[backers_count]])</f>
        <v>75.014876033057845</v>
      </c>
      <c r="J450" t="s">
        <v>21</v>
      </c>
      <c r="K450" t="s">
        <v>22</v>
      </c>
      <c r="L450">
        <v>1365915600</v>
      </c>
      <c r="M450" s="11">
        <f>(((Tab_Data[[#This Row],[launched_at]]/60)/60)/24)+DATE(1970,1,1)</f>
        <v>41378.208333333336</v>
      </c>
      <c r="N450">
        <f>YEAR(Tab_Data[[#This Row],[Date Created Conversion]])</f>
        <v>2013</v>
      </c>
      <c r="O450" s="12" t="str">
        <f>TEXT(Tab_Data[[#This Row],[Date Created Conversion]],"mmm")</f>
        <v>abr</v>
      </c>
      <c r="P450">
        <v>1366088400</v>
      </c>
      <c r="Q450" s="11">
        <f>(((Tab_Data[[#This Row],[deadline]]/60)/60)/24)+DATE(1970,1,1)</f>
        <v>41380.208333333336</v>
      </c>
      <c r="R450" t="b">
        <v>0</v>
      </c>
      <c r="S450" t="b">
        <v>1</v>
      </c>
      <c r="T450" t="s">
        <v>89</v>
      </c>
      <c r="U450" t="str">
        <f>MID(Tab_Data[[#This Row],[category &amp; sub-category]],1,FIND("/",Tab_Data[[#This Row],[category &amp; sub-category]])-1)</f>
        <v>games</v>
      </c>
      <c r="V450" t="str">
        <f>MID(Tab_Data[[#This Row],[category &amp; sub-category]],FIND("/",Tab_Data[[#This Row],[category &amp; sub-category]])+1,1000)</f>
        <v>video games</v>
      </c>
    </row>
    <row r="451" spans="1:22" hidden="1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>(Tab_Data[[#This Row],[pledged]]/Tab_Data[[#This Row],[goal]])*100</f>
        <v>967</v>
      </c>
      <c r="G451" t="s">
        <v>20</v>
      </c>
      <c r="H451">
        <v>86</v>
      </c>
      <c r="I451" s="8">
        <f>IF(Tab_Data[[#This Row],[pledged]]=0,0,Tab_Data[[#This Row],[pledged]]/Tab_Data[[#This Row],[backers_count]])</f>
        <v>101.19767441860465</v>
      </c>
      <c r="J451" t="s">
        <v>36</v>
      </c>
      <c r="K451" t="s">
        <v>37</v>
      </c>
      <c r="L451">
        <v>1551852000</v>
      </c>
      <c r="M451" s="11">
        <f>(((Tab_Data[[#This Row],[launched_at]]/60)/60)/24)+DATE(1970,1,1)</f>
        <v>43530.25</v>
      </c>
      <c r="N451">
        <f>YEAR(Tab_Data[[#This Row],[Date Created Conversion]])</f>
        <v>2019</v>
      </c>
      <c r="O451" s="12" t="str">
        <f>TEXT(Tab_Data[[#This Row],[Date Created Conversion]],"mmm")</f>
        <v>mar</v>
      </c>
      <c r="P451">
        <v>1553317200</v>
      </c>
      <c r="Q451" s="11">
        <f>(((Tab_Data[[#This Row],[deadline]]/60)/60)/24)+DATE(1970,1,1)</f>
        <v>43547.208333333328</v>
      </c>
      <c r="R451" t="b">
        <v>0</v>
      </c>
      <c r="S451" t="b">
        <v>0</v>
      </c>
      <c r="T451" t="s">
        <v>89</v>
      </c>
      <c r="U451" t="str">
        <f>MID(Tab_Data[[#This Row],[category &amp; sub-category]],1,FIND("/",Tab_Data[[#This Row],[category &amp; sub-category]])-1)</f>
        <v>games</v>
      </c>
      <c r="V451" t="str">
        <f>MID(Tab_Data[[#This Row],[category &amp; sub-category]],FIND("/",Tab_Data[[#This Row],[category &amp; sub-category]])+1,1000)</f>
        <v>video games</v>
      </c>
    </row>
    <row r="452" spans="1:22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>(Tab_Data[[#This Row],[pledged]]/Tab_Data[[#This Row],[goal]])*100</f>
        <v>4</v>
      </c>
      <c r="G452" t="s">
        <v>14</v>
      </c>
      <c r="H452">
        <v>1</v>
      </c>
      <c r="I452" s="8">
        <f>IF(Tab_Data[[#This Row],[pledged]]=0,0,Tab_Data[[#This Row],[pledged]]/Tab_Data[[#This Row],[backers_count]])</f>
        <v>4</v>
      </c>
      <c r="J452" t="s">
        <v>15</v>
      </c>
      <c r="K452" t="s">
        <v>16</v>
      </c>
      <c r="L452">
        <v>1540098000</v>
      </c>
      <c r="M452" s="11">
        <f>(((Tab_Data[[#This Row],[launched_at]]/60)/60)/24)+DATE(1970,1,1)</f>
        <v>43394.208333333328</v>
      </c>
      <c r="N452">
        <f>YEAR(Tab_Data[[#This Row],[Date Created Conversion]])</f>
        <v>2018</v>
      </c>
      <c r="O452" s="12" t="str">
        <f>TEXT(Tab_Data[[#This Row],[Date Created Conversion]],"mmm")</f>
        <v>oct</v>
      </c>
      <c r="P452">
        <v>1542088800</v>
      </c>
      <c r="Q452" s="11">
        <f>(((Tab_Data[[#This Row],[deadline]]/60)/60)/24)+DATE(1970,1,1)</f>
        <v>43417.25</v>
      </c>
      <c r="R452" t="b">
        <v>0</v>
      </c>
      <c r="S452" t="b">
        <v>0</v>
      </c>
      <c r="T452" t="s">
        <v>71</v>
      </c>
      <c r="U452" t="str">
        <f>MID(Tab_Data[[#This Row],[category &amp; sub-category]],1,FIND("/",Tab_Data[[#This Row],[category &amp; sub-category]])-1)</f>
        <v>film &amp; video</v>
      </c>
      <c r="V452" t="str">
        <f>MID(Tab_Data[[#This Row],[category &amp; sub-category]],FIND("/",Tab_Data[[#This Row],[category &amp; sub-category]])+1,1000)</f>
        <v>animation</v>
      </c>
    </row>
    <row r="453" spans="1:22" hidden="1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>(Tab_Data[[#This Row],[pledged]]/Tab_Data[[#This Row],[goal]])*100</f>
        <v>122.84501347708894</v>
      </c>
      <c r="G453" t="s">
        <v>20</v>
      </c>
      <c r="H453">
        <v>6286</v>
      </c>
      <c r="I453" s="8">
        <f>IF(Tab_Data[[#This Row],[pledged]]=0,0,Tab_Data[[#This Row],[pledged]]/Tab_Data[[#This Row],[backers_count]])</f>
        <v>29.001272669424118</v>
      </c>
      <c r="J453" t="s">
        <v>21</v>
      </c>
      <c r="K453" t="s">
        <v>22</v>
      </c>
      <c r="L453">
        <v>1500440400</v>
      </c>
      <c r="M453" s="11">
        <f>(((Tab_Data[[#This Row],[launched_at]]/60)/60)/24)+DATE(1970,1,1)</f>
        <v>42935.208333333328</v>
      </c>
      <c r="N453">
        <f>YEAR(Tab_Data[[#This Row],[Date Created Conversion]])</f>
        <v>2017</v>
      </c>
      <c r="O453" s="12" t="str">
        <f>TEXT(Tab_Data[[#This Row],[Date Created Conversion]],"mmm")</f>
        <v>jul</v>
      </c>
      <c r="P453">
        <v>1503118800</v>
      </c>
      <c r="Q453" s="11">
        <f>(((Tab_Data[[#This Row],[deadline]]/60)/60)/24)+DATE(1970,1,1)</f>
        <v>42966.208333333328</v>
      </c>
      <c r="R453" t="b">
        <v>0</v>
      </c>
      <c r="S453" t="b">
        <v>0</v>
      </c>
      <c r="T453" t="s">
        <v>23</v>
      </c>
      <c r="U453" t="str">
        <f>MID(Tab_Data[[#This Row],[category &amp; sub-category]],1,FIND("/",Tab_Data[[#This Row],[category &amp; sub-category]])-1)</f>
        <v>music</v>
      </c>
      <c r="V453" t="str">
        <f>MID(Tab_Data[[#This Row],[category &amp; sub-category]],FIND("/",Tab_Data[[#This Row],[category &amp; sub-category]])+1,1000)</f>
        <v>rock</v>
      </c>
    </row>
    <row r="454" spans="1:22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>(Tab_Data[[#This Row],[pledged]]/Tab_Data[[#This Row],[goal]])*100</f>
        <v>63.4375</v>
      </c>
      <c r="G454" t="s">
        <v>14</v>
      </c>
      <c r="H454">
        <v>31</v>
      </c>
      <c r="I454" s="8">
        <f>IF(Tab_Data[[#This Row],[pledged]]=0,0,Tab_Data[[#This Row],[pledged]]/Tab_Data[[#This Row],[backers_count]])</f>
        <v>98.225806451612897</v>
      </c>
      <c r="J454" t="s">
        <v>21</v>
      </c>
      <c r="K454" t="s">
        <v>22</v>
      </c>
      <c r="L454">
        <v>1278392400</v>
      </c>
      <c r="M454" s="11">
        <f>(((Tab_Data[[#This Row],[launched_at]]/60)/60)/24)+DATE(1970,1,1)</f>
        <v>40365.208333333336</v>
      </c>
      <c r="N454">
        <f>YEAR(Tab_Data[[#This Row],[Date Created Conversion]])</f>
        <v>2010</v>
      </c>
      <c r="O454" s="12" t="str">
        <f>TEXT(Tab_Data[[#This Row],[Date Created Conversion]],"mmm")</f>
        <v>jul</v>
      </c>
      <c r="P454">
        <v>1278478800</v>
      </c>
      <c r="Q454" s="11">
        <f>(((Tab_Data[[#This Row],[deadline]]/60)/60)/24)+DATE(1970,1,1)</f>
        <v>40366.208333333336</v>
      </c>
      <c r="R454" t="b">
        <v>0</v>
      </c>
      <c r="S454" t="b">
        <v>0</v>
      </c>
      <c r="T454" t="s">
        <v>53</v>
      </c>
      <c r="U454" t="str">
        <f>MID(Tab_Data[[#This Row],[category &amp; sub-category]],1,FIND("/",Tab_Data[[#This Row],[category &amp; sub-category]])-1)</f>
        <v>film &amp; video</v>
      </c>
      <c r="V454" t="str">
        <f>MID(Tab_Data[[#This Row],[category &amp; sub-category]],FIND("/",Tab_Data[[#This Row],[category &amp; sub-category]])+1,1000)</f>
        <v>drama</v>
      </c>
    </row>
    <row r="455" spans="1:22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>(Tab_Data[[#This Row],[pledged]]/Tab_Data[[#This Row],[goal]])*100</f>
        <v>56.331688596491226</v>
      </c>
      <c r="G455" t="s">
        <v>14</v>
      </c>
      <c r="H455">
        <v>1181</v>
      </c>
      <c r="I455" s="8">
        <f>IF(Tab_Data[[#This Row],[pledged]]=0,0,Tab_Data[[#This Row],[pledged]]/Tab_Data[[#This Row],[backers_count]])</f>
        <v>87.001693480101608</v>
      </c>
      <c r="J455" t="s">
        <v>21</v>
      </c>
      <c r="K455" t="s">
        <v>22</v>
      </c>
      <c r="L455">
        <v>1480572000</v>
      </c>
      <c r="M455" s="11">
        <f>(((Tab_Data[[#This Row],[launched_at]]/60)/60)/24)+DATE(1970,1,1)</f>
        <v>42705.25</v>
      </c>
      <c r="N455">
        <f>YEAR(Tab_Data[[#This Row],[Date Created Conversion]])</f>
        <v>2016</v>
      </c>
      <c r="O455" s="12" t="str">
        <f>TEXT(Tab_Data[[#This Row],[Date Created Conversion]],"mmm")</f>
        <v>dic</v>
      </c>
      <c r="P455">
        <v>1484114400</v>
      </c>
      <c r="Q455" s="11">
        <f>(((Tab_Data[[#This Row],[deadline]]/60)/60)/24)+DATE(1970,1,1)</f>
        <v>42746.25</v>
      </c>
      <c r="R455" t="b">
        <v>0</v>
      </c>
      <c r="S455" t="b">
        <v>0</v>
      </c>
      <c r="T455" t="s">
        <v>474</v>
      </c>
      <c r="U455" t="str">
        <f>MID(Tab_Data[[#This Row],[category &amp; sub-category]],1,FIND("/",Tab_Data[[#This Row],[category &amp; sub-category]])-1)</f>
        <v>film &amp; video</v>
      </c>
      <c r="V455" t="str">
        <f>MID(Tab_Data[[#This Row],[category &amp; sub-category]],FIND("/",Tab_Data[[#This Row],[category &amp; sub-category]])+1,1000)</f>
        <v>science fiction</v>
      </c>
    </row>
    <row r="456" spans="1:22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>(Tab_Data[[#This Row],[pledged]]/Tab_Data[[#This Row],[goal]])*100</f>
        <v>44.074999999999996</v>
      </c>
      <c r="G456" t="s">
        <v>14</v>
      </c>
      <c r="H456">
        <v>39</v>
      </c>
      <c r="I456" s="8">
        <f>IF(Tab_Data[[#This Row],[pledged]]=0,0,Tab_Data[[#This Row],[pledged]]/Tab_Data[[#This Row],[backers_count]])</f>
        <v>45.205128205128204</v>
      </c>
      <c r="J456" t="s">
        <v>21</v>
      </c>
      <c r="K456" t="s">
        <v>22</v>
      </c>
      <c r="L456">
        <v>1382331600</v>
      </c>
      <c r="M456" s="11">
        <f>(((Tab_Data[[#This Row],[launched_at]]/60)/60)/24)+DATE(1970,1,1)</f>
        <v>41568.208333333336</v>
      </c>
      <c r="N456">
        <f>YEAR(Tab_Data[[#This Row],[Date Created Conversion]])</f>
        <v>2013</v>
      </c>
      <c r="O456" s="12" t="str">
        <f>TEXT(Tab_Data[[#This Row],[Date Created Conversion]],"mmm")</f>
        <v>oct</v>
      </c>
      <c r="P456">
        <v>1385445600</v>
      </c>
      <c r="Q456" s="11">
        <f>(((Tab_Data[[#This Row],[deadline]]/60)/60)/24)+DATE(1970,1,1)</f>
        <v>41604.25</v>
      </c>
      <c r="R456" t="b">
        <v>0</v>
      </c>
      <c r="S456" t="b">
        <v>1</v>
      </c>
      <c r="T456" t="s">
        <v>53</v>
      </c>
      <c r="U456" t="str">
        <f>MID(Tab_Data[[#This Row],[category &amp; sub-category]],1,FIND("/",Tab_Data[[#This Row],[category &amp; sub-category]])-1)</f>
        <v>film &amp; video</v>
      </c>
      <c r="V456" t="str">
        <f>MID(Tab_Data[[#This Row],[category &amp; sub-category]],FIND("/",Tab_Data[[#This Row],[category &amp; sub-category]])+1,1000)</f>
        <v>drama</v>
      </c>
    </row>
    <row r="457" spans="1:22" hidden="1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>(Tab_Data[[#This Row],[pledged]]/Tab_Data[[#This Row],[goal]])*100</f>
        <v>118.37253218884121</v>
      </c>
      <c r="G457" t="s">
        <v>20</v>
      </c>
      <c r="H457">
        <v>3727</v>
      </c>
      <c r="I457" s="8">
        <f>IF(Tab_Data[[#This Row],[pledged]]=0,0,Tab_Data[[#This Row],[pledged]]/Tab_Data[[#This Row],[backers_count]])</f>
        <v>37.001341561577675</v>
      </c>
      <c r="J457" t="s">
        <v>21</v>
      </c>
      <c r="K457" t="s">
        <v>22</v>
      </c>
      <c r="L457">
        <v>1316754000</v>
      </c>
      <c r="M457" s="11">
        <f>(((Tab_Data[[#This Row],[launched_at]]/60)/60)/24)+DATE(1970,1,1)</f>
        <v>40809.208333333336</v>
      </c>
      <c r="N457">
        <f>YEAR(Tab_Data[[#This Row],[Date Created Conversion]])</f>
        <v>2011</v>
      </c>
      <c r="O457" s="12" t="str">
        <f>TEXT(Tab_Data[[#This Row],[Date Created Conversion]],"mmm")</f>
        <v>sep</v>
      </c>
      <c r="P457">
        <v>1318741200</v>
      </c>
      <c r="Q457" s="11">
        <f>(((Tab_Data[[#This Row],[deadline]]/60)/60)/24)+DATE(1970,1,1)</f>
        <v>40832.208333333336</v>
      </c>
      <c r="R457" t="b">
        <v>0</v>
      </c>
      <c r="S457" t="b">
        <v>0</v>
      </c>
      <c r="T457" t="s">
        <v>33</v>
      </c>
      <c r="U457" t="str">
        <f>MID(Tab_Data[[#This Row],[category &amp; sub-category]],1,FIND("/",Tab_Data[[#This Row],[category &amp; sub-category]])-1)</f>
        <v>theater</v>
      </c>
      <c r="V457" t="str">
        <f>MID(Tab_Data[[#This Row],[category &amp; sub-category]],FIND("/",Tab_Data[[#This Row],[category &amp; sub-category]])+1,1000)</f>
        <v>plays</v>
      </c>
    </row>
    <row r="458" spans="1:22" ht="31.2" hidden="1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>(Tab_Data[[#This Row],[pledged]]/Tab_Data[[#This Row],[goal]])*100</f>
        <v>104.1243169398907</v>
      </c>
      <c r="G458" t="s">
        <v>20</v>
      </c>
      <c r="H458">
        <v>1605</v>
      </c>
      <c r="I458" s="8">
        <f>IF(Tab_Data[[#This Row],[pledged]]=0,0,Tab_Data[[#This Row],[pledged]]/Tab_Data[[#This Row],[backers_count]])</f>
        <v>94.976947040498445</v>
      </c>
      <c r="J458" t="s">
        <v>21</v>
      </c>
      <c r="K458" t="s">
        <v>22</v>
      </c>
      <c r="L458">
        <v>1518242400</v>
      </c>
      <c r="M458" s="11">
        <f>(((Tab_Data[[#This Row],[launched_at]]/60)/60)/24)+DATE(1970,1,1)</f>
        <v>43141.25</v>
      </c>
      <c r="N458">
        <f>YEAR(Tab_Data[[#This Row],[Date Created Conversion]])</f>
        <v>2018</v>
      </c>
      <c r="O458" s="12" t="str">
        <f>TEXT(Tab_Data[[#This Row],[Date Created Conversion]],"mmm")</f>
        <v>feb</v>
      </c>
      <c r="P458">
        <v>1518242400</v>
      </c>
      <c r="Q458" s="11">
        <f>(((Tab_Data[[#This Row],[deadline]]/60)/60)/24)+DATE(1970,1,1)</f>
        <v>43141.25</v>
      </c>
      <c r="R458" t="b">
        <v>0</v>
      </c>
      <c r="S458" t="b">
        <v>1</v>
      </c>
      <c r="T458" t="s">
        <v>60</v>
      </c>
      <c r="U458" t="str">
        <f>MID(Tab_Data[[#This Row],[category &amp; sub-category]],1,FIND("/",Tab_Data[[#This Row],[category &amp; sub-category]])-1)</f>
        <v>music</v>
      </c>
      <c r="V458" t="str">
        <f>MID(Tab_Data[[#This Row],[category &amp; sub-category]],FIND("/",Tab_Data[[#This Row],[category &amp; sub-category]])+1,1000)</f>
        <v>indie rock</v>
      </c>
    </row>
    <row r="459" spans="1:22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>(Tab_Data[[#This Row],[pledged]]/Tab_Data[[#This Row],[goal]])*100</f>
        <v>26.640000000000004</v>
      </c>
      <c r="G459" t="s">
        <v>14</v>
      </c>
      <c r="H459">
        <v>46</v>
      </c>
      <c r="I459" s="8">
        <f>IF(Tab_Data[[#This Row],[pledged]]=0,0,Tab_Data[[#This Row],[pledged]]/Tab_Data[[#This Row],[backers_count]])</f>
        <v>28.956521739130434</v>
      </c>
      <c r="J459" t="s">
        <v>21</v>
      </c>
      <c r="K459" t="s">
        <v>22</v>
      </c>
      <c r="L459">
        <v>1476421200</v>
      </c>
      <c r="M459" s="11">
        <f>(((Tab_Data[[#This Row],[launched_at]]/60)/60)/24)+DATE(1970,1,1)</f>
        <v>42657.208333333328</v>
      </c>
      <c r="N459">
        <f>YEAR(Tab_Data[[#This Row],[Date Created Conversion]])</f>
        <v>2016</v>
      </c>
      <c r="O459" s="12" t="str">
        <f>TEXT(Tab_Data[[#This Row],[Date Created Conversion]],"mmm")</f>
        <v>oct</v>
      </c>
      <c r="P459">
        <v>1476594000</v>
      </c>
      <c r="Q459" s="11">
        <f>(((Tab_Data[[#This Row],[deadline]]/60)/60)/24)+DATE(1970,1,1)</f>
        <v>42659.208333333328</v>
      </c>
      <c r="R459" t="b">
        <v>0</v>
      </c>
      <c r="S459" t="b">
        <v>0</v>
      </c>
      <c r="T459" t="s">
        <v>33</v>
      </c>
      <c r="U459" t="str">
        <f>MID(Tab_Data[[#This Row],[category &amp; sub-category]],1,FIND("/",Tab_Data[[#This Row],[category &amp; sub-category]])-1)</f>
        <v>theater</v>
      </c>
      <c r="V459" t="str">
        <f>MID(Tab_Data[[#This Row],[category &amp; sub-category]],FIND("/",Tab_Data[[#This Row],[category &amp; sub-category]])+1,1000)</f>
        <v>plays</v>
      </c>
    </row>
    <row r="460" spans="1:22" hidden="1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>(Tab_Data[[#This Row],[pledged]]/Tab_Data[[#This Row],[goal]])*100</f>
        <v>351.20118343195264</v>
      </c>
      <c r="G460" t="s">
        <v>20</v>
      </c>
      <c r="H460">
        <v>2120</v>
      </c>
      <c r="I460" s="8">
        <f>IF(Tab_Data[[#This Row],[pledged]]=0,0,Tab_Data[[#This Row],[pledged]]/Tab_Data[[#This Row],[backers_count]])</f>
        <v>55.993396226415094</v>
      </c>
      <c r="J460" t="s">
        <v>21</v>
      </c>
      <c r="K460" t="s">
        <v>22</v>
      </c>
      <c r="L460">
        <v>1269752400</v>
      </c>
      <c r="M460" s="11">
        <f>(((Tab_Data[[#This Row],[launched_at]]/60)/60)/24)+DATE(1970,1,1)</f>
        <v>40265.208333333336</v>
      </c>
      <c r="N460">
        <f>YEAR(Tab_Data[[#This Row],[Date Created Conversion]])</f>
        <v>2010</v>
      </c>
      <c r="O460" s="12" t="str">
        <f>TEXT(Tab_Data[[#This Row],[Date Created Conversion]],"mmm")</f>
        <v>mar</v>
      </c>
      <c r="P460">
        <v>1273554000</v>
      </c>
      <c r="Q460" s="11">
        <f>(((Tab_Data[[#This Row],[deadline]]/60)/60)/24)+DATE(1970,1,1)</f>
        <v>40309.208333333336</v>
      </c>
      <c r="R460" t="b">
        <v>0</v>
      </c>
      <c r="S460" t="b">
        <v>0</v>
      </c>
      <c r="T460" t="s">
        <v>33</v>
      </c>
      <c r="U460" t="str">
        <f>MID(Tab_Data[[#This Row],[category &amp; sub-category]],1,FIND("/",Tab_Data[[#This Row],[category &amp; sub-category]])-1)</f>
        <v>theater</v>
      </c>
      <c r="V460" t="str">
        <f>MID(Tab_Data[[#This Row],[category &amp; sub-category]],FIND("/",Tab_Data[[#This Row],[category &amp; sub-category]])+1,1000)</f>
        <v>plays</v>
      </c>
    </row>
    <row r="461" spans="1:22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>(Tab_Data[[#This Row],[pledged]]/Tab_Data[[#This Row],[goal]])*100</f>
        <v>90.063492063492063</v>
      </c>
      <c r="G461" t="s">
        <v>14</v>
      </c>
      <c r="H461">
        <v>105</v>
      </c>
      <c r="I461" s="8">
        <f>IF(Tab_Data[[#This Row],[pledged]]=0,0,Tab_Data[[#This Row],[pledged]]/Tab_Data[[#This Row],[backers_count]])</f>
        <v>54.038095238095238</v>
      </c>
      <c r="J461" t="s">
        <v>21</v>
      </c>
      <c r="K461" t="s">
        <v>22</v>
      </c>
      <c r="L461">
        <v>1419746400</v>
      </c>
      <c r="M461" s="11">
        <f>(((Tab_Data[[#This Row],[launched_at]]/60)/60)/24)+DATE(1970,1,1)</f>
        <v>42001.25</v>
      </c>
      <c r="N461">
        <f>YEAR(Tab_Data[[#This Row],[Date Created Conversion]])</f>
        <v>2014</v>
      </c>
      <c r="O461" s="12" t="str">
        <f>TEXT(Tab_Data[[#This Row],[Date Created Conversion]],"mmm")</f>
        <v>dic</v>
      </c>
      <c r="P461">
        <v>1421906400</v>
      </c>
      <c r="Q461" s="11">
        <f>(((Tab_Data[[#This Row],[deadline]]/60)/60)/24)+DATE(1970,1,1)</f>
        <v>42026.25</v>
      </c>
      <c r="R461" t="b">
        <v>0</v>
      </c>
      <c r="S461" t="b">
        <v>0</v>
      </c>
      <c r="T461" t="s">
        <v>42</v>
      </c>
      <c r="U461" t="str">
        <f>MID(Tab_Data[[#This Row],[category &amp; sub-category]],1,FIND("/",Tab_Data[[#This Row],[category &amp; sub-category]])-1)</f>
        <v>film &amp; video</v>
      </c>
      <c r="V461" t="str">
        <f>MID(Tab_Data[[#This Row],[category &amp; sub-category]],FIND("/",Tab_Data[[#This Row],[category &amp; sub-category]])+1,1000)</f>
        <v>documentary</v>
      </c>
    </row>
    <row r="462" spans="1:22" hidden="1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>(Tab_Data[[#This Row],[pledged]]/Tab_Data[[#This Row],[goal]])*100</f>
        <v>171.625</v>
      </c>
      <c r="G462" t="s">
        <v>20</v>
      </c>
      <c r="H462">
        <v>50</v>
      </c>
      <c r="I462" s="8">
        <f>IF(Tab_Data[[#This Row],[pledged]]=0,0,Tab_Data[[#This Row],[pledged]]/Tab_Data[[#This Row],[backers_count]])</f>
        <v>82.38</v>
      </c>
      <c r="J462" t="s">
        <v>21</v>
      </c>
      <c r="K462" t="s">
        <v>22</v>
      </c>
      <c r="L462">
        <v>1281330000</v>
      </c>
      <c r="M462" s="11">
        <f>(((Tab_Data[[#This Row],[launched_at]]/60)/60)/24)+DATE(1970,1,1)</f>
        <v>40399.208333333336</v>
      </c>
      <c r="N462">
        <f>YEAR(Tab_Data[[#This Row],[Date Created Conversion]])</f>
        <v>2010</v>
      </c>
      <c r="O462" s="12" t="str">
        <f>TEXT(Tab_Data[[#This Row],[Date Created Conversion]],"mmm")</f>
        <v>ago</v>
      </c>
      <c r="P462">
        <v>1281589200</v>
      </c>
      <c r="Q462" s="11">
        <f>(((Tab_Data[[#This Row],[deadline]]/60)/60)/24)+DATE(1970,1,1)</f>
        <v>40402.208333333336</v>
      </c>
      <c r="R462" t="b">
        <v>0</v>
      </c>
      <c r="S462" t="b">
        <v>0</v>
      </c>
      <c r="T462" t="s">
        <v>33</v>
      </c>
      <c r="U462" t="str">
        <f>MID(Tab_Data[[#This Row],[category &amp; sub-category]],1,FIND("/",Tab_Data[[#This Row],[category &amp; sub-category]])-1)</f>
        <v>theater</v>
      </c>
      <c r="V462" t="str">
        <f>MID(Tab_Data[[#This Row],[category &amp; sub-category]],FIND("/",Tab_Data[[#This Row],[category &amp; sub-category]])+1,1000)</f>
        <v>plays</v>
      </c>
    </row>
    <row r="463" spans="1:22" hidden="1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>(Tab_Data[[#This Row],[pledged]]/Tab_Data[[#This Row],[goal]])*100</f>
        <v>141.04655870445345</v>
      </c>
      <c r="G463" t="s">
        <v>20</v>
      </c>
      <c r="H463">
        <v>2080</v>
      </c>
      <c r="I463" s="8">
        <f>IF(Tab_Data[[#This Row],[pledged]]=0,0,Tab_Data[[#This Row],[pledged]]/Tab_Data[[#This Row],[backers_count]])</f>
        <v>66.997115384615384</v>
      </c>
      <c r="J463" t="s">
        <v>21</v>
      </c>
      <c r="K463" t="s">
        <v>22</v>
      </c>
      <c r="L463">
        <v>1398661200</v>
      </c>
      <c r="M463" s="11">
        <f>(((Tab_Data[[#This Row],[launched_at]]/60)/60)/24)+DATE(1970,1,1)</f>
        <v>41757.208333333336</v>
      </c>
      <c r="N463">
        <f>YEAR(Tab_Data[[#This Row],[Date Created Conversion]])</f>
        <v>2014</v>
      </c>
      <c r="O463" s="12" t="str">
        <f>TEXT(Tab_Data[[#This Row],[Date Created Conversion]],"mmm")</f>
        <v>abr</v>
      </c>
      <c r="P463">
        <v>1400389200</v>
      </c>
      <c r="Q463" s="11">
        <f>(((Tab_Data[[#This Row],[deadline]]/60)/60)/24)+DATE(1970,1,1)</f>
        <v>41777.208333333336</v>
      </c>
      <c r="R463" t="b">
        <v>0</v>
      </c>
      <c r="S463" t="b">
        <v>0</v>
      </c>
      <c r="T463" t="s">
        <v>53</v>
      </c>
      <c r="U463" t="str">
        <f>MID(Tab_Data[[#This Row],[category &amp; sub-category]],1,FIND("/",Tab_Data[[#This Row],[category &amp; sub-category]])-1)</f>
        <v>film &amp; video</v>
      </c>
      <c r="V463" t="str">
        <f>MID(Tab_Data[[#This Row],[category &amp; sub-category]],FIND("/",Tab_Data[[#This Row],[category &amp; sub-category]])+1,1000)</f>
        <v>drama</v>
      </c>
    </row>
    <row r="464" spans="1:22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>(Tab_Data[[#This Row],[pledged]]/Tab_Data[[#This Row],[goal]])*100</f>
        <v>30.57944915254237</v>
      </c>
      <c r="G464" t="s">
        <v>14</v>
      </c>
      <c r="H464">
        <v>535</v>
      </c>
      <c r="I464" s="8">
        <f>IF(Tab_Data[[#This Row],[pledged]]=0,0,Tab_Data[[#This Row],[pledged]]/Tab_Data[[#This Row],[backers_count]])</f>
        <v>107.91401869158878</v>
      </c>
      <c r="J464" t="s">
        <v>21</v>
      </c>
      <c r="K464" t="s">
        <v>22</v>
      </c>
      <c r="L464">
        <v>1359525600</v>
      </c>
      <c r="M464" s="11">
        <f>(((Tab_Data[[#This Row],[launched_at]]/60)/60)/24)+DATE(1970,1,1)</f>
        <v>41304.25</v>
      </c>
      <c r="N464">
        <f>YEAR(Tab_Data[[#This Row],[Date Created Conversion]])</f>
        <v>2013</v>
      </c>
      <c r="O464" s="12" t="str">
        <f>TEXT(Tab_Data[[#This Row],[Date Created Conversion]],"mmm")</f>
        <v>ene</v>
      </c>
      <c r="P464">
        <v>1362808800</v>
      </c>
      <c r="Q464" s="11">
        <f>(((Tab_Data[[#This Row],[deadline]]/60)/60)/24)+DATE(1970,1,1)</f>
        <v>41342.25</v>
      </c>
      <c r="R464" t="b">
        <v>0</v>
      </c>
      <c r="S464" t="b">
        <v>0</v>
      </c>
      <c r="T464" t="s">
        <v>292</v>
      </c>
      <c r="U464" t="str">
        <f>MID(Tab_Data[[#This Row],[category &amp; sub-category]],1,FIND("/",Tab_Data[[#This Row],[category &amp; sub-category]])-1)</f>
        <v>games</v>
      </c>
      <c r="V464" t="str">
        <f>MID(Tab_Data[[#This Row],[category &amp; sub-category]],FIND("/",Tab_Data[[#This Row],[category &amp; sub-category]])+1,1000)</f>
        <v>mobile games</v>
      </c>
    </row>
    <row r="465" spans="1:22" ht="31.2" hidden="1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>(Tab_Data[[#This Row],[pledged]]/Tab_Data[[#This Row],[goal]])*100</f>
        <v>108.16455696202532</v>
      </c>
      <c r="G465" t="s">
        <v>20</v>
      </c>
      <c r="H465">
        <v>2105</v>
      </c>
      <c r="I465" s="8">
        <f>IF(Tab_Data[[#This Row],[pledged]]=0,0,Tab_Data[[#This Row],[pledged]]/Tab_Data[[#This Row],[backers_count]])</f>
        <v>69.009501187648453</v>
      </c>
      <c r="J465" t="s">
        <v>21</v>
      </c>
      <c r="K465" t="s">
        <v>22</v>
      </c>
      <c r="L465">
        <v>1388469600</v>
      </c>
      <c r="M465" s="11">
        <f>(((Tab_Data[[#This Row],[launched_at]]/60)/60)/24)+DATE(1970,1,1)</f>
        <v>41639.25</v>
      </c>
      <c r="N465">
        <f>YEAR(Tab_Data[[#This Row],[Date Created Conversion]])</f>
        <v>2013</v>
      </c>
      <c r="O465" s="12" t="str">
        <f>TEXT(Tab_Data[[#This Row],[Date Created Conversion]],"mmm")</f>
        <v>dic</v>
      </c>
      <c r="P465">
        <v>1388815200</v>
      </c>
      <c r="Q465" s="11">
        <f>(((Tab_Data[[#This Row],[deadline]]/60)/60)/24)+DATE(1970,1,1)</f>
        <v>41643.25</v>
      </c>
      <c r="R465" t="b">
        <v>0</v>
      </c>
      <c r="S465" t="b">
        <v>0</v>
      </c>
      <c r="T465" t="s">
        <v>71</v>
      </c>
      <c r="U465" t="str">
        <f>MID(Tab_Data[[#This Row],[category &amp; sub-category]],1,FIND("/",Tab_Data[[#This Row],[category &amp; sub-category]])-1)</f>
        <v>film &amp; video</v>
      </c>
      <c r="V465" t="str">
        <f>MID(Tab_Data[[#This Row],[category &amp; sub-category]],FIND("/",Tab_Data[[#This Row],[category &amp; sub-category]])+1,1000)</f>
        <v>animation</v>
      </c>
    </row>
    <row r="466" spans="1:22" hidden="1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>(Tab_Data[[#This Row],[pledged]]/Tab_Data[[#This Row],[goal]])*100</f>
        <v>133.45505617977528</v>
      </c>
      <c r="G466" t="s">
        <v>20</v>
      </c>
      <c r="H466">
        <v>2436</v>
      </c>
      <c r="I466" s="8">
        <f>IF(Tab_Data[[#This Row],[pledged]]=0,0,Tab_Data[[#This Row],[pledged]]/Tab_Data[[#This Row],[backers_count]])</f>
        <v>39.006568144499177</v>
      </c>
      <c r="J466" t="s">
        <v>21</v>
      </c>
      <c r="K466" t="s">
        <v>22</v>
      </c>
      <c r="L466">
        <v>1518328800</v>
      </c>
      <c r="M466" s="11">
        <f>(((Tab_Data[[#This Row],[launched_at]]/60)/60)/24)+DATE(1970,1,1)</f>
        <v>43142.25</v>
      </c>
      <c r="N466">
        <f>YEAR(Tab_Data[[#This Row],[Date Created Conversion]])</f>
        <v>2018</v>
      </c>
      <c r="O466" s="12" t="str">
        <f>TEXT(Tab_Data[[#This Row],[Date Created Conversion]],"mmm")</f>
        <v>feb</v>
      </c>
      <c r="P466">
        <v>1519538400</v>
      </c>
      <c r="Q466" s="11">
        <f>(((Tab_Data[[#This Row],[deadline]]/60)/60)/24)+DATE(1970,1,1)</f>
        <v>43156.25</v>
      </c>
      <c r="R466" t="b">
        <v>0</v>
      </c>
      <c r="S466" t="b">
        <v>0</v>
      </c>
      <c r="T466" t="s">
        <v>33</v>
      </c>
      <c r="U466" t="str">
        <f>MID(Tab_Data[[#This Row],[category &amp; sub-category]],1,FIND("/",Tab_Data[[#This Row],[category &amp; sub-category]])-1)</f>
        <v>theater</v>
      </c>
      <c r="V466" t="str">
        <f>MID(Tab_Data[[#This Row],[category &amp; sub-category]],FIND("/",Tab_Data[[#This Row],[category &amp; sub-category]])+1,1000)</f>
        <v>plays</v>
      </c>
    </row>
    <row r="467" spans="1:22" hidden="1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>(Tab_Data[[#This Row],[pledged]]/Tab_Data[[#This Row],[goal]])*100</f>
        <v>187.85106382978722</v>
      </c>
      <c r="G467" t="s">
        <v>20</v>
      </c>
      <c r="H467">
        <v>80</v>
      </c>
      <c r="I467" s="8">
        <f>IF(Tab_Data[[#This Row],[pledged]]=0,0,Tab_Data[[#This Row],[pledged]]/Tab_Data[[#This Row],[backers_count]])</f>
        <v>110.3625</v>
      </c>
      <c r="J467" t="s">
        <v>21</v>
      </c>
      <c r="K467" t="s">
        <v>22</v>
      </c>
      <c r="L467">
        <v>1517032800</v>
      </c>
      <c r="M467" s="11">
        <f>(((Tab_Data[[#This Row],[launched_at]]/60)/60)/24)+DATE(1970,1,1)</f>
        <v>43127.25</v>
      </c>
      <c r="N467">
        <f>YEAR(Tab_Data[[#This Row],[Date Created Conversion]])</f>
        <v>2018</v>
      </c>
      <c r="O467" s="12" t="str">
        <f>TEXT(Tab_Data[[#This Row],[Date Created Conversion]],"mmm")</f>
        <v>ene</v>
      </c>
      <c r="P467">
        <v>1517810400</v>
      </c>
      <c r="Q467" s="11">
        <f>(((Tab_Data[[#This Row],[deadline]]/60)/60)/24)+DATE(1970,1,1)</f>
        <v>43136.25</v>
      </c>
      <c r="R467" t="b">
        <v>0</v>
      </c>
      <c r="S467" t="b">
        <v>0</v>
      </c>
      <c r="T467" t="s">
        <v>206</v>
      </c>
      <c r="U467" t="str">
        <f>MID(Tab_Data[[#This Row],[category &amp; sub-category]],1,FIND("/",Tab_Data[[#This Row],[category &amp; sub-category]])-1)</f>
        <v>publishing</v>
      </c>
      <c r="V467" t="str">
        <f>MID(Tab_Data[[#This Row],[category &amp; sub-category]],FIND("/",Tab_Data[[#This Row],[category &amp; sub-category]])+1,1000)</f>
        <v>translations</v>
      </c>
    </row>
    <row r="468" spans="1:22" hidden="1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>(Tab_Data[[#This Row],[pledged]]/Tab_Data[[#This Row],[goal]])*100</f>
        <v>332</v>
      </c>
      <c r="G468" t="s">
        <v>20</v>
      </c>
      <c r="H468">
        <v>42</v>
      </c>
      <c r="I468" s="8">
        <f>IF(Tab_Data[[#This Row],[pledged]]=0,0,Tab_Data[[#This Row],[pledged]]/Tab_Data[[#This Row],[backers_count]])</f>
        <v>94.857142857142861</v>
      </c>
      <c r="J468" t="s">
        <v>21</v>
      </c>
      <c r="K468" t="s">
        <v>22</v>
      </c>
      <c r="L468">
        <v>1368594000</v>
      </c>
      <c r="M468" s="11">
        <f>(((Tab_Data[[#This Row],[launched_at]]/60)/60)/24)+DATE(1970,1,1)</f>
        <v>41409.208333333336</v>
      </c>
      <c r="N468">
        <f>YEAR(Tab_Data[[#This Row],[Date Created Conversion]])</f>
        <v>2013</v>
      </c>
      <c r="O468" s="12" t="str">
        <f>TEXT(Tab_Data[[#This Row],[Date Created Conversion]],"mmm")</f>
        <v>may</v>
      </c>
      <c r="P468">
        <v>1370581200</v>
      </c>
      <c r="Q468" s="11">
        <f>(((Tab_Data[[#This Row],[deadline]]/60)/60)/24)+DATE(1970,1,1)</f>
        <v>41432.208333333336</v>
      </c>
      <c r="R468" t="b">
        <v>0</v>
      </c>
      <c r="S468" t="b">
        <v>1</v>
      </c>
      <c r="T468" t="s">
        <v>65</v>
      </c>
      <c r="U468" t="str">
        <f>MID(Tab_Data[[#This Row],[category &amp; sub-category]],1,FIND("/",Tab_Data[[#This Row],[category &amp; sub-category]])-1)</f>
        <v>technology</v>
      </c>
      <c r="V468" t="str">
        <f>MID(Tab_Data[[#This Row],[category &amp; sub-category]],FIND("/",Tab_Data[[#This Row],[category &amp; sub-category]])+1,1000)</f>
        <v>wearables</v>
      </c>
    </row>
    <row r="469" spans="1:22" ht="31.2" hidden="1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>(Tab_Data[[#This Row],[pledged]]/Tab_Data[[#This Row],[goal]])*100</f>
        <v>575.21428571428578</v>
      </c>
      <c r="G469" t="s">
        <v>20</v>
      </c>
      <c r="H469">
        <v>139</v>
      </c>
      <c r="I469" s="8">
        <f>IF(Tab_Data[[#This Row],[pledged]]=0,0,Tab_Data[[#This Row],[pledged]]/Tab_Data[[#This Row],[backers_count]])</f>
        <v>57.935251798561154</v>
      </c>
      <c r="J469" t="s">
        <v>15</v>
      </c>
      <c r="K469" t="s">
        <v>16</v>
      </c>
      <c r="L469">
        <v>1448258400</v>
      </c>
      <c r="M469" s="11">
        <f>(((Tab_Data[[#This Row],[launched_at]]/60)/60)/24)+DATE(1970,1,1)</f>
        <v>42331.25</v>
      </c>
      <c r="N469">
        <f>YEAR(Tab_Data[[#This Row],[Date Created Conversion]])</f>
        <v>2015</v>
      </c>
      <c r="O469" s="12" t="str">
        <f>TEXT(Tab_Data[[#This Row],[Date Created Conversion]],"mmm")</f>
        <v>nov</v>
      </c>
      <c r="P469">
        <v>1448863200</v>
      </c>
      <c r="Q469" s="11">
        <f>(((Tab_Data[[#This Row],[deadline]]/60)/60)/24)+DATE(1970,1,1)</f>
        <v>42338.25</v>
      </c>
      <c r="R469" t="b">
        <v>0</v>
      </c>
      <c r="S469" t="b">
        <v>1</v>
      </c>
      <c r="T469" t="s">
        <v>28</v>
      </c>
      <c r="U469" t="str">
        <f>MID(Tab_Data[[#This Row],[category &amp; sub-category]],1,FIND("/",Tab_Data[[#This Row],[category &amp; sub-category]])-1)</f>
        <v>technology</v>
      </c>
      <c r="V469" t="str">
        <f>MID(Tab_Data[[#This Row],[category &amp; sub-category]],FIND("/",Tab_Data[[#This Row],[category &amp; sub-category]])+1,1000)</f>
        <v>web</v>
      </c>
    </row>
    <row r="470" spans="1:22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>(Tab_Data[[#This Row],[pledged]]/Tab_Data[[#This Row],[goal]])*100</f>
        <v>40.5</v>
      </c>
      <c r="G470" t="s">
        <v>14</v>
      </c>
      <c r="H470">
        <v>16</v>
      </c>
      <c r="I470" s="8">
        <f>IF(Tab_Data[[#This Row],[pledged]]=0,0,Tab_Data[[#This Row],[pledged]]/Tab_Data[[#This Row],[backers_count]])</f>
        <v>101.25</v>
      </c>
      <c r="J470" t="s">
        <v>21</v>
      </c>
      <c r="K470" t="s">
        <v>22</v>
      </c>
      <c r="L470">
        <v>1555218000</v>
      </c>
      <c r="M470" s="11">
        <f>(((Tab_Data[[#This Row],[launched_at]]/60)/60)/24)+DATE(1970,1,1)</f>
        <v>43569.208333333328</v>
      </c>
      <c r="N470">
        <f>YEAR(Tab_Data[[#This Row],[Date Created Conversion]])</f>
        <v>2019</v>
      </c>
      <c r="O470" s="12" t="str">
        <f>TEXT(Tab_Data[[#This Row],[Date Created Conversion]],"mmm")</f>
        <v>abr</v>
      </c>
      <c r="P470">
        <v>1556600400</v>
      </c>
      <c r="Q470" s="11">
        <f>(((Tab_Data[[#This Row],[deadline]]/60)/60)/24)+DATE(1970,1,1)</f>
        <v>43585.208333333328</v>
      </c>
      <c r="R470" t="b">
        <v>0</v>
      </c>
      <c r="S470" t="b">
        <v>0</v>
      </c>
      <c r="T470" t="s">
        <v>33</v>
      </c>
      <c r="U470" t="str">
        <f>MID(Tab_Data[[#This Row],[category &amp; sub-category]],1,FIND("/",Tab_Data[[#This Row],[category &amp; sub-category]])-1)</f>
        <v>theater</v>
      </c>
      <c r="V470" t="str">
        <f>MID(Tab_Data[[#This Row],[category &amp; sub-category]],FIND("/",Tab_Data[[#This Row],[category &amp; sub-category]])+1,1000)</f>
        <v>plays</v>
      </c>
    </row>
    <row r="471" spans="1:22" hidden="1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>(Tab_Data[[#This Row],[pledged]]/Tab_Data[[#This Row],[goal]])*100</f>
        <v>184.42857142857144</v>
      </c>
      <c r="G471" t="s">
        <v>20</v>
      </c>
      <c r="H471">
        <v>159</v>
      </c>
      <c r="I471" s="8">
        <f>IF(Tab_Data[[#This Row],[pledged]]=0,0,Tab_Data[[#This Row],[pledged]]/Tab_Data[[#This Row],[backers_count]])</f>
        <v>64.95597484276729</v>
      </c>
      <c r="J471" t="s">
        <v>21</v>
      </c>
      <c r="K471" t="s">
        <v>22</v>
      </c>
      <c r="L471">
        <v>1431925200</v>
      </c>
      <c r="M471" s="11">
        <f>(((Tab_Data[[#This Row],[launched_at]]/60)/60)/24)+DATE(1970,1,1)</f>
        <v>42142.208333333328</v>
      </c>
      <c r="N471">
        <f>YEAR(Tab_Data[[#This Row],[Date Created Conversion]])</f>
        <v>2015</v>
      </c>
      <c r="O471" s="12" t="str">
        <f>TEXT(Tab_Data[[#This Row],[Date Created Conversion]],"mmm")</f>
        <v>may</v>
      </c>
      <c r="P471">
        <v>1432098000</v>
      </c>
      <c r="Q471" s="11">
        <f>(((Tab_Data[[#This Row],[deadline]]/60)/60)/24)+DATE(1970,1,1)</f>
        <v>42144.208333333328</v>
      </c>
      <c r="R471" t="b">
        <v>0</v>
      </c>
      <c r="S471" t="b">
        <v>0</v>
      </c>
      <c r="T471" t="s">
        <v>53</v>
      </c>
      <c r="U471" t="str">
        <f>MID(Tab_Data[[#This Row],[category &amp; sub-category]],1,FIND("/",Tab_Data[[#This Row],[category &amp; sub-category]])-1)</f>
        <v>film &amp; video</v>
      </c>
      <c r="V471" t="str">
        <f>MID(Tab_Data[[#This Row],[category &amp; sub-category]],FIND("/",Tab_Data[[#This Row],[category &amp; sub-category]])+1,1000)</f>
        <v>drama</v>
      </c>
    </row>
    <row r="472" spans="1:22" hidden="1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>(Tab_Data[[#This Row],[pledged]]/Tab_Data[[#This Row],[goal]])*100</f>
        <v>285.80555555555554</v>
      </c>
      <c r="G472" t="s">
        <v>20</v>
      </c>
      <c r="H472">
        <v>381</v>
      </c>
      <c r="I472" s="8">
        <f>IF(Tab_Data[[#This Row],[pledged]]=0,0,Tab_Data[[#This Row],[pledged]]/Tab_Data[[#This Row],[backers_count]])</f>
        <v>27.00524934383202</v>
      </c>
      <c r="J472" t="s">
        <v>21</v>
      </c>
      <c r="K472" t="s">
        <v>22</v>
      </c>
      <c r="L472">
        <v>1481522400</v>
      </c>
      <c r="M472" s="11">
        <f>(((Tab_Data[[#This Row],[launched_at]]/60)/60)/24)+DATE(1970,1,1)</f>
        <v>42716.25</v>
      </c>
      <c r="N472">
        <f>YEAR(Tab_Data[[#This Row],[Date Created Conversion]])</f>
        <v>2016</v>
      </c>
      <c r="O472" s="12" t="str">
        <f>TEXT(Tab_Data[[#This Row],[Date Created Conversion]],"mmm")</f>
        <v>dic</v>
      </c>
      <c r="P472">
        <v>1482127200</v>
      </c>
      <c r="Q472" s="11">
        <f>(((Tab_Data[[#This Row],[deadline]]/60)/60)/24)+DATE(1970,1,1)</f>
        <v>42723.25</v>
      </c>
      <c r="R472" t="b">
        <v>0</v>
      </c>
      <c r="S472" t="b">
        <v>0</v>
      </c>
      <c r="T472" t="s">
        <v>65</v>
      </c>
      <c r="U472" t="str">
        <f>MID(Tab_Data[[#This Row],[category &amp; sub-category]],1,FIND("/",Tab_Data[[#This Row],[category &amp; sub-category]])-1)</f>
        <v>technology</v>
      </c>
      <c r="V472" t="str">
        <f>MID(Tab_Data[[#This Row],[category &amp; sub-category]],FIND("/",Tab_Data[[#This Row],[category &amp; sub-category]])+1,1000)</f>
        <v>wearables</v>
      </c>
    </row>
    <row r="473" spans="1:22" hidden="1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>(Tab_Data[[#This Row],[pledged]]/Tab_Data[[#This Row],[goal]])*100</f>
        <v>319</v>
      </c>
      <c r="G473" t="s">
        <v>20</v>
      </c>
      <c r="H473">
        <v>194</v>
      </c>
      <c r="I473" s="8">
        <f>IF(Tab_Data[[#This Row],[pledged]]=0,0,Tab_Data[[#This Row],[pledged]]/Tab_Data[[#This Row],[backers_count]])</f>
        <v>50.97422680412371</v>
      </c>
      <c r="J473" t="s">
        <v>40</v>
      </c>
      <c r="K473" t="s">
        <v>41</v>
      </c>
      <c r="L473">
        <v>1335934800</v>
      </c>
      <c r="M473" s="11">
        <f>(((Tab_Data[[#This Row],[launched_at]]/60)/60)/24)+DATE(1970,1,1)</f>
        <v>41031.208333333336</v>
      </c>
      <c r="N473">
        <f>YEAR(Tab_Data[[#This Row],[Date Created Conversion]])</f>
        <v>2012</v>
      </c>
      <c r="O473" s="12" t="str">
        <f>TEXT(Tab_Data[[#This Row],[Date Created Conversion]],"mmm")</f>
        <v>may</v>
      </c>
      <c r="P473">
        <v>1335934800</v>
      </c>
      <c r="Q473" s="11">
        <f>(((Tab_Data[[#This Row],[deadline]]/60)/60)/24)+DATE(1970,1,1)</f>
        <v>41031.208333333336</v>
      </c>
      <c r="R473" t="b">
        <v>0</v>
      </c>
      <c r="S473" t="b">
        <v>1</v>
      </c>
      <c r="T473" t="s">
        <v>17</v>
      </c>
      <c r="U473" t="str">
        <f>MID(Tab_Data[[#This Row],[category &amp; sub-category]],1,FIND("/",Tab_Data[[#This Row],[category &amp; sub-category]])-1)</f>
        <v>food</v>
      </c>
      <c r="V473" t="str">
        <f>MID(Tab_Data[[#This Row],[category &amp; sub-category]],FIND("/",Tab_Data[[#This Row],[category &amp; sub-category]])+1,1000)</f>
        <v>food trucks</v>
      </c>
    </row>
    <row r="474" spans="1:2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>(Tab_Data[[#This Row],[pledged]]/Tab_Data[[#This Row],[goal]])*100</f>
        <v>39.234070221066318</v>
      </c>
      <c r="G474" t="s">
        <v>14</v>
      </c>
      <c r="H474">
        <v>575</v>
      </c>
      <c r="I474" s="8">
        <f>IF(Tab_Data[[#This Row],[pledged]]=0,0,Tab_Data[[#This Row],[pledged]]/Tab_Data[[#This Row],[backers_count]])</f>
        <v>104.94260869565217</v>
      </c>
      <c r="J474" t="s">
        <v>21</v>
      </c>
      <c r="K474" t="s">
        <v>22</v>
      </c>
      <c r="L474">
        <v>1552280400</v>
      </c>
      <c r="M474" s="11">
        <f>(((Tab_Data[[#This Row],[launched_at]]/60)/60)/24)+DATE(1970,1,1)</f>
        <v>43535.208333333328</v>
      </c>
      <c r="N474">
        <f>YEAR(Tab_Data[[#This Row],[Date Created Conversion]])</f>
        <v>2019</v>
      </c>
      <c r="O474" s="12" t="str">
        <f>TEXT(Tab_Data[[#This Row],[Date Created Conversion]],"mmm")</f>
        <v>mar</v>
      </c>
      <c r="P474">
        <v>1556946000</v>
      </c>
      <c r="Q474" s="11">
        <f>(((Tab_Data[[#This Row],[deadline]]/60)/60)/24)+DATE(1970,1,1)</f>
        <v>43589.208333333328</v>
      </c>
      <c r="R474" t="b">
        <v>0</v>
      </c>
      <c r="S474" t="b">
        <v>0</v>
      </c>
      <c r="T474" t="s">
        <v>23</v>
      </c>
      <c r="U474" t="str">
        <f>MID(Tab_Data[[#This Row],[category &amp; sub-category]],1,FIND("/",Tab_Data[[#This Row],[category &amp; sub-category]])-1)</f>
        <v>music</v>
      </c>
      <c r="V474" t="str">
        <f>MID(Tab_Data[[#This Row],[category &amp; sub-category]],FIND("/",Tab_Data[[#This Row],[category &amp; sub-category]])+1,1000)</f>
        <v>rock</v>
      </c>
    </row>
    <row r="475" spans="1:22" hidden="1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>(Tab_Data[[#This Row],[pledged]]/Tab_Data[[#This Row],[goal]])*100</f>
        <v>178.14000000000001</v>
      </c>
      <c r="G475" t="s">
        <v>20</v>
      </c>
      <c r="H475">
        <v>106</v>
      </c>
      <c r="I475" s="8">
        <f>IF(Tab_Data[[#This Row],[pledged]]=0,0,Tab_Data[[#This Row],[pledged]]/Tab_Data[[#This Row],[backers_count]])</f>
        <v>84.028301886792448</v>
      </c>
      <c r="J475" t="s">
        <v>21</v>
      </c>
      <c r="K475" t="s">
        <v>22</v>
      </c>
      <c r="L475">
        <v>1529989200</v>
      </c>
      <c r="M475" s="11">
        <f>(((Tab_Data[[#This Row],[launched_at]]/60)/60)/24)+DATE(1970,1,1)</f>
        <v>43277.208333333328</v>
      </c>
      <c r="N475">
        <f>YEAR(Tab_Data[[#This Row],[Date Created Conversion]])</f>
        <v>2018</v>
      </c>
      <c r="O475" s="12" t="str">
        <f>TEXT(Tab_Data[[#This Row],[Date Created Conversion]],"mmm")</f>
        <v>jun</v>
      </c>
      <c r="P475">
        <v>1530075600</v>
      </c>
      <c r="Q475" s="11">
        <f>(((Tab_Data[[#This Row],[deadline]]/60)/60)/24)+DATE(1970,1,1)</f>
        <v>43278.208333333328</v>
      </c>
      <c r="R475" t="b">
        <v>0</v>
      </c>
      <c r="S475" t="b">
        <v>0</v>
      </c>
      <c r="T475" t="s">
        <v>50</v>
      </c>
      <c r="U475" t="str">
        <f>MID(Tab_Data[[#This Row],[category &amp; sub-category]],1,FIND("/",Tab_Data[[#This Row],[category &amp; sub-category]])-1)</f>
        <v>music</v>
      </c>
      <c r="V475" t="str">
        <f>MID(Tab_Data[[#This Row],[category &amp; sub-category]],FIND("/",Tab_Data[[#This Row],[category &amp; sub-category]])+1,1000)</f>
        <v>electric music</v>
      </c>
    </row>
    <row r="476" spans="1:22" hidden="1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>(Tab_Data[[#This Row],[pledged]]/Tab_Data[[#This Row],[goal]])*100</f>
        <v>365.15</v>
      </c>
      <c r="G476" t="s">
        <v>20</v>
      </c>
      <c r="H476">
        <v>142</v>
      </c>
      <c r="I476" s="8">
        <f>IF(Tab_Data[[#This Row],[pledged]]=0,0,Tab_Data[[#This Row],[pledged]]/Tab_Data[[#This Row],[backers_count]])</f>
        <v>102.85915492957747</v>
      </c>
      <c r="J476" t="s">
        <v>21</v>
      </c>
      <c r="K476" t="s">
        <v>22</v>
      </c>
      <c r="L476">
        <v>1418709600</v>
      </c>
      <c r="M476" s="11">
        <f>(((Tab_Data[[#This Row],[launched_at]]/60)/60)/24)+DATE(1970,1,1)</f>
        <v>41989.25</v>
      </c>
      <c r="N476">
        <f>YEAR(Tab_Data[[#This Row],[Date Created Conversion]])</f>
        <v>2014</v>
      </c>
      <c r="O476" s="12" t="str">
        <f>TEXT(Tab_Data[[#This Row],[Date Created Conversion]],"mmm")</f>
        <v>dic</v>
      </c>
      <c r="P476">
        <v>1418796000</v>
      </c>
      <c r="Q476" s="11">
        <f>(((Tab_Data[[#This Row],[deadline]]/60)/60)/24)+DATE(1970,1,1)</f>
        <v>41990.25</v>
      </c>
      <c r="R476" t="b">
        <v>0</v>
      </c>
      <c r="S476" t="b">
        <v>0</v>
      </c>
      <c r="T476" t="s">
        <v>269</v>
      </c>
      <c r="U476" t="str">
        <f>MID(Tab_Data[[#This Row],[category &amp; sub-category]],1,FIND("/",Tab_Data[[#This Row],[category &amp; sub-category]])-1)</f>
        <v>film &amp; video</v>
      </c>
      <c r="V476" t="str">
        <f>MID(Tab_Data[[#This Row],[category &amp; sub-category]],FIND("/",Tab_Data[[#This Row],[category &amp; sub-category]])+1,1000)</f>
        <v>television</v>
      </c>
    </row>
    <row r="477" spans="1:22" ht="31.2" hidden="1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>(Tab_Data[[#This Row],[pledged]]/Tab_Data[[#This Row],[goal]])*100</f>
        <v>113.94594594594594</v>
      </c>
      <c r="G477" t="s">
        <v>20</v>
      </c>
      <c r="H477">
        <v>211</v>
      </c>
      <c r="I477" s="8">
        <f>IF(Tab_Data[[#This Row],[pledged]]=0,0,Tab_Data[[#This Row],[pledged]]/Tab_Data[[#This Row],[backers_count]])</f>
        <v>39.962085308056871</v>
      </c>
      <c r="J477" t="s">
        <v>21</v>
      </c>
      <c r="K477" t="s">
        <v>22</v>
      </c>
      <c r="L477">
        <v>1372136400</v>
      </c>
      <c r="M477" s="11">
        <f>(((Tab_Data[[#This Row],[launched_at]]/60)/60)/24)+DATE(1970,1,1)</f>
        <v>41450.208333333336</v>
      </c>
      <c r="N477">
        <f>YEAR(Tab_Data[[#This Row],[Date Created Conversion]])</f>
        <v>2013</v>
      </c>
      <c r="O477" s="12" t="str">
        <f>TEXT(Tab_Data[[#This Row],[Date Created Conversion]],"mmm")</f>
        <v>jun</v>
      </c>
      <c r="P477">
        <v>1372482000</v>
      </c>
      <c r="Q477" s="11">
        <f>(((Tab_Data[[#This Row],[deadline]]/60)/60)/24)+DATE(1970,1,1)</f>
        <v>41454.208333333336</v>
      </c>
      <c r="R477" t="b">
        <v>0</v>
      </c>
      <c r="S477" t="b">
        <v>1</v>
      </c>
      <c r="T477" t="s">
        <v>206</v>
      </c>
      <c r="U477" t="str">
        <f>MID(Tab_Data[[#This Row],[category &amp; sub-category]],1,FIND("/",Tab_Data[[#This Row],[category &amp; sub-category]])-1)</f>
        <v>publishing</v>
      </c>
      <c r="V477" t="str">
        <f>MID(Tab_Data[[#This Row],[category &amp; sub-category]],FIND("/",Tab_Data[[#This Row],[category &amp; sub-category]])+1,1000)</f>
        <v>translations</v>
      </c>
    </row>
    <row r="478" spans="1:22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>(Tab_Data[[#This Row],[pledged]]/Tab_Data[[#This Row],[goal]])*100</f>
        <v>29.828720626631856</v>
      </c>
      <c r="G478" t="s">
        <v>14</v>
      </c>
      <c r="H478">
        <v>1120</v>
      </c>
      <c r="I478" s="8">
        <f>IF(Tab_Data[[#This Row],[pledged]]=0,0,Tab_Data[[#This Row],[pledged]]/Tab_Data[[#This Row],[backers_count]])</f>
        <v>51.001785714285717</v>
      </c>
      <c r="J478" t="s">
        <v>21</v>
      </c>
      <c r="K478" t="s">
        <v>22</v>
      </c>
      <c r="L478">
        <v>1533877200</v>
      </c>
      <c r="M478" s="11">
        <f>(((Tab_Data[[#This Row],[launched_at]]/60)/60)/24)+DATE(1970,1,1)</f>
        <v>43322.208333333328</v>
      </c>
      <c r="N478">
        <f>YEAR(Tab_Data[[#This Row],[Date Created Conversion]])</f>
        <v>2018</v>
      </c>
      <c r="O478" s="12" t="str">
        <f>TEXT(Tab_Data[[#This Row],[Date Created Conversion]],"mmm")</f>
        <v>ago</v>
      </c>
      <c r="P478">
        <v>1534395600</v>
      </c>
      <c r="Q478" s="11">
        <f>(((Tab_Data[[#This Row],[deadline]]/60)/60)/24)+DATE(1970,1,1)</f>
        <v>43328.208333333328</v>
      </c>
      <c r="R478" t="b">
        <v>0</v>
      </c>
      <c r="S478" t="b">
        <v>0</v>
      </c>
      <c r="T478" t="s">
        <v>119</v>
      </c>
      <c r="U478" t="str">
        <f>MID(Tab_Data[[#This Row],[category &amp; sub-category]],1,FIND("/",Tab_Data[[#This Row],[category &amp; sub-category]])-1)</f>
        <v>publishing</v>
      </c>
      <c r="V478" t="str">
        <f>MID(Tab_Data[[#This Row],[category &amp; sub-category]],FIND("/",Tab_Data[[#This Row],[category &amp; sub-category]])+1,1000)</f>
        <v>fiction</v>
      </c>
    </row>
    <row r="479" spans="1:22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>(Tab_Data[[#This Row],[pledged]]/Tab_Data[[#This Row],[goal]])*100</f>
        <v>54.270588235294113</v>
      </c>
      <c r="G479" t="s">
        <v>14</v>
      </c>
      <c r="H479">
        <v>113</v>
      </c>
      <c r="I479" s="8">
        <f>IF(Tab_Data[[#This Row],[pledged]]=0,0,Tab_Data[[#This Row],[pledged]]/Tab_Data[[#This Row],[backers_count]])</f>
        <v>40.823008849557525</v>
      </c>
      <c r="J479" t="s">
        <v>21</v>
      </c>
      <c r="K479" t="s">
        <v>22</v>
      </c>
      <c r="L479">
        <v>1309064400</v>
      </c>
      <c r="M479" s="11">
        <f>(((Tab_Data[[#This Row],[launched_at]]/60)/60)/24)+DATE(1970,1,1)</f>
        <v>40720.208333333336</v>
      </c>
      <c r="N479">
        <f>YEAR(Tab_Data[[#This Row],[Date Created Conversion]])</f>
        <v>2011</v>
      </c>
      <c r="O479" s="12" t="str">
        <f>TEXT(Tab_Data[[#This Row],[Date Created Conversion]],"mmm")</f>
        <v>jun</v>
      </c>
      <c r="P479">
        <v>1311397200</v>
      </c>
      <c r="Q479" s="11">
        <f>(((Tab_Data[[#This Row],[deadline]]/60)/60)/24)+DATE(1970,1,1)</f>
        <v>40747.208333333336</v>
      </c>
      <c r="R479" t="b">
        <v>0</v>
      </c>
      <c r="S479" t="b">
        <v>0</v>
      </c>
      <c r="T479" t="s">
        <v>474</v>
      </c>
      <c r="U479" t="str">
        <f>MID(Tab_Data[[#This Row],[category &amp; sub-category]],1,FIND("/",Tab_Data[[#This Row],[category &amp; sub-category]])-1)</f>
        <v>film &amp; video</v>
      </c>
      <c r="V479" t="str">
        <f>MID(Tab_Data[[#This Row],[category &amp; sub-category]],FIND("/",Tab_Data[[#This Row],[category &amp; sub-category]])+1,1000)</f>
        <v>science fiction</v>
      </c>
    </row>
    <row r="480" spans="1:22" hidden="1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>(Tab_Data[[#This Row],[pledged]]/Tab_Data[[#This Row],[goal]])*100</f>
        <v>236.34156976744185</v>
      </c>
      <c r="G480" t="s">
        <v>20</v>
      </c>
      <c r="H480">
        <v>2756</v>
      </c>
      <c r="I480" s="8">
        <f>IF(Tab_Data[[#This Row],[pledged]]=0,0,Tab_Data[[#This Row],[pledged]]/Tab_Data[[#This Row],[backers_count]])</f>
        <v>58.999637155297535</v>
      </c>
      <c r="J480" t="s">
        <v>21</v>
      </c>
      <c r="K480" t="s">
        <v>22</v>
      </c>
      <c r="L480">
        <v>1425877200</v>
      </c>
      <c r="M480" s="11">
        <f>(((Tab_Data[[#This Row],[launched_at]]/60)/60)/24)+DATE(1970,1,1)</f>
        <v>42072.208333333328</v>
      </c>
      <c r="N480">
        <f>YEAR(Tab_Data[[#This Row],[Date Created Conversion]])</f>
        <v>2015</v>
      </c>
      <c r="O480" s="12" t="str">
        <f>TEXT(Tab_Data[[#This Row],[Date Created Conversion]],"mmm")</f>
        <v>mar</v>
      </c>
      <c r="P480">
        <v>1426914000</v>
      </c>
      <c r="Q480" s="11">
        <f>(((Tab_Data[[#This Row],[deadline]]/60)/60)/24)+DATE(1970,1,1)</f>
        <v>42084.208333333328</v>
      </c>
      <c r="R480" t="b">
        <v>0</v>
      </c>
      <c r="S480" t="b">
        <v>0</v>
      </c>
      <c r="T480" t="s">
        <v>65</v>
      </c>
      <c r="U480" t="str">
        <f>MID(Tab_Data[[#This Row],[category &amp; sub-category]],1,FIND("/",Tab_Data[[#This Row],[category &amp; sub-category]])-1)</f>
        <v>technology</v>
      </c>
      <c r="V480" t="str">
        <f>MID(Tab_Data[[#This Row],[category &amp; sub-category]],FIND("/",Tab_Data[[#This Row],[category &amp; sub-category]])+1,1000)</f>
        <v>wearables</v>
      </c>
    </row>
    <row r="481" spans="1:22" hidden="1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>(Tab_Data[[#This Row],[pledged]]/Tab_Data[[#This Row],[goal]])*100</f>
        <v>512.91666666666663</v>
      </c>
      <c r="G481" t="s">
        <v>20</v>
      </c>
      <c r="H481">
        <v>173</v>
      </c>
      <c r="I481" s="8">
        <f>IF(Tab_Data[[#This Row],[pledged]]=0,0,Tab_Data[[#This Row],[pledged]]/Tab_Data[[#This Row],[backers_count]])</f>
        <v>71.156069364161851</v>
      </c>
      <c r="J481" t="s">
        <v>40</v>
      </c>
      <c r="K481" t="s">
        <v>41</v>
      </c>
      <c r="L481">
        <v>1501304400</v>
      </c>
      <c r="M481" s="11">
        <f>(((Tab_Data[[#This Row],[launched_at]]/60)/60)/24)+DATE(1970,1,1)</f>
        <v>42945.208333333328</v>
      </c>
      <c r="N481">
        <f>YEAR(Tab_Data[[#This Row],[Date Created Conversion]])</f>
        <v>2017</v>
      </c>
      <c r="O481" s="12" t="str">
        <f>TEXT(Tab_Data[[#This Row],[Date Created Conversion]],"mmm")</f>
        <v>jul</v>
      </c>
      <c r="P481">
        <v>1501477200</v>
      </c>
      <c r="Q481" s="11">
        <f>(((Tab_Data[[#This Row],[deadline]]/60)/60)/24)+DATE(1970,1,1)</f>
        <v>42947.208333333328</v>
      </c>
      <c r="R481" t="b">
        <v>0</v>
      </c>
      <c r="S481" t="b">
        <v>0</v>
      </c>
      <c r="T481" t="s">
        <v>17</v>
      </c>
      <c r="U481" t="str">
        <f>MID(Tab_Data[[#This Row],[category &amp; sub-category]],1,FIND("/",Tab_Data[[#This Row],[category &amp; sub-category]])-1)</f>
        <v>food</v>
      </c>
      <c r="V481" t="str">
        <f>MID(Tab_Data[[#This Row],[category &amp; sub-category]],FIND("/",Tab_Data[[#This Row],[category &amp; sub-category]])+1,1000)</f>
        <v>food trucks</v>
      </c>
    </row>
    <row r="482" spans="1:22" hidden="1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>(Tab_Data[[#This Row],[pledged]]/Tab_Data[[#This Row],[goal]])*100</f>
        <v>100.65116279069768</v>
      </c>
      <c r="G482" t="s">
        <v>20</v>
      </c>
      <c r="H482">
        <v>87</v>
      </c>
      <c r="I482" s="8">
        <f>IF(Tab_Data[[#This Row],[pledged]]=0,0,Tab_Data[[#This Row],[pledged]]/Tab_Data[[#This Row],[backers_count]])</f>
        <v>99.494252873563212</v>
      </c>
      <c r="J482" t="s">
        <v>21</v>
      </c>
      <c r="K482" t="s">
        <v>22</v>
      </c>
      <c r="L482">
        <v>1268287200</v>
      </c>
      <c r="M482" s="11">
        <f>(((Tab_Data[[#This Row],[launched_at]]/60)/60)/24)+DATE(1970,1,1)</f>
        <v>40248.25</v>
      </c>
      <c r="N482">
        <f>YEAR(Tab_Data[[#This Row],[Date Created Conversion]])</f>
        <v>2010</v>
      </c>
      <c r="O482" s="12" t="str">
        <f>TEXT(Tab_Data[[#This Row],[Date Created Conversion]],"mmm")</f>
        <v>mar</v>
      </c>
      <c r="P482">
        <v>1269061200</v>
      </c>
      <c r="Q482" s="11">
        <f>(((Tab_Data[[#This Row],[deadline]]/60)/60)/24)+DATE(1970,1,1)</f>
        <v>40257.208333333336</v>
      </c>
      <c r="R482" t="b">
        <v>0</v>
      </c>
      <c r="S482" t="b">
        <v>1</v>
      </c>
      <c r="T482" t="s">
        <v>122</v>
      </c>
      <c r="U482" t="str">
        <f>MID(Tab_Data[[#This Row],[category &amp; sub-category]],1,FIND("/",Tab_Data[[#This Row],[category &amp; sub-category]])-1)</f>
        <v>photography</v>
      </c>
      <c r="V482" t="str">
        <f>MID(Tab_Data[[#This Row],[category &amp; sub-category]],FIND("/",Tab_Data[[#This Row],[category &amp; sub-category]])+1,1000)</f>
        <v>photography books</v>
      </c>
    </row>
    <row r="483" spans="1:22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>(Tab_Data[[#This Row],[pledged]]/Tab_Data[[#This Row],[goal]])*100</f>
        <v>81.348423194303152</v>
      </c>
      <c r="G483" t="s">
        <v>14</v>
      </c>
      <c r="H483">
        <v>1538</v>
      </c>
      <c r="I483" s="8">
        <f>IF(Tab_Data[[#This Row],[pledged]]=0,0,Tab_Data[[#This Row],[pledged]]/Tab_Data[[#This Row],[backers_count]])</f>
        <v>103.98634590377114</v>
      </c>
      <c r="J483" t="s">
        <v>21</v>
      </c>
      <c r="K483" t="s">
        <v>22</v>
      </c>
      <c r="L483">
        <v>1412139600</v>
      </c>
      <c r="M483" s="11">
        <f>(((Tab_Data[[#This Row],[launched_at]]/60)/60)/24)+DATE(1970,1,1)</f>
        <v>41913.208333333336</v>
      </c>
      <c r="N483">
        <f>YEAR(Tab_Data[[#This Row],[Date Created Conversion]])</f>
        <v>2014</v>
      </c>
      <c r="O483" s="12" t="str">
        <f>TEXT(Tab_Data[[#This Row],[Date Created Conversion]],"mmm")</f>
        <v>oct</v>
      </c>
      <c r="P483">
        <v>1415772000</v>
      </c>
      <c r="Q483" s="11">
        <f>(((Tab_Data[[#This Row],[deadline]]/60)/60)/24)+DATE(1970,1,1)</f>
        <v>41955.25</v>
      </c>
      <c r="R483" t="b">
        <v>0</v>
      </c>
      <c r="S483" t="b">
        <v>1</v>
      </c>
      <c r="T483" t="s">
        <v>33</v>
      </c>
      <c r="U483" t="str">
        <f>MID(Tab_Data[[#This Row],[category &amp; sub-category]],1,FIND("/",Tab_Data[[#This Row],[category &amp; sub-category]])-1)</f>
        <v>theater</v>
      </c>
      <c r="V483" t="str">
        <f>MID(Tab_Data[[#This Row],[category &amp; sub-category]],FIND("/",Tab_Data[[#This Row],[category &amp; sub-category]])+1,1000)</f>
        <v>plays</v>
      </c>
    </row>
    <row r="484" spans="1:22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>(Tab_Data[[#This Row],[pledged]]/Tab_Data[[#This Row],[goal]])*100</f>
        <v>16.404761904761905</v>
      </c>
      <c r="G484" t="s">
        <v>14</v>
      </c>
      <c r="H484">
        <v>9</v>
      </c>
      <c r="I484" s="8">
        <f>IF(Tab_Data[[#This Row],[pledged]]=0,0,Tab_Data[[#This Row],[pledged]]/Tab_Data[[#This Row],[backers_count]])</f>
        <v>76.555555555555557</v>
      </c>
      <c r="J484" t="s">
        <v>21</v>
      </c>
      <c r="K484" t="s">
        <v>22</v>
      </c>
      <c r="L484">
        <v>1330063200</v>
      </c>
      <c r="M484" s="11">
        <f>(((Tab_Data[[#This Row],[launched_at]]/60)/60)/24)+DATE(1970,1,1)</f>
        <v>40963.25</v>
      </c>
      <c r="N484">
        <f>YEAR(Tab_Data[[#This Row],[Date Created Conversion]])</f>
        <v>2012</v>
      </c>
      <c r="O484" s="12" t="str">
        <f>TEXT(Tab_Data[[#This Row],[Date Created Conversion]],"mmm")</f>
        <v>feb</v>
      </c>
      <c r="P484">
        <v>1331013600</v>
      </c>
      <c r="Q484" s="11">
        <f>(((Tab_Data[[#This Row],[deadline]]/60)/60)/24)+DATE(1970,1,1)</f>
        <v>40974.25</v>
      </c>
      <c r="R484" t="b">
        <v>0</v>
      </c>
      <c r="S484" t="b">
        <v>1</v>
      </c>
      <c r="T484" t="s">
        <v>119</v>
      </c>
      <c r="U484" t="str">
        <f>MID(Tab_Data[[#This Row],[category &amp; sub-category]],1,FIND("/",Tab_Data[[#This Row],[category &amp; sub-category]])-1)</f>
        <v>publishing</v>
      </c>
      <c r="V484" t="str">
        <f>MID(Tab_Data[[#This Row],[category &amp; sub-category]],FIND("/",Tab_Data[[#This Row],[category &amp; sub-category]])+1,1000)</f>
        <v>fiction</v>
      </c>
    </row>
    <row r="485" spans="1:22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>(Tab_Data[[#This Row],[pledged]]/Tab_Data[[#This Row],[goal]])*100</f>
        <v>52.774617067833695</v>
      </c>
      <c r="G485" t="s">
        <v>14</v>
      </c>
      <c r="H485">
        <v>554</v>
      </c>
      <c r="I485" s="8">
        <f>IF(Tab_Data[[#This Row],[pledged]]=0,0,Tab_Data[[#This Row],[pledged]]/Tab_Data[[#This Row],[backers_count]])</f>
        <v>87.068592057761734</v>
      </c>
      <c r="J485" t="s">
        <v>21</v>
      </c>
      <c r="K485" t="s">
        <v>22</v>
      </c>
      <c r="L485">
        <v>1576130400</v>
      </c>
      <c r="M485" s="11">
        <f>(((Tab_Data[[#This Row],[launched_at]]/60)/60)/24)+DATE(1970,1,1)</f>
        <v>43811.25</v>
      </c>
      <c r="N485">
        <f>YEAR(Tab_Data[[#This Row],[Date Created Conversion]])</f>
        <v>2019</v>
      </c>
      <c r="O485" s="12" t="str">
        <f>TEXT(Tab_Data[[#This Row],[Date Created Conversion]],"mmm")</f>
        <v>dic</v>
      </c>
      <c r="P485">
        <v>1576735200</v>
      </c>
      <c r="Q485" s="11">
        <f>(((Tab_Data[[#This Row],[deadline]]/60)/60)/24)+DATE(1970,1,1)</f>
        <v>43818.25</v>
      </c>
      <c r="R485" t="b">
        <v>0</v>
      </c>
      <c r="S485" t="b">
        <v>0</v>
      </c>
      <c r="T485" t="s">
        <v>33</v>
      </c>
      <c r="U485" t="str">
        <f>MID(Tab_Data[[#This Row],[category &amp; sub-category]],1,FIND("/",Tab_Data[[#This Row],[category &amp; sub-category]])-1)</f>
        <v>theater</v>
      </c>
      <c r="V485" t="str">
        <f>MID(Tab_Data[[#This Row],[category &amp; sub-category]],FIND("/",Tab_Data[[#This Row],[category &amp; sub-category]])+1,1000)</f>
        <v>plays</v>
      </c>
    </row>
    <row r="486" spans="1:22" hidden="1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>(Tab_Data[[#This Row],[pledged]]/Tab_Data[[#This Row],[goal]])*100</f>
        <v>260.20608108108109</v>
      </c>
      <c r="G486" t="s">
        <v>20</v>
      </c>
      <c r="H486">
        <v>1572</v>
      </c>
      <c r="I486" s="8">
        <f>IF(Tab_Data[[#This Row],[pledged]]=0,0,Tab_Data[[#This Row],[pledged]]/Tab_Data[[#This Row],[backers_count]])</f>
        <v>48.99554707379135</v>
      </c>
      <c r="J486" t="s">
        <v>40</v>
      </c>
      <c r="K486" t="s">
        <v>41</v>
      </c>
      <c r="L486">
        <v>1407128400</v>
      </c>
      <c r="M486" s="11">
        <f>(((Tab_Data[[#This Row],[launched_at]]/60)/60)/24)+DATE(1970,1,1)</f>
        <v>41855.208333333336</v>
      </c>
      <c r="N486">
        <f>YEAR(Tab_Data[[#This Row],[Date Created Conversion]])</f>
        <v>2014</v>
      </c>
      <c r="O486" s="12" t="str">
        <f>TEXT(Tab_Data[[#This Row],[Date Created Conversion]],"mmm")</f>
        <v>ago</v>
      </c>
      <c r="P486">
        <v>1411362000</v>
      </c>
      <c r="Q486" s="11">
        <f>(((Tab_Data[[#This Row],[deadline]]/60)/60)/24)+DATE(1970,1,1)</f>
        <v>41904.208333333336</v>
      </c>
      <c r="R486" t="b">
        <v>0</v>
      </c>
      <c r="S486" t="b">
        <v>1</v>
      </c>
      <c r="T486" t="s">
        <v>17</v>
      </c>
      <c r="U486" t="str">
        <f>MID(Tab_Data[[#This Row],[category &amp; sub-category]],1,FIND("/",Tab_Data[[#This Row],[category &amp; sub-category]])-1)</f>
        <v>food</v>
      </c>
      <c r="V486" t="str">
        <f>MID(Tab_Data[[#This Row],[category &amp; sub-category]],FIND("/",Tab_Data[[#This Row],[category &amp; sub-category]])+1,1000)</f>
        <v>food trucks</v>
      </c>
    </row>
    <row r="487" spans="1:22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>(Tab_Data[[#This Row],[pledged]]/Tab_Data[[#This Row],[goal]])*100</f>
        <v>30.73289183222958</v>
      </c>
      <c r="G487" t="s">
        <v>14</v>
      </c>
      <c r="H487">
        <v>648</v>
      </c>
      <c r="I487" s="8">
        <f>IF(Tab_Data[[#This Row],[pledged]]=0,0,Tab_Data[[#This Row],[pledged]]/Tab_Data[[#This Row],[backers_count]])</f>
        <v>42.969135802469133</v>
      </c>
      <c r="J487" t="s">
        <v>40</v>
      </c>
      <c r="K487" t="s">
        <v>41</v>
      </c>
      <c r="L487">
        <v>1560142800</v>
      </c>
      <c r="M487" s="11">
        <f>(((Tab_Data[[#This Row],[launched_at]]/60)/60)/24)+DATE(1970,1,1)</f>
        <v>43626.208333333328</v>
      </c>
      <c r="N487">
        <f>YEAR(Tab_Data[[#This Row],[Date Created Conversion]])</f>
        <v>2019</v>
      </c>
      <c r="O487" s="12" t="str">
        <f>TEXT(Tab_Data[[#This Row],[Date Created Conversion]],"mmm")</f>
        <v>jun</v>
      </c>
      <c r="P487">
        <v>1563685200</v>
      </c>
      <c r="Q487" s="11">
        <f>(((Tab_Data[[#This Row],[deadline]]/60)/60)/24)+DATE(1970,1,1)</f>
        <v>43667.208333333328</v>
      </c>
      <c r="R487" t="b">
        <v>0</v>
      </c>
      <c r="S487" t="b">
        <v>0</v>
      </c>
      <c r="T487" t="s">
        <v>33</v>
      </c>
      <c r="U487" t="str">
        <f>MID(Tab_Data[[#This Row],[category &amp; sub-category]],1,FIND("/",Tab_Data[[#This Row],[category &amp; sub-category]])-1)</f>
        <v>theater</v>
      </c>
      <c r="V487" t="str">
        <f>MID(Tab_Data[[#This Row],[category &amp; sub-category]],FIND("/",Tab_Data[[#This Row],[category &amp; sub-category]])+1,1000)</f>
        <v>plays</v>
      </c>
    </row>
    <row r="488" spans="1:22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>(Tab_Data[[#This Row],[pledged]]/Tab_Data[[#This Row],[goal]])*100</f>
        <v>13.5</v>
      </c>
      <c r="G488" t="s">
        <v>14</v>
      </c>
      <c r="H488">
        <v>21</v>
      </c>
      <c r="I488" s="8">
        <f>IF(Tab_Data[[#This Row],[pledged]]=0,0,Tab_Data[[#This Row],[pledged]]/Tab_Data[[#This Row],[backers_count]])</f>
        <v>33.428571428571431</v>
      </c>
      <c r="J488" t="s">
        <v>40</v>
      </c>
      <c r="K488" t="s">
        <v>41</v>
      </c>
      <c r="L488">
        <v>1520575200</v>
      </c>
      <c r="M488" s="11">
        <f>(((Tab_Data[[#This Row],[launched_at]]/60)/60)/24)+DATE(1970,1,1)</f>
        <v>43168.25</v>
      </c>
      <c r="N488">
        <f>YEAR(Tab_Data[[#This Row],[Date Created Conversion]])</f>
        <v>2018</v>
      </c>
      <c r="O488" s="12" t="str">
        <f>TEXT(Tab_Data[[#This Row],[Date Created Conversion]],"mmm")</f>
        <v>mar</v>
      </c>
      <c r="P488">
        <v>1521867600</v>
      </c>
      <c r="Q488" s="11">
        <f>(((Tab_Data[[#This Row],[deadline]]/60)/60)/24)+DATE(1970,1,1)</f>
        <v>43183.208333333328</v>
      </c>
      <c r="R488" t="b">
        <v>0</v>
      </c>
      <c r="S488" t="b">
        <v>1</v>
      </c>
      <c r="T488" t="s">
        <v>206</v>
      </c>
      <c r="U488" t="str">
        <f>MID(Tab_Data[[#This Row],[category &amp; sub-category]],1,FIND("/",Tab_Data[[#This Row],[category &amp; sub-category]])-1)</f>
        <v>publishing</v>
      </c>
      <c r="V488" t="str">
        <f>MID(Tab_Data[[#This Row],[category &amp; sub-category]],FIND("/",Tab_Data[[#This Row],[category &amp; sub-category]])+1,1000)</f>
        <v>translations</v>
      </c>
    </row>
    <row r="489" spans="1:22" hidden="1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>(Tab_Data[[#This Row],[pledged]]/Tab_Data[[#This Row],[goal]])*100</f>
        <v>178.62556663644605</v>
      </c>
      <c r="G489" t="s">
        <v>20</v>
      </c>
      <c r="H489">
        <v>2346</v>
      </c>
      <c r="I489" s="8">
        <f>IF(Tab_Data[[#This Row],[pledged]]=0,0,Tab_Data[[#This Row],[pledged]]/Tab_Data[[#This Row],[backers_count]])</f>
        <v>83.982949701619773</v>
      </c>
      <c r="J489" t="s">
        <v>21</v>
      </c>
      <c r="K489" t="s">
        <v>22</v>
      </c>
      <c r="L489">
        <v>1492664400</v>
      </c>
      <c r="M489" s="11">
        <f>(((Tab_Data[[#This Row],[launched_at]]/60)/60)/24)+DATE(1970,1,1)</f>
        <v>42845.208333333328</v>
      </c>
      <c r="N489">
        <f>YEAR(Tab_Data[[#This Row],[Date Created Conversion]])</f>
        <v>2017</v>
      </c>
      <c r="O489" s="12" t="str">
        <f>TEXT(Tab_Data[[#This Row],[Date Created Conversion]],"mmm")</f>
        <v>abr</v>
      </c>
      <c r="P489">
        <v>1495515600</v>
      </c>
      <c r="Q489" s="11">
        <f>(((Tab_Data[[#This Row],[deadline]]/60)/60)/24)+DATE(1970,1,1)</f>
        <v>42878.208333333328</v>
      </c>
      <c r="R489" t="b">
        <v>0</v>
      </c>
      <c r="S489" t="b">
        <v>0</v>
      </c>
      <c r="T489" t="s">
        <v>33</v>
      </c>
      <c r="U489" t="str">
        <f>MID(Tab_Data[[#This Row],[category &amp; sub-category]],1,FIND("/",Tab_Data[[#This Row],[category &amp; sub-category]])-1)</f>
        <v>theater</v>
      </c>
      <c r="V489" t="str">
        <f>MID(Tab_Data[[#This Row],[category &amp; sub-category]],FIND("/",Tab_Data[[#This Row],[category &amp; sub-category]])+1,1000)</f>
        <v>plays</v>
      </c>
    </row>
    <row r="490" spans="1:22" hidden="1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>(Tab_Data[[#This Row],[pledged]]/Tab_Data[[#This Row],[goal]])*100</f>
        <v>220.0566037735849</v>
      </c>
      <c r="G490" t="s">
        <v>20</v>
      </c>
      <c r="H490">
        <v>115</v>
      </c>
      <c r="I490" s="8">
        <f>IF(Tab_Data[[#This Row],[pledged]]=0,0,Tab_Data[[#This Row],[pledged]]/Tab_Data[[#This Row],[backers_count]])</f>
        <v>101.41739130434783</v>
      </c>
      <c r="J490" t="s">
        <v>21</v>
      </c>
      <c r="K490" t="s">
        <v>22</v>
      </c>
      <c r="L490">
        <v>1454479200</v>
      </c>
      <c r="M490" s="11">
        <f>(((Tab_Data[[#This Row],[launched_at]]/60)/60)/24)+DATE(1970,1,1)</f>
        <v>42403.25</v>
      </c>
      <c r="N490">
        <f>YEAR(Tab_Data[[#This Row],[Date Created Conversion]])</f>
        <v>2016</v>
      </c>
      <c r="O490" s="12" t="str">
        <f>TEXT(Tab_Data[[#This Row],[Date Created Conversion]],"mmm")</f>
        <v>feb</v>
      </c>
      <c r="P490">
        <v>1455948000</v>
      </c>
      <c r="Q490" s="11">
        <f>(((Tab_Data[[#This Row],[deadline]]/60)/60)/24)+DATE(1970,1,1)</f>
        <v>42420.25</v>
      </c>
      <c r="R490" t="b">
        <v>0</v>
      </c>
      <c r="S490" t="b">
        <v>0</v>
      </c>
      <c r="T490" t="s">
        <v>33</v>
      </c>
      <c r="U490" t="str">
        <f>MID(Tab_Data[[#This Row],[category &amp; sub-category]],1,FIND("/",Tab_Data[[#This Row],[category &amp; sub-category]])-1)</f>
        <v>theater</v>
      </c>
      <c r="V490" t="str">
        <f>MID(Tab_Data[[#This Row],[category &amp; sub-category]],FIND("/",Tab_Data[[#This Row],[category &amp; sub-category]])+1,1000)</f>
        <v>plays</v>
      </c>
    </row>
    <row r="491" spans="1:22" hidden="1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>(Tab_Data[[#This Row],[pledged]]/Tab_Data[[#This Row],[goal]])*100</f>
        <v>101.5108695652174</v>
      </c>
      <c r="G491" t="s">
        <v>20</v>
      </c>
      <c r="H491">
        <v>85</v>
      </c>
      <c r="I491" s="8">
        <f>IF(Tab_Data[[#This Row],[pledged]]=0,0,Tab_Data[[#This Row],[pledged]]/Tab_Data[[#This Row],[backers_count]])</f>
        <v>109.87058823529412</v>
      </c>
      <c r="J491" t="s">
        <v>107</v>
      </c>
      <c r="K491" t="s">
        <v>108</v>
      </c>
      <c r="L491">
        <v>1281934800</v>
      </c>
      <c r="M491" s="11">
        <f>(((Tab_Data[[#This Row],[launched_at]]/60)/60)/24)+DATE(1970,1,1)</f>
        <v>40406.208333333336</v>
      </c>
      <c r="N491">
        <f>YEAR(Tab_Data[[#This Row],[Date Created Conversion]])</f>
        <v>2010</v>
      </c>
      <c r="O491" s="12" t="str">
        <f>TEXT(Tab_Data[[#This Row],[Date Created Conversion]],"mmm")</f>
        <v>ago</v>
      </c>
      <c r="P491">
        <v>1282366800</v>
      </c>
      <c r="Q491" s="11">
        <f>(((Tab_Data[[#This Row],[deadline]]/60)/60)/24)+DATE(1970,1,1)</f>
        <v>40411.208333333336</v>
      </c>
      <c r="R491" t="b">
        <v>0</v>
      </c>
      <c r="S491" t="b">
        <v>0</v>
      </c>
      <c r="T491" t="s">
        <v>65</v>
      </c>
      <c r="U491" t="str">
        <f>MID(Tab_Data[[#This Row],[category &amp; sub-category]],1,FIND("/",Tab_Data[[#This Row],[category &amp; sub-category]])-1)</f>
        <v>technology</v>
      </c>
      <c r="V491" t="str">
        <f>MID(Tab_Data[[#This Row],[category &amp; sub-category]],FIND("/",Tab_Data[[#This Row],[category &amp; sub-category]])+1,1000)</f>
        <v>wearables</v>
      </c>
    </row>
    <row r="492" spans="1:22" hidden="1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>(Tab_Data[[#This Row],[pledged]]/Tab_Data[[#This Row],[goal]])*100</f>
        <v>191.5</v>
      </c>
      <c r="G492" t="s">
        <v>20</v>
      </c>
      <c r="H492">
        <v>144</v>
      </c>
      <c r="I492" s="8">
        <f>IF(Tab_Data[[#This Row],[pledged]]=0,0,Tab_Data[[#This Row],[pledged]]/Tab_Data[[#This Row],[backers_count]])</f>
        <v>31.916666666666668</v>
      </c>
      <c r="J492" t="s">
        <v>21</v>
      </c>
      <c r="K492" t="s">
        <v>22</v>
      </c>
      <c r="L492">
        <v>1573970400</v>
      </c>
      <c r="M492" s="11">
        <f>(((Tab_Data[[#This Row],[launched_at]]/60)/60)/24)+DATE(1970,1,1)</f>
        <v>43786.25</v>
      </c>
      <c r="N492">
        <f>YEAR(Tab_Data[[#This Row],[Date Created Conversion]])</f>
        <v>2019</v>
      </c>
      <c r="O492" s="12" t="str">
        <f>TEXT(Tab_Data[[#This Row],[Date Created Conversion]],"mmm")</f>
        <v>nov</v>
      </c>
      <c r="P492">
        <v>1574575200</v>
      </c>
      <c r="Q492" s="11">
        <f>(((Tab_Data[[#This Row],[deadline]]/60)/60)/24)+DATE(1970,1,1)</f>
        <v>43793.25</v>
      </c>
      <c r="R492" t="b">
        <v>0</v>
      </c>
      <c r="S492" t="b">
        <v>0</v>
      </c>
      <c r="T492" t="s">
        <v>1029</v>
      </c>
      <c r="U492" t="str">
        <f>MID(Tab_Data[[#This Row],[category &amp; sub-category]],1,FIND("/",Tab_Data[[#This Row],[category &amp; sub-category]])-1)</f>
        <v>journalism</v>
      </c>
      <c r="V492" t="str">
        <f>MID(Tab_Data[[#This Row],[category &amp; sub-category]],FIND("/",Tab_Data[[#This Row],[category &amp; sub-category]])+1,1000)</f>
        <v>audio</v>
      </c>
    </row>
    <row r="493" spans="1:22" ht="31.2" hidden="1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>(Tab_Data[[#This Row],[pledged]]/Tab_Data[[#This Row],[goal]])*100</f>
        <v>305.34683098591546</v>
      </c>
      <c r="G493" t="s">
        <v>20</v>
      </c>
      <c r="H493">
        <v>2443</v>
      </c>
      <c r="I493" s="8">
        <f>IF(Tab_Data[[#This Row],[pledged]]=0,0,Tab_Data[[#This Row],[pledged]]/Tab_Data[[#This Row],[backers_count]])</f>
        <v>70.993450675399103</v>
      </c>
      <c r="J493" t="s">
        <v>21</v>
      </c>
      <c r="K493" t="s">
        <v>22</v>
      </c>
      <c r="L493">
        <v>1372654800</v>
      </c>
      <c r="M493" s="11">
        <f>(((Tab_Data[[#This Row],[launched_at]]/60)/60)/24)+DATE(1970,1,1)</f>
        <v>41456.208333333336</v>
      </c>
      <c r="N493">
        <f>YEAR(Tab_Data[[#This Row],[Date Created Conversion]])</f>
        <v>2013</v>
      </c>
      <c r="O493" s="12" t="str">
        <f>TEXT(Tab_Data[[#This Row],[Date Created Conversion]],"mmm")</f>
        <v>jul</v>
      </c>
      <c r="P493">
        <v>1374901200</v>
      </c>
      <c r="Q493" s="11">
        <f>(((Tab_Data[[#This Row],[deadline]]/60)/60)/24)+DATE(1970,1,1)</f>
        <v>41482.208333333336</v>
      </c>
      <c r="R493" t="b">
        <v>0</v>
      </c>
      <c r="S493" t="b">
        <v>1</v>
      </c>
      <c r="T493" t="s">
        <v>17</v>
      </c>
      <c r="U493" t="str">
        <f>MID(Tab_Data[[#This Row],[category &amp; sub-category]],1,FIND("/",Tab_Data[[#This Row],[category &amp; sub-category]])-1)</f>
        <v>food</v>
      </c>
      <c r="V493" t="str">
        <f>MID(Tab_Data[[#This Row],[category &amp; sub-category]],FIND("/",Tab_Data[[#This Row],[category &amp; sub-category]])+1,1000)</f>
        <v>food trucks</v>
      </c>
    </row>
    <row r="494" spans="1:22" hidden="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>(Tab_Data[[#This Row],[pledged]]/Tab_Data[[#This Row],[goal]])*100</f>
        <v>23.995287958115181</v>
      </c>
      <c r="G494" t="s">
        <v>74</v>
      </c>
      <c r="H494">
        <v>595</v>
      </c>
      <c r="I494" s="8">
        <f>IF(Tab_Data[[#This Row],[pledged]]=0,0,Tab_Data[[#This Row],[pledged]]/Tab_Data[[#This Row],[backers_count]])</f>
        <v>77.026890756302521</v>
      </c>
      <c r="J494" t="s">
        <v>21</v>
      </c>
      <c r="K494" t="s">
        <v>22</v>
      </c>
      <c r="L494">
        <v>1275886800</v>
      </c>
      <c r="M494" s="11">
        <f>(((Tab_Data[[#This Row],[launched_at]]/60)/60)/24)+DATE(1970,1,1)</f>
        <v>40336.208333333336</v>
      </c>
      <c r="N494">
        <f>YEAR(Tab_Data[[#This Row],[Date Created Conversion]])</f>
        <v>2010</v>
      </c>
      <c r="O494" s="12" t="str">
        <f>TEXT(Tab_Data[[#This Row],[Date Created Conversion]],"mmm")</f>
        <v>jun</v>
      </c>
      <c r="P494">
        <v>1278910800</v>
      </c>
      <c r="Q494" s="11">
        <f>(((Tab_Data[[#This Row],[deadline]]/60)/60)/24)+DATE(1970,1,1)</f>
        <v>40371.208333333336</v>
      </c>
      <c r="R494" t="b">
        <v>1</v>
      </c>
      <c r="S494" t="b">
        <v>1</v>
      </c>
      <c r="T494" t="s">
        <v>100</v>
      </c>
      <c r="U494" t="str">
        <f>MID(Tab_Data[[#This Row],[category &amp; sub-category]],1,FIND("/",Tab_Data[[#This Row],[category &amp; sub-category]])-1)</f>
        <v>film &amp; video</v>
      </c>
      <c r="V494" t="str">
        <f>MID(Tab_Data[[#This Row],[category &amp; sub-category]],FIND("/",Tab_Data[[#This Row],[category &amp; sub-category]])+1,1000)</f>
        <v>shorts</v>
      </c>
    </row>
    <row r="495" spans="1:22" hidden="1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>(Tab_Data[[#This Row],[pledged]]/Tab_Data[[#This Row],[goal]])*100</f>
        <v>723.77777777777771</v>
      </c>
      <c r="G495" t="s">
        <v>20</v>
      </c>
      <c r="H495">
        <v>64</v>
      </c>
      <c r="I495" s="8">
        <f>IF(Tab_Data[[#This Row],[pledged]]=0,0,Tab_Data[[#This Row],[pledged]]/Tab_Data[[#This Row],[backers_count]])</f>
        <v>101.78125</v>
      </c>
      <c r="J495" t="s">
        <v>21</v>
      </c>
      <c r="K495" t="s">
        <v>22</v>
      </c>
      <c r="L495">
        <v>1561784400</v>
      </c>
      <c r="M495" s="11">
        <f>(((Tab_Data[[#This Row],[launched_at]]/60)/60)/24)+DATE(1970,1,1)</f>
        <v>43645.208333333328</v>
      </c>
      <c r="N495">
        <f>YEAR(Tab_Data[[#This Row],[Date Created Conversion]])</f>
        <v>2019</v>
      </c>
      <c r="O495" s="12" t="str">
        <f>TEXT(Tab_Data[[#This Row],[Date Created Conversion]],"mmm")</f>
        <v>jun</v>
      </c>
      <c r="P495">
        <v>1562907600</v>
      </c>
      <c r="Q495" s="11">
        <f>(((Tab_Data[[#This Row],[deadline]]/60)/60)/24)+DATE(1970,1,1)</f>
        <v>43658.208333333328</v>
      </c>
      <c r="R495" t="b">
        <v>0</v>
      </c>
      <c r="S495" t="b">
        <v>0</v>
      </c>
      <c r="T495" t="s">
        <v>122</v>
      </c>
      <c r="U495" t="str">
        <f>MID(Tab_Data[[#This Row],[category &amp; sub-category]],1,FIND("/",Tab_Data[[#This Row],[category &amp; sub-category]])-1)</f>
        <v>photography</v>
      </c>
      <c r="V495" t="str">
        <f>MID(Tab_Data[[#This Row],[category &amp; sub-category]],FIND("/",Tab_Data[[#This Row],[category &amp; sub-category]])+1,1000)</f>
        <v>photography books</v>
      </c>
    </row>
    <row r="496" spans="1:22" ht="31.2" hidden="1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>(Tab_Data[[#This Row],[pledged]]/Tab_Data[[#This Row],[goal]])*100</f>
        <v>547.36</v>
      </c>
      <c r="G496" t="s">
        <v>20</v>
      </c>
      <c r="H496">
        <v>268</v>
      </c>
      <c r="I496" s="8">
        <f>IF(Tab_Data[[#This Row],[pledged]]=0,0,Tab_Data[[#This Row],[pledged]]/Tab_Data[[#This Row],[backers_count]])</f>
        <v>51.059701492537314</v>
      </c>
      <c r="J496" t="s">
        <v>21</v>
      </c>
      <c r="K496" t="s">
        <v>22</v>
      </c>
      <c r="L496">
        <v>1332392400</v>
      </c>
      <c r="M496" s="11">
        <f>(((Tab_Data[[#This Row],[launched_at]]/60)/60)/24)+DATE(1970,1,1)</f>
        <v>40990.208333333336</v>
      </c>
      <c r="N496">
        <f>YEAR(Tab_Data[[#This Row],[Date Created Conversion]])</f>
        <v>2012</v>
      </c>
      <c r="O496" s="12" t="str">
        <f>TEXT(Tab_Data[[#This Row],[Date Created Conversion]],"mmm")</f>
        <v>mar</v>
      </c>
      <c r="P496">
        <v>1332478800</v>
      </c>
      <c r="Q496" s="11">
        <f>(((Tab_Data[[#This Row],[deadline]]/60)/60)/24)+DATE(1970,1,1)</f>
        <v>40991.208333333336</v>
      </c>
      <c r="R496" t="b">
        <v>0</v>
      </c>
      <c r="S496" t="b">
        <v>0</v>
      </c>
      <c r="T496" t="s">
        <v>65</v>
      </c>
      <c r="U496" t="str">
        <f>MID(Tab_Data[[#This Row],[category &amp; sub-category]],1,FIND("/",Tab_Data[[#This Row],[category &amp; sub-category]])-1)</f>
        <v>technology</v>
      </c>
      <c r="V496" t="str">
        <f>MID(Tab_Data[[#This Row],[category &amp; sub-category]],FIND("/",Tab_Data[[#This Row],[category &amp; sub-category]])+1,1000)</f>
        <v>wearables</v>
      </c>
    </row>
    <row r="497" spans="1:22" hidden="1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>(Tab_Data[[#This Row],[pledged]]/Tab_Data[[#This Row],[goal]])*100</f>
        <v>414.49999999999994</v>
      </c>
      <c r="G497" t="s">
        <v>20</v>
      </c>
      <c r="H497">
        <v>195</v>
      </c>
      <c r="I497" s="8">
        <f>IF(Tab_Data[[#This Row],[pledged]]=0,0,Tab_Data[[#This Row],[pledged]]/Tab_Data[[#This Row],[backers_count]])</f>
        <v>68.02051282051282</v>
      </c>
      <c r="J497" t="s">
        <v>36</v>
      </c>
      <c r="K497" t="s">
        <v>37</v>
      </c>
      <c r="L497">
        <v>1402376400</v>
      </c>
      <c r="M497" s="11">
        <f>(((Tab_Data[[#This Row],[launched_at]]/60)/60)/24)+DATE(1970,1,1)</f>
        <v>41800.208333333336</v>
      </c>
      <c r="N497">
        <f>YEAR(Tab_Data[[#This Row],[Date Created Conversion]])</f>
        <v>2014</v>
      </c>
      <c r="O497" s="12" t="str">
        <f>TEXT(Tab_Data[[#This Row],[Date Created Conversion]],"mmm")</f>
        <v>jun</v>
      </c>
      <c r="P497">
        <v>1402722000</v>
      </c>
      <c r="Q497" s="11">
        <f>(((Tab_Data[[#This Row],[deadline]]/60)/60)/24)+DATE(1970,1,1)</f>
        <v>41804.208333333336</v>
      </c>
      <c r="R497" t="b">
        <v>0</v>
      </c>
      <c r="S497" t="b">
        <v>0</v>
      </c>
      <c r="T497" t="s">
        <v>33</v>
      </c>
      <c r="U497" t="str">
        <f>MID(Tab_Data[[#This Row],[category &amp; sub-category]],1,FIND("/",Tab_Data[[#This Row],[category &amp; sub-category]])-1)</f>
        <v>theater</v>
      </c>
      <c r="V497" t="str">
        <f>MID(Tab_Data[[#This Row],[category &amp; sub-category]],FIND("/",Tab_Data[[#This Row],[category &amp; sub-category]])+1,1000)</f>
        <v>plays</v>
      </c>
    </row>
    <row r="498" spans="1:22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>(Tab_Data[[#This Row],[pledged]]/Tab_Data[[#This Row],[goal]])*100</f>
        <v>0.90696409140369971</v>
      </c>
      <c r="G498" t="s">
        <v>14</v>
      </c>
      <c r="H498">
        <v>54</v>
      </c>
      <c r="I498" s="8">
        <f>IF(Tab_Data[[#This Row],[pledged]]=0,0,Tab_Data[[#This Row],[pledged]]/Tab_Data[[#This Row],[backers_count]])</f>
        <v>30.87037037037037</v>
      </c>
      <c r="J498" t="s">
        <v>21</v>
      </c>
      <c r="K498" t="s">
        <v>22</v>
      </c>
      <c r="L498">
        <v>1495342800</v>
      </c>
      <c r="M498" s="11">
        <f>(((Tab_Data[[#This Row],[launched_at]]/60)/60)/24)+DATE(1970,1,1)</f>
        <v>42876.208333333328</v>
      </c>
      <c r="N498">
        <f>YEAR(Tab_Data[[#This Row],[Date Created Conversion]])</f>
        <v>2017</v>
      </c>
      <c r="O498" s="12" t="str">
        <f>TEXT(Tab_Data[[#This Row],[Date Created Conversion]],"mmm")</f>
        <v>may</v>
      </c>
      <c r="P498">
        <v>1496811600</v>
      </c>
      <c r="Q498" s="11">
        <f>(((Tab_Data[[#This Row],[deadline]]/60)/60)/24)+DATE(1970,1,1)</f>
        <v>42893.208333333328</v>
      </c>
      <c r="R498" t="b">
        <v>0</v>
      </c>
      <c r="S498" t="b">
        <v>0</v>
      </c>
      <c r="T498" t="s">
        <v>71</v>
      </c>
      <c r="U498" t="str">
        <f>MID(Tab_Data[[#This Row],[category &amp; sub-category]],1,FIND("/",Tab_Data[[#This Row],[category &amp; sub-category]])-1)</f>
        <v>film &amp; video</v>
      </c>
      <c r="V498" t="str">
        <f>MID(Tab_Data[[#This Row],[category &amp; sub-category]],FIND("/",Tab_Data[[#This Row],[category &amp; sub-category]])+1,1000)</f>
        <v>animation</v>
      </c>
    </row>
    <row r="499" spans="1:22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>(Tab_Data[[#This Row],[pledged]]/Tab_Data[[#This Row],[goal]])*100</f>
        <v>34.173469387755098</v>
      </c>
      <c r="G499" t="s">
        <v>14</v>
      </c>
      <c r="H499">
        <v>120</v>
      </c>
      <c r="I499" s="8">
        <f>IF(Tab_Data[[#This Row],[pledged]]=0,0,Tab_Data[[#This Row],[pledged]]/Tab_Data[[#This Row],[backers_count]])</f>
        <v>27.908333333333335</v>
      </c>
      <c r="J499" t="s">
        <v>21</v>
      </c>
      <c r="K499" t="s">
        <v>22</v>
      </c>
      <c r="L499">
        <v>1482213600</v>
      </c>
      <c r="M499" s="11">
        <f>(((Tab_Data[[#This Row],[launched_at]]/60)/60)/24)+DATE(1970,1,1)</f>
        <v>42724.25</v>
      </c>
      <c r="N499">
        <f>YEAR(Tab_Data[[#This Row],[Date Created Conversion]])</f>
        <v>2016</v>
      </c>
      <c r="O499" s="12" t="str">
        <f>TEXT(Tab_Data[[#This Row],[Date Created Conversion]],"mmm")</f>
        <v>dic</v>
      </c>
      <c r="P499">
        <v>1482213600</v>
      </c>
      <c r="Q499" s="11">
        <f>(((Tab_Data[[#This Row],[deadline]]/60)/60)/24)+DATE(1970,1,1)</f>
        <v>42724.25</v>
      </c>
      <c r="R499" t="b">
        <v>0</v>
      </c>
      <c r="S499" t="b">
        <v>1</v>
      </c>
      <c r="T499" t="s">
        <v>65</v>
      </c>
      <c r="U499" t="str">
        <f>MID(Tab_Data[[#This Row],[category &amp; sub-category]],1,FIND("/",Tab_Data[[#This Row],[category &amp; sub-category]])-1)</f>
        <v>technology</v>
      </c>
      <c r="V499" t="str">
        <f>MID(Tab_Data[[#This Row],[category &amp; sub-category]],FIND("/",Tab_Data[[#This Row],[category &amp; sub-category]])+1,1000)</f>
        <v>wearables</v>
      </c>
    </row>
    <row r="500" spans="1:22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>(Tab_Data[[#This Row],[pledged]]/Tab_Data[[#This Row],[goal]])*100</f>
        <v>23.948810754912099</v>
      </c>
      <c r="G500" t="s">
        <v>14</v>
      </c>
      <c r="H500">
        <v>579</v>
      </c>
      <c r="I500" s="8">
        <f>IF(Tab_Data[[#This Row],[pledged]]=0,0,Tab_Data[[#This Row],[pledged]]/Tab_Data[[#This Row],[backers_count]])</f>
        <v>79.994818652849744</v>
      </c>
      <c r="J500" t="s">
        <v>36</v>
      </c>
      <c r="K500" t="s">
        <v>37</v>
      </c>
      <c r="L500">
        <v>1420092000</v>
      </c>
      <c r="M500" s="11">
        <f>(((Tab_Data[[#This Row],[launched_at]]/60)/60)/24)+DATE(1970,1,1)</f>
        <v>42005.25</v>
      </c>
      <c r="N500">
        <f>YEAR(Tab_Data[[#This Row],[Date Created Conversion]])</f>
        <v>2015</v>
      </c>
      <c r="O500" s="12" t="str">
        <f>TEXT(Tab_Data[[#This Row],[Date Created Conversion]],"mmm")</f>
        <v>ene</v>
      </c>
      <c r="P500">
        <v>1420264800</v>
      </c>
      <c r="Q500" s="11">
        <f>(((Tab_Data[[#This Row],[deadline]]/60)/60)/24)+DATE(1970,1,1)</f>
        <v>42007.25</v>
      </c>
      <c r="R500" t="b">
        <v>0</v>
      </c>
      <c r="S500" t="b">
        <v>0</v>
      </c>
      <c r="T500" t="s">
        <v>28</v>
      </c>
      <c r="U500" t="str">
        <f>MID(Tab_Data[[#This Row],[category &amp; sub-category]],1,FIND("/",Tab_Data[[#This Row],[category &amp; sub-category]])-1)</f>
        <v>technology</v>
      </c>
      <c r="V500" t="str">
        <f>MID(Tab_Data[[#This Row],[category &amp; sub-category]],FIND("/",Tab_Data[[#This Row],[category &amp; sub-category]])+1,1000)</f>
        <v>web</v>
      </c>
    </row>
    <row r="501" spans="1:22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>(Tab_Data[[#This Row],[pledged]]/Tab_Data[[#This Row],[goal]])*100</f>
        <v>48.072649572649574</v>
      </c>
      <c r="G501" t="s">
        <v>14</v>
      </c>
      <c r="H501">
        <v>2072</v>
      </c>
      <c r="I501" s="8">
        <f>IF(Tab_Data[[#This Row],[pledged]]=0,0,Tab_Data[[#This Row],[pledged]]/Tab_Data[[#This Row],[backers_count]])</f>
        <v>38.003378378378379</v>
      </c>
      <c r="J501" t="s">
        <v>21</v>
      </c>
      <c r="K501" t="s">
        <v>22</v>
      </c>
      <c r="L501">
        <v>1458018000</v>
      </c>
      <c r="M501" s="11">
        <f>(((Tab_Data[[#This Row],[launched_at]]/60)/60)/24)+DATE(1970,1,1)</f>
        <v>42444.208333333328</v>
      </c>
      <c r="N501">
        <f>YEAR(Tab_Data[[#This Row],[Date Created Conversion]])</f>
        <v>2016</v>
      </c>
      <c r="O501" s="12" t="str">
        <f>TEXT(Tab_Data[[#This Row],[Date Created Conversion]],"mmm")</f>
        <v>mar</v>
      </c>
      <c r="P501">
        <v>1458450000</v>
      </c>
      <c r="Q501" s="11">
        <f>(((Tab_Data[[#This Row],[deadline]]/60)/60)/24)+DATE(1970,1,1)</f>
        <v>42449.208333333328</v>
      </c>
      <c r="R501" t="b">
        <v>0</v>
      </c>
      <c r="S501" t="b">
        <v>1</v>
      </c>
      <c r="T501" t="s">
        <v>42</v>
      </c>
      <c r="U501" t="str">
        <f>MID(Tab_Data[[#This Row],[category &amp; sub-category]],1,FIND("/",Tab_Data[[#This Row],[category &amp; sub-category]])-1)</f>
        <v>film &amp; video</v>
      </c>
      <c r="V501" t="str">
        <f>MID(Tab_Data[[#This Row],[category &amp; sub-category]],FIND("/",Tab_Data[[#This Row],[category &amp; sub-category]])+1,1000)</f>
        <v>documentary</v>
      </c>
    </row>
    <row r="502" spans="1:22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>(Tab_Data[[#This Row],[pledged]]/Tab_Data[[#This Row],[goal]])*100</f>
        <v>0</v>
      </c>
      <c r="G502" t="s">
        <v>14</v>
      </c>
      <c r="H502">
        <v>0</v>
      </c>
      <c r="I502" s="8">
        <f>IF(Tab_Data[[#This Row],[pledged]]=0,0,Tab_Data[[#This Row],[pledged]]/Tab_Data[[#This Row],[backers_count]])</f>
        <v>0</v>
      </c>
      <c r="J502" t="s">
        <v>21</v>
      </c>
      <c r="K502" t="s">
        <v>22</v>
      </c>
      <c r="L502">
        <v>1367384400</v>
      </c>
      <c r="M502" s="11">
        <f>(((Tab_Data[[#This Row],[launched_at]]/60)/60)/24)+DATE(1970,1,1)</f>
        <v>41395.208333333336</v>
      </c>
      <c r="N502">
        <f>YEAR(Tab_Data[[#This Row],[Date Created Conversion]])</f>
        <v>2013</v>
      </c>
      <c r="O502" s="12" t="str">
        <f>TEXT(Tab_Data[[#This Row],[Date Created Conversion]],"mmm")</f>
        <v>may</v>
      </c>
      <c r="P502">
        <v>1369803600</v>
      </c>
      <c r="Q502" s="11">
        <f>(((Tab_Data[[#This Row],[deadline]]/60)/60)/24)+DATE(1970,1,1)</f>
        <v>41423.208333333336</v>
      </c>
      <c r="R502" t="b">
        <v>0</v>
      </c>
      <c r="S502" t="b">
        <v>1</v>
      </c>
      <c r="T502" t="s">
        <v>33</v>
      </c>
      <c r="U502" t="str">
        <f>MID(Tab_Data[[#This Row],[category &amp; sub-category]],1,FIND("/",Tab_Data[[#This Row],[category &amp; sub-category]])-1)</f>
        <v>theater</v>
      </c>
      <c r="V502" t="str">
        <f>MID(Tab_Data[[#This Row],[category &amp; sub-category]],FIND("/",Tab_Data[[#This Row],[category &amp; sub-category]])+1,1000)</f>
        <v>plays</v>
      </c>
    </row>
    <row r="503" spans="1:22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>(Tab_Data[[#This Row],[pledged]]/Tab_Data[[#This Row],[goal]])*100</f>
        <v>70.145182291666657</v>
      </c>
      <c r="G503" t="s">
        <v>14</v>
      </c>
      <c r="H503">
        <v>1796</v>
      </c>
      <c r="I503" s="8">
        <f>IF(Tab_Data[[#This Row],[pledged]]=0,0,Tab_Data[[#This Row],[pledged]]/Tab_Data[[#This Row],[backers_count]])</f>
        <v>59.990534521158132</v>
      </c>
      <c r="J503" t="s">
        <v>21</v>
      </c>
      <c r="K503" t="s">
        <v>22</v>
      </c>
      <c r="L503">
        <v>1363064400</v>
      </c>
      <c r="M503" s="11">
        <f>(((Tab_Data[[#This Row],[launched_at]]/60)/60)/24)+DATE(1970,1,1)</f>
        <v>41345.208333333336</v>
      </c>
      <c r="N503">
        <f>YEAR(Tab_Data[[#This Row],[Date Created Conversion]])</f>
        <v>2013</v>
      </c>
      <c r="O503" s="12" t="str">
        <f>TEXT(Tab_Data[[#This Row],[Date Created Conversion]],"mmm")</f>
        <v>mar</v>
      </c>
      <c r="P503">
        <v>1363237200</v>
      </c>
      <c r="Q503" s="11">
        <f>(((Tab_Data[[#This Row],[deadline]]/60)/60)/24)+DATE(1970,1,1)</f>
        <v>41347.208333333336</v>
      </c>
      <c r="R503" t="b">
        <v>0</v>
      </c>
      <c r="S503" t="b">
        <v>0</v>
      </c>
      <c r="T503" t="s">
        <v>42</v>
      </c>
      <c r="U503" t="str">
        <f>MID(Tab_Data[[#This Row],[category &amp; sub-category]],1,FIND("/",Tab_Data[[#This Row],[category &amp; sub-category]])-1)</f>
        <v>film &amp; video</v>
      </c>
      <c r="V503" t="str">
        <f>MID(Tab_Data[[#This Row],[category &amp; sub-category]],FIND("/",Tab_Data[[#This Row],[category &amp; sub-category]])+1,1000)</f>
        <v>documentary</v>
      </c>
    </row>
    <row r="504" spans="1:22" hidden="1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>(Tab_Data[[#This Row],[pledged]]/Tab_Data[[#This Row],[goal]])*100</f>
        <v>529.92307692307691</v>
      </c>
      <c r="G504" t="s">
        <v>20</v>
      </c>
      <c r="H504">
        <v>186</v>
      </c>
      <c r="I504" s="8">
        <f>IF(Tab_Data[[#This Row],[pledged]]=0,0,Tab_Data[[#This Row],[pledged]]/Tab_Data[[#This Row],[backers_count]])</f>
        <v>37.037634408602152</v>
      </c>
      <c r="J504" t="s">
        <v>26</v>
      </c>
      <c r="K504" t="s">
        <v>27</v>
      </c>
      <c r="L504">
        <v>1343365200</v>
      </c>
      <c r="M504" s="11">
        <f>(((Tab_Data[[#This Row],[launched_at]]/60)/60)/24)+DATE(1970,1,1)</f>
        <v>41117.208333333336</v>
      </c>
      <c r="N504">
        <f>YEAR(Tab_Data[[#This Row],[Date Created Conversion]])</f>
        <v>2012</v>
      </c>
      <c r="O504" s="12" t="str">
        <f>TEXT(Tab_Data[[#This Row],[Date Created Conversion]],"mmm")</f>
        <v>jul</v>
      </c>
      <c r="P504">
        <v>1345870800</v>
      </c>
      <c r="Q504" s="11">
        <f>(((Tab_Data[[#This Row],[deadline]]/60)/60)/24)+DATE(1970,1,1)</f>
        <v>41146.208333333336</v>
      </c>
      <c r="R504" t="b">
        <v>0</v>
      </c>
      <c r="S504" t="b">
        <v>1</v>
      </c>
      <c r="T504" t="s">
        <v>89</v>
      </c>
      <c r="U504" t="str">
        <f>MID(Tab_Data[[#This Row],[category &amp; sub-category]],1,FIND("/",Tab_Data[[#This Row],[category &amp; sub-category]])-1)</f>
        <v>games</v>
      </c>
      <c r="V504" t="str">
        <f>MID(Tab_Data[[#This Row],[category &amp; sub-category]],FIND("/",Tab_Data[[#This Row],[category &amp; sub-category]])+1,1000)</f>
        <v>video games</v>
      </c>
    </row>
    <row r="505" spans="1:22" ht="31.2" hidden="1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>(Tab_Data[[#This Row],[pledged]]/Tab_Data[[#This Row],[goal]])*100</f>
        <v>180.32549019607845</v>
      </c>
      <c r="G505" t="s">
        <v>20</v>
      </c>
      <c r="H505">
        <v>460</v>
      </c>
      <c r="I505" s="8">
        <f>IF(Tab_Data[[#This Row],[pledged]]=0,0,Tab_Data[[#This Row],[pledged]]/Tab_Data[[#This Row],[backers_count]])</f>
        <v>99.963043478260872</v>
      </c>
      <c r="J505" t="s">
        <v>21</v>
      </c>
      <c r="K505" t="s">
        <v>22</v>
      </c>
      <c r="L505">
        <v>1435726800</v>
      </c>
      <c r="M505" s="11">
        <f>(((Tab_Data[[#This Row],[launched_at]]/60)/60)/24)+DATE(1970,1,1)</f>
        <v>42186.208333333328</v>
      </c>
      <c r="N505">
        <f>YEAR(Tab_Data[[#This Row],[Date Created Conversion]])</f>
        <v>2015</v>
      </c>
      <c r="O505" s="12" t="str">
        <f>TEXT(Tab_Data[[#This Row],[Date Created Conversion]],"mmm")</f>
        <v>jul</v>
      </c>
      <c r="P505">
        <v>1437454800</v>
      </c>
      <c r="Q505" s="11">
        <f>(((Tab_Data[[#This Row],[deadline]]/60)/60)/24)+DATE(1970,1,1)</f>
        <v>42206.208333333328</v>
      </c>
      <c r="R505" t="b">
        <v>0</v>
      </c>
      <c r="S505" t="b">
        <v>0</v>
      </c>
      <c r="T505" t="s">
        <v>53</v>
      </c>
      <c r="U505" t="str">
        <f>MID(Tab_Data[[#This Row],[category &amp; sub-category]],1,FIND("/",Tab_Data[[#This Row],[category &amp; sub-category]])-1)</f>
        <v>film &amp; video</v>
      </c>
      <c r="V505" t="str">
        <f>MID(Tab_Data[[#This Row],[category &amp; sub-category]],FIND("/",Tab_Data[[#This Row],[category &amp; sub-category]])+1,1000)</f>
        <v>drama</v>
      </c>
    </row>
    <row r="506" spans="1:22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>(Tab_Data[[#This Row],[pledged]]/Tab_Data[[#This Row],[goal]])*100</f>
        <v>92.320000000000007</v>
      </c>
      <c r="G506" t="s">
        <v>14</v>
      </c>
      <c r="H506">
        <v>62</v>
      </c>
      <c r="I506" s="8">
        <f>IF(Tab_Data[[#This Row],[pledged]]=0,0,Tab_Data[[#This Row],[pledged]]/Tab_Data[[#This Row],[backers_count]])</f>
        <v>111.6774193548387</v>
      </c>
      <c r="J506" t="s">
        <v>107</v>
      </c>
      <c r="K506" t="s">
        <v>108</v>
      </c>
      <c r="L506">
        <v>1431925200</v>
      </c>
      <c r="M506" s="11">
        <f>(((Tab_Data[[#This Row],[launched_at]]/60)/60)/24)+DATE(1970,1,1)</f>
        <v>42142.208333333328</v>
      </c>
      <c r="N506">
        <f>YEAR(Tab_Data[[#This Row],[Date Created Conversion]])</f>
        <v>2015</v>
      </c>
      <c r="O506" s="12" t="str">
        <f>TEXT(Tab_Data[[#This Row],[Date Created Conversion]],"mmm")</f>
        <v>may</v>
      </c>
      <c r="P506">
        <v>1432011600</v>
      </c>
      <c r="Q506" s="11">
        <f>(((Tab_Data[[#This Row],[deadline]]/60)/60)/24)+DATE(1970,1,1)</f>
        <v>42143.208333333328</v>
      </c>
      <c r="R506" t="b">
        <v>0</v>
      </c>
      <c r="S506" t="b">
        <v>0</v>
      </c>
      <c r="T506" t="s">
        <v>23</v>
      </c>
      <c r="U506" t="str">
        <f>MID(Tab_Data[[#This Row],[category &amp; sub-category]],1,FIND("/",Tab_Data[[#This Row],[category &amp; sub-category]])-1)</f>
        <v>music</v>
      </c>
      <c r="V506" t="str">
        <f>MID(Tab_Data[[#This Row],[category &amp; sub-category]],FIND("/",Tab_Data[[#This Row],[category &amp; sub-category]])+1,1000)</f>
        <v>rock</v>
      </c>
    </row>
    <row r="507" spans="1:22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>(Tab_Data[[#This Row],[pledged]]/Tab_Data[[#This Row],[goal]])*100</f>
        <v>13.901001112347053</v>
      </c>
      <c r="G507" t="s">
        <v>14</v>
      </c>
      <c r="H507">
        <v>347</v>
      </c>
      <c r="I507" s="8">
        <f>IF(Tab_Data[[#This Row],[pledged]]=0,0,Tab_Data[[#This Row],[pledged]]/Tab_Data[[#This Row],[backers_count]])</f>
        <v>36.014409221902014</v>
      </c>
      <c r="J507" t="s">
        <v>21</v>
      </c>
      <c r="K507" t="s">
        <v>22</v>
      </c>
      <c r="L507">
        <v>1362722400</v>
      </c>
      <c r="M507" s="11">
        <f>(((Tab_Data[[#This Row],[launched_at]]/60)/60)/24)+DATE(1970,1,1)</f>
        <v>41341.25</v>
      </c>
      <c r="N507">
        <f>YEAR(Tab_Data[[#This Row],[Date Created Conversion]])</f>
        <v>2013</v>
      </c>
      <c r="O507" s="12" t="str">
        <f>TEXT(Tab_Data[[#This Row],[Date Created Conversion]],"mmm")</f>
        <v>mar</v>
      </c>
      <c r="P507">
        <v>1366347600</v>
      </c>
      <c r="Q507" s="11">
        <f>(((Tab_Data[[#This Row],[deadline]]/60)/60)/24)+DATE(1970,1,1)</f>
        <v>41383.208333333336</v>
      </c>
      <c r="R507" t="b">
        <v>0</v>
      </c>
      <c r="S507" t="b">
        <v>1</v>
      </c>
      <c r="T507" t="s">
        <v>133</v>
      </c>
      <c r="U507" t="str">
        <f>MID(Tab_Data[[#This Row],[category &amp; sub-category]],1,FIND("/",Tab_Data[[#This Row],[category &amp; sub-category]])-1)</f>
        <v>publishing</v>
      </c>
      <c r="V507" t="str">
        <f>MID(Tab_Data[[#This Row],[category &amp; sub-category]],FIND("/",Tab_Data[[#This Row],[category &amp; sub-category]])+1,1000)</f>
        <v>radio &amp; podcasts</v>
      </c>
    </row>
    <row r="508" spans="1:22" hidden="1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>(Tab_Data[[#This Row],[pledged]]/Tab_Data[[#This Row],[goal]])*100</f>
        <v>927.07777777777767</v>
      </c>
      <c r="G508" t="s">
        <v>20</v>
      </c>
      <c r="H508">
        <v>2528</v>
      </c>
      <c r="I508" s="8">
        <f>IF(Tab_Data[[#This Row],[pledged]]=0,0,Tab_Data[[#This Row],[pledged]]/Tab_Data[[#This Row],[backers_count]])</f>
        <v>66.010284810126578</v>
      </c>
      <c r="J508" t="s">
        <v>21</v>
      </c>
      <c r="K508" t="s">
        <v>22</v>
      </c>
      <c r="L508">
        <v>1511416800</v>
      </c>
      <c r="M508" s="11">
        <f>(((Tab_Data[[#This Row],[launched_at]]/60)/60)/24)+DATE(1970,1,1)</f>
        <v>43062.25</v>
      </c>
      <c r="N508">
        <f>YEAR(Tab_Data[[#This Row],[Date Created Conversion]])</f>
        <v>2017</v>
      </c>
      <c r="O508" s="12" t="str">
        <f>TEXT(Tab_Data[[#This Row],[Date Created Conversion]],"mmm")</f>
        <v>nov</v>
      </c>
      <c r="P508">
        <v>1512885600</v>
      </c>
      <c r="Q508" s="11">
        <f>(((Tab_Data[[#This Row],[deadline]]/60)/60)/24)+DATE(1970,1,1)</f>
        <v>43079.25</v>
      </c>
      <c r="R508" t="b">
        <v>0</v>
      </c>
      <c r="S508" t="b">
        <v>1</v>
      </c>
      <c r="T508" t="s">
        <v>33</v>
      </c>
      <c r="U508" t="str">
        <f>MID(Tab_Data[[#This Row],[category &amp; sub-category]],1,FIND("/",Tab_Data[[#This Row],[category &amp; sub-category]])-1)</f>
        <v>theater</v>
      </c>
      <c r="V508" t="str">
        <f>MID(Tab_Data[[#This Row],[category &amp; sub-category]],FIND("/",Tab_Data[[#This Row],[category &amp; sub-category]])+1,1000)</f>
        <v>plays</v>
      </c>
    </row>
    <row r="509" spans="1:22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>(Tab_Data[[#This Row],[pledged]]/Tab_Data[[#This Row],[goal]])*100</f>
        <v>39.857142857142861</v>
      </c>
      <c r="G509" t="s">
        <v>14</v>
      </c>
      <c r="H509">
        <v>19</v>
      </c>
      <c r="I509" s="8">
        <f>IF(Tab_Data[[#This Row],[pledged]]=0,0,Tab_Data[[#This Row],[pledged]]/Tab_Data[[#This Row],[backers_count]])</f>
        <v>44.05263157894737</v>
      </c>
      <c r="J509" t="s">
        <v>21</v>
      </c>
      <c r="K509" t="s">
        <v>22</v>
      </c>
      <c r="L509">
        <v>1365483600</v>
      </c>
      <c r="M509" s="11">
        <f>(((Tab_Data[[#This Row],[launched_at]]/60)/60)/24)+DATE(1970,1,1)</f>
        <v>41373.208333333336</v>
      </c>
      <c r="N509">
        <f>YEAR(Tab_Data[[#This Row],[Date Created Conversion]])</f>
        <v>2013</v>
      </c>
      <c r="O509" s="12" t="str">
        <f>TEXT(Tab_Data[[#This Row],[Date Created Conversion]],"mmm")</f>
        <v>abr</v>
      </c>
      <c r="P509">
        <v>1369717200</v>
      </c>
      <c r="Q509" s="11">
        <f>(((Tab_Data[[#This Row],[deadline]]/60)/60)/24)+DATE(1970,1,1)</f>
        <v>41422.208333333336</v>
      </c>
      <c r="R509" t="b">
        <v>0</v>
      </c>
      <c r="S509" t="b">
        <v>1</v>
      </c>
      <c r="T509" t="s">
        <v>28</v>
      </c>
      <c r="U509" t="str">
        <f>MID(Tab_Data[[#This Row],[category &amp; sub-category]],1,FIND("/",Tab_Data[[#This Row],[category &amp; sub-category]])-1)</f>
        <v>technology</v>
      </c>
      <c r="V509" t="str">
        <f>MID(Tab_Data[[#This Row],[category &amp; sub-category]],FIND("/",Tab_Data[[#This Row],[category &amp; sub-category]])+1,1000)</f>
        <v>web</v>
      </c>
    </row>
    <row r="510" spans="1:22" hidden="1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>(Tab_Data[[#This Row],[pledged]]/Tab_Data[[#This Row],[goal]])*100</f>
        <v>112.22929936305732</v>
      </c>
      <c r="G510" t="s">
        <v>20</v>
      </c>
      <c r="H510">
        <v>3657</v>
      </c>
      <c r="I510" s="8">
        <f>IF(Tab_Data[[#This Row],[pledged]]=0,0,Tab_Data[[#This Row],[pledged]]/Tab_Data[[#This Row],[backers_count]])</f>
        <v>52.999726551818434</v>
      </c>
      <c r="J510" t="s">
        <v>21</v>
      </c>
      <c r="K510" t="s">
        <v>22</v>
      </c>
      <c r="L510">
        <v>1532840400</v>
      </c>
      <c r="M510" s="11">
        <f>(((Tab_Data[[#This Row],[launched_at]]/60)/60)/24)+DATE(1970,1,1)</f>
        <v>43310.208333333328</v>
      </c>
      <c r="N510">
        <f>YEAR(Tab_Data[[#This Row],[Date Created Conversion]])</f>
        <v>2018</v>
      </c>
      <c r="O510" s="12" t="str">
        <f>TEXT(Tab_Data[[#This Row],[Date Created Conversion]],"mmm")</f>
        <v>jul</v>
      </c>
      <c r="P510">
        <v>1534654800</v>
      </c>
      <c r="Q510" s="11">
        <f>(((Tab_Data[[#This Row],[deadline]]/60)/60)/24)+DATE(1970,1,1)</f>
        <v>43331.208333333328</v>
      </c>
      <c r="R510" t="b">
        <v>0</v>
      </c>
      <c r="S510" t="b">
        <v>0</v>
      </c>
      <c r="T510" t="s">
        <v>33</v>
      </c>
      <c r="U510" t="str">
        <f>MID(Tab_Data[[#This Row],[category &amp; sub-category]],1,FIND("/",Tab_Data[[#This Row],[category &amp; sub-category]])-1)</f>
        <v>theater</v>
      </c>
      <c r="V510" t="str">
        <f>MID(Tab_Data[[#This Row],[category &amp; sub-category]],FIND("/",Tab_Data[[#This Row],[category &amp; sub-category]])+1,1000)</f>
        <v>plays</v>
      </c>
    </row>
    <row r="511" spans="1:22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>(Tab_Data[[#This Row],[pledged]]/Tab_Data[[#This Row],[goal]])*100</f>
        <v>70.925816023738875</v>
      </c>
      <c r="G511" t="s">
        <v>14</v>
      </c>
      <c r="H511">
        <v>1258</v>
      </c>
      <c r="I511" s="8">
        <f>IF(Tab_Data[[#This Row],[pledged]]=0,0,Tab_Data[[#This Row],[pledged]]/Tab_Data[[#This Row],[backers_count]])</f>
        <v>95</v>
      </c>
      <c r="J511" t="s">
        <v>21</v>
      </c>
      <c r="K511" t="s">
        <v>22</v>
      </c>
      <c r="L511">
        <v>1336194000</v>
      </c>
      <c r="M511" s="11">
        <f>(((Tab_Data[[#This Row],[launched_at]]/60)/60)/24)+DATE(1970,1,1)</f>
        <v>41034.208333333336</v>
      </c>
      <c r="N511">
        <f>YEAR(Tab_Data[[#This Row],[Date Created Conversion]])</f>
        <v>2012</v>
      </c>
      <c r="O511" s="12" t="str">
        <f>TEXT(Tab_Data[[#This Row],[Date Created Conversion]],"mmm")</f>
        <v>may</v>
      </c>
      <c r="P511">
        <v>1337058000</v>
      </c>
      <c r="Q511" s="11">
        <f>(((Tab_Data[[#This Row],[deadline]]/60)/60)/24)+DATE(1970,1,1)</f>
        <v>41044.208333333336</v>
      </c>
      <c r="R511" t="b">
        <v>0</v>
      </c>
      <c r="S511" t="b">
        <v>0</v>
      </c>
      <c r="T511" t="s">
        <v>33</v>
      </c>
      <c r="U511" t="str">
        <f>MID(Tab_Data[[#This Row],[category &amp; sub-category]],1,FIND("/",Tab_Data[[#This Row],[category &amp; sub-category]])-1)</f>
        <v>theater</v>
      </c>
      <c r="V511" t="str">
        <f>MID(Tab_Data[[#This Row],[category &amp; sub-category]],FIND("/",Tab_Data[[#This Row],[category &amp; sub-category]])+1,1000)</f>
        <v>plays</v>
      </c>
    </row>
    <row r="512" spans="1:22" hidden="1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>(Tab_Data[[#This Row],[pledged]]/Tab_Data[[#This Row],[goal]])*100</f>
        <v>119.08974358974358</v>
      </c>
      <c r="G512" t="s">
        <v>20</v>
      </c>
      <c r="H512">
        <v>131</v>
      </c>
      <c r="I512" s="8">
        <f>IF(Tab_Data[[#This Row],[pledged]]=0,0,Tab_Data[[#This Row],[pledged]]/Tab_Data[[#This Row],[backers_count]])</f>
        <v>70.908396946564892</v>
      </c>
      <c r="J512" t="s">
        <v>26</v>
      </c>
      <c r="K512" t="s">
        <v>27</v>
      </c>
      <c r="L512">
        <v>1527742800</v>
      </c>
      <c r="M512" s="11">
        <f>(((Tab_Data[[#This Row],[launched_at]]/60)/60)/24)+DATE(1970,1,1)</f>
        <v>43251.208333333328</v>
      </c>
      <c r="N512">
        <f>YEAR(Tab_Data[[#This Row],[Date Created Conversion]])</f>
        <v>2018</v>
      </c>
      <c r="O512" s="12" t="str">
        <f>TEXT(Tab_Data[[#This Row],[Date Created Conversion]],"mmm")</f>
        <v>may</v>
      </c>
      <c r="P512">
        <v>1529816400</v>
      </c>
      <c r="Q512" s="11">
        <f>(((Tab_Data[[#This Row],[deadline]]/60)/60)/24)+DATE(1970,1,1)</f>
        <v>43275.208333333328</v>
      </c>
      <c r="R512" t="b">
        <v>0</v>
      </c>
      <c r="S512" t="b">
        <v>0</v>
      </c>
      <c r="T512" t="s">
        <v>53</v>
      </c>
      <c r="U512" t="str">
        <f>MID(Tab_Data[[#This Row],[category &amp; sub-category]],1,FIND("/",Tab_Data[[#This Row],[category &amp; sub-category]])-1)</f>
        <v>film &amp; video</v>
      </c>
      <c r="V512" t="str">
        <f>MID(Tab_Data[[#This Row],[category &amp; sub-category]],FIND("/",Tab_Data[[#This Row],[category &amp; sub-category]])+1,1000)</f>
        <v>drama</v>
      </c>
    </row>
    <row r="513" spans="1:22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>(Tab_Data[[#This Row],[pledged]]/Tab_Data[[#This Row],[goal]])*100</f>
        <v>24.017591339648174</v>
      </c>
      <c r="G513" t="s">
        <v>14</v>
      </c>
      <c r="H513">
        <v>362</v>
      </c>
      <c r="I513" s="8">
        <f>IF(Tab_Data[[#This Row],[pledged]]=0,0,Tab_Data[[#This Row],[pledged]]/Tab_Data[[#This Row],[backers_count]])</f>
        <v>98.060773480662988</v>
      </c>
      <c r="J513" t="s">
        <v>21</v>
      </c>
      <c r="K513" t="s">
        <v>22</v>
      </c>
      <c r="L513">
        <v>1564030800</v>
      </c>
      <c r="M513" s="11">
        <f>(((Tab_Data[[#This Row],[launched_at]]/60)/60)/24)+DATE(1970,1,1)</f>
        <v>43671.208333333328</v>
      </c>
      <c r="N513">
        <f>YEAR(Tab_Data[[#This Row],[Date Created Conversion]])</f>
        <v>2019</v>
      </c>
      <c r="O513" s="12" t="str">
        <f>TEXT(Tab_Data[[#This Row],[Date Created Conversion]],"mmm")</f>
        <v>jul</v>
      </c>
      <c r="P513">
        <v>1564894800</v>
      </c>
      <c r="Q513" s="11">
        <f>(((Tab_Data[[#This Row],[deadline]]/60)/60)/24)+DATE(1970,1,1)</f>
        <v>43681.208333333328</v>
      </c>
      <c r="R513" t="b">
        <v>0</v>
      </c>
      <c r="S513" t="b">
        <v>0</v>
      </c>
      <c r="T513" t="s">
        <v>33</v>
      </c>
      <c r="U513" t="str">
        <f>MID(Tab_Data[[#This Row],[category &amp; sub-category]],1,FIND("/",Tab_Data[[#This Row],[category &amp; sub-category]])-1)</f>
        <v>theater</v>
      </c>
      <c r="V513" t="str">
        <f>MID(Tab_Data[[#This Row],[category &amp; sub-category]],FIND("/",Tab_Data[[#This Row],[category &amp; sub-category]])+1,1000)</f>
        <v>plays</v>
      </c>
    </row>
    <row r="514" spans="1:22" hidden="1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>(Tab_Data[[#This Row],[pledged]]/Tab_Data[[#This Row],[goal]])*100</f>
        <v>139.31868131868131</v>
      </c>
      <c r="G514" t="s">
        <v>20</v>
      </c>
      <c r="H514">
        <v>239</v>
      </c>
      <c r="I514" s="8">
        <f>IF(Tab_Data[[#This Row],[pledged]]=0,0,Tab_Data[[#This Row],[pledged]]/Tab_Data[[#This Row],[backers_count]])</f>
        <v>53.046025104602514</v>
      </c>
      <c r="J514" t="s">
        <v>21</v>
      </c>
      <c r="K514" t="s">
        <v>22</v>
      </c>
      <c r="L514">
        <v>1404536400</v>
      </c>
      <c r="M514" s="11">
        <f>(((Tab_Data[[#This Row],[launched_at]]/60)/60)/24)+DATE(1970,1,1)</f>
        <v>41825.208333333336</v>
      </c>
      <c r="N514">
        <f>YEAR(Tab_Data[[#This Row],[Date Created Conversion]])</f>
        <v>2014</v>
      </c>
      <c r="O514" s="12" t="str">
        <f>TEXT(Tab_Data[[#This Row],[Date Created Conversion]],"mmm")</f>
        <v>jul</v>
      </c>
      <c r="P514">
        <v>1404622800</v>
      </c>
      <c r="Q514" s="11">
        <f>(((Tab_Data[[#This Row],[deadline]]/60)/60)/24)+DATE(1970,1,1)</f>
        <v>41826.208333333336</v>
      </c>
      <c r="R514" t="b">
        <v>0</v>
      </c>
      <c r="S514" t="b">
        <v>1</v>
      </c>
      <c r="T514" t="s">
        <v>89</v>
      </c>
      <c r="U514" t="str">
        <f>MID(Tab_Data[[#This Row],[category &amp; sub-category]],1,FIND("/",Tab_Data[[#This Row],[category &amp; sub-category]])-1)</f>
        <v>games</v>
      </c>
      <c r="V514" t="str">
        <f>MID(Tab_Data[[#This Row],[category &amp; sub-category]],FIND("/",Tab_Data[[#This Row],[category &amp; sub-category]])+1,1000)</f>
        <v>video games</v>
      </c>
    </row>
    <row r="515" spans="1:22" hidden="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>(Tab_Data[[#This Row],[pledged]]/Tab_Data[[#This Row],[goal]])*100</f>
        <v>39.277108433734945</v>
      </c>
      <c r="G515" t="s">
        <v>74</v>
      </c>
      <c r="H515">
        <v>35</v>
      </c>
      <c r="I515" s="8">
        <f>IF(Tab_Data[[#This Row],[pledged]]=0,0,Tab_Data[[#This Row],[pledged]]/Tab_Data[[#This Row],[backers_count]])</f>
        <v>93.142857142857139</v>
      </c>
      <c r="J515" t="s">
        <v>21</v>
      </c>
      <c r="K515" t="s">
        <v>22</v>
      </c>
      <c r="L515">
        <v>1284008400</v>
      </c>
      <c r="M515" s="11">
        <f>(((Tab_Data[[#This Row],[launched_at]]/60)/60)/24)+DATE(1970,1,1)</f>
        <v>40430.208333333336</v>
      </c>
      <c r="N515">
        <f>YEAR(Tab_Data[[#This Row],[Date Created Conversion]])</f>
        <v>2010</v>
      </c>
      <c r="O515" s="12" t="str">
        <f>TEXT(Tab_Data[[#This Row],[Date Created Conversion]],"mmm")</f>
        <v>sep</v>
      </c>
      <c r="P515">
        <v>1284181200</v>
      </c>
      <c r="Q515" s="11">
        <f>(((Tab_Data[[#This Row],[deadline]]/60)/60)/24)+DATE(1970,1,1)</f>
        <v>40432.208333333336</v>
      </c>
      <c r="R515" t="b">
        <v>0</v>
      </c>
      <c r="S515" t="b">
        <v>0</v>
      </c>
      <c r="T515" t="s">
        <v>269</v>
      </c>
      <c r="U515" t="str">
        <f>MID(Tab_Data[[#This Row],[category &amp; sub-category]],1,FIND("/",Tab_Data[[#This Row],[category &amp; sub-category]])-1)</f>
        <v>film &amp; video</v>
      </c>
      <c r="V515" t="str">
        <f>MID(Tab_Data[[#This Row],[category &amp; sub-category]],FIND("/",Tab_Data[[#This Row],[category &amp; sub-category]])+1,1000)</f>
        <v>television</v>
      </c>
    </row>
    <row r="516" spans="1:22" hidden="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>(Tab_Data[[#This Row],[pledged]]/Tab_Data[[#This Row],[goal]])*100</f>
        <v>22.439077144917089</v>
      </c>
      <c r="G516" t="s">
        <v>74</v>
      </c>
      <c r="H516">
        <v>528</v>
      </c>
      <c r="I516" s="8">
        <f>IF(Tab_Data[[#This Row],[pledged]]=0,0,Tab_Data[[#This Row],[pledged]]/Tab_Data[[#This Row],[backers_count]])</f>
        <v>58.945075757575758</v>
      </c>
      <c r="J516" t="s">
        <v>98</v>
      </c>
      <c r="K516" t="s">
        <v>99</v>
      </c>
      <c r="L516">
        <v>1386309600</v>
      </c>
      <c r="M516" s="11">
        <f>(((Tab_Data[[#This Row],[launched_at]]/60)/60)/24)+DATE(1970,1,1)</f>
        <v>41614.25</v>
      </c>
      <c r="N516">
        <f>YEAR(Tab_Data[[#This Row],[Date Created Conversion]])</f>
        <v>2013</v>
      </c>
      <c r="O516" s="12" t="str">
        <f>TEXT(Tab_Data[[#This Row],[Date Created Conversion]],"mmm")</f>
        <v>dic</v>
      </c>
      <c r="P516">
        <v>1386741600</v>
      </c>
      <c r="Q516" s="11">
        <f>(((Tab_Data[[#This Row],[deadline]]/60)/60)/24)+DATE(1970,1,1)</f>
        <v>41619.25</v>
      </c>
      <c r="R516" t="b">
        <v>0</v>
      </c>
      <c r="S516" t="b">
        <v>1</v>
      </c>
      <c r="T516" t="s">
        <v>23</v>
      </c>
      <c r="U516" t="str">
        <f>MID(Tab_Data[[#This Row],[category &amp; sub-category]],1,FIND("/",Tab_Data[[#This Row],[category &amp; sub-category]])-1)</f>
        <v>music</v>
      </c>
      <c r="V516" t="str">
        <f>MID(Tab_Data[[#This Row],[category &amp; sub-category]],FIND("/",Tab_Data[[#This Row],[category &amp; sub-category]])+1,1000)</f>
        <v>rock</v>
      </c>
    </row>
    <row r="517" spans="1:22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>(Tab_Data[[#This Row],[pledged]]/Tab_Data[[#This Row],[goal]])*100</f>
        <v>55.779069767441861</v>
      </c>
      <c r="G517" t="s">
        <v>14</v>
      </c>
      <c r="H517">
        <v>133</v>
      </c>
      <c r="I517" s="8">
        <f>IF(Tab_Data[[#This Row],[pledged]]=0,0,Tab_Data[[#This Row],[pledged]]/Tab_Data[[#This Row],[backers_count]])</f>
        <v>36.067669172932334</v>
      </c>
      <c r="J517" t="s">
        <v>15</v>
      </c>
      <c r="K517" t="s">
        <v>16</v>
      </c>
      <c r="L517">
        <v>1324620000</v>
      </c>
      <c r="M517" s="11">
        <f>(((Tab_Data[[#This Row],[launched_at]]/60)/60)/24)+DATE(1970,1,1)</f>
        <v>40900.25</v>
      </c>
      <c r="N517">
        <f>YEAR(Tab_Data[[#This Row],[Date Created Conversion]])</f>
        <v>2011</v>
      </c>
      <c r="O517" s="12" t="str">
        <f>TEXT(Tab_Data[[#This Row],[Date Created Conversion]],"mmm")</f>
        <v>dic</v>
      </c>
      <c r="P517">
        <v>1324792800</v>
      </c>
      <c r="Q517" s="11">
        <f>(((Tab_Data[[#This Row],[deadline]]/60)/60)/24)+DATE(1970,1,1)</f>
        <v>40902.25</v>
      </c>
      <c r="R517" t="b">
        <v>0</v>
      </c>
      <c r="S517" t="b">
        <v>1</v>
      </c>
      <c r="T517" t="s">
        <v>33</v>
      </c>
      <c r="U517" t="str">
        <f>MID(Tab_Data[[#This Row],[category &amp; sub-category]],1,FIND("/",Tab_Data[[#This Row],[category &amp; sub-category]])-1)</f>
        <v>theater</v>
      </c>
      <c r="V517" t="str">
        <f>MID(Tab_Data[[#This Row],[category &amp; sub-category]],FIND("/",Tab_Data[[#This Row],[category &amp; sub-category]])+1,1000)</f>
        <v>plays</v>
      </c>
    </row>
    <row r="518" spans="1:22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>(Tab_Data[[#This Row],[pledged]]/Tab_Data[[#This Row],[goal]])*100</f>
        <v>42.523125996810208</v>
      </c>
      <c r="G518" t="s">
        <v>14</v>
      </c>
      <c r="H518">
        <v>846</v>
      </c>
      <c r="I518" s="8">
        <f>IF(Tab_Data[[#This Row],[pledged]]=0,0,Tab_Data[[#This Row],[pledged]]/Tab_Data[[#This Row],[backers_count]])</f>
        <v>63.030732860520096</v>
      </c>
      <c r="J518" t="s">
        <v>21</v>
      </c>
      <c r="K518" t="s">
        <v>22</v>
      </c>
      <c r="L518">
        <v>1281070800</v>
      </c>
      <c r="M518" s="11">
        <f>(((Tab_Data[[#This Row],[launched_at]]/60)/60)/24)+DATE(1970,1,1)</f>
        <v>40396.208333333336</v>
      </c>
      <c r="N518">
        <f>YEAR(Tab_Data[[#This Row],[Date Created Conversion]])</f>
        <v>2010</v>
      </c>
      <c r="O518" s="12" t="str">
        <f>TEXT(Tab_Data[[#This Row],[Date Created Conversion]],"mmm")</f>
        <v>ago</v>
      </c>
      <c r="P518">
        <v>1284354000</v>
      </c>
      <c r="Q518" s="11">
        <f>(((Tab_Data[[#This Row],[deadline]]/60)/60)/24)+DATE(1970,1,1)</f>
        <v>40434.208333333336</v>
      </c>
      <c r="R518" t="b">
        <v>0</v>
      </c>
      <c r="S518" t="b">
        <v>0</v>
      </c>
      <c r="T518" t="s">
        <v>68</v>
      </c>
      <c r="U518" t="str">
        <f>MID(Tab_Data[[#This Row],[category &amp; sub-category]],1,FIND("/",Tab_Data[[#This Row],[category &amp; sub-category]])-1)</f>
        <v>publishing</v>
      </c>
      <c r="V518" t="str">
        <f>MID(Tab_Data[[#This Row],[category &amp; sub-category]],FIND("/",Tab_Data[[#This Row],[category &amp; sub-category]])+1,1000)</f>
        <v>nonfiction</v>
      </c>
    </row>
    <row r="519" spans="1:22" hidden="1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>(Tab_Data[[#This Row],[pledged]]/Tab_Data[[#This Row],[goal]])*100</f>
        <v>112.00000000000001</v>
      </c>
      <c r="G519" t="s">
        <v>20</v>
      </c>
      <c r="H519">
        <v>78</v>
      </c>
      <c r="I519" s="8">
        <f>IF(Tab_Data[[#This Row],[pledged]]=0,0,Tab_Data[[#This Row],[pledged]]/Tab_Data[[#This Row],[backers_count]])</f>
        <v>84.717948717948715</v>
      </c>
      <c r="J519" t="s">
        <v>21</v>
      </c>
      <c r="K519" t="s">
        <v>22</v>
      </c>
      <c r="L519">
        <v>1493960400</v>
      </c>
      <c r="M519" s="11">
        <f>(((Tab_Data[[#This Row],[launched_at]]/60)/60)/24)+DATE(1970,1,1)</f>
        <v>42860.208333333328</v>
      </c>
      <c r="N519">
        <f>YEAR(Tab_Data[[#This Row],[Date Created Conversion]])</f>
        <v>2017</v>
      </c>
      <c r="O519" s="12" t="str">
        <f>TEXT(Tab_Data[[#This Row],[Date Created Conversion]],"mmm")</f>
        <v>may</v>
      </c>
      <c r="P519">
        <v>1494392400</v>
      </c>
      <c r="Q519" s="11">
        <f>(((Tab_Data[[#This Row],[deadline]]/60)/60)/24)+DATE(1970,1,1)</f>
        <v>42865.208333333328</v>
      </c>
      <c r="R519" t="b">
        <v>0</v>
      </c>
      <c r="S519" t="b">
        <v>0</v>
      </c>
      <c r="T519" t="s">
        <v>17</v>
      </c>
      <c r="U519" t="str">
        <f>MID(Tab_Data[[#This Row],[category &amp; sub-category]],1,FIND("/",Tab_Data[[#This Row],[category &amp; sub-category]])-1)</f>
        <v>food</v>
      </c>
      <c r="V519" t="str">
        <f>MID(Tab_Data[[#This Row],[category &amp; sub-category]],FIND("/",Tab_Data[[#This Row],[category &amp; sub-category]])+1,1000)</f>
        <v>food trucks</v>
      </c>
    </row>
    <row r="520" spans="1:22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>(Tab_Data[[#This Row],[pledged]]/Tab_Data[[#This Row],[goal]])*100</f>
        <v>7.0681818181818183</v>
      </c>
      <c r="G520" t="s">
        <v>14</v>
      </c>
      <c r="H520">
        <v>10</v>
      </c>
      <c r="I520" s="8">
        <f>IF(Tab_Data[[#This Row],[pledged]]=0,0,Tab_Data[[#This Row],[pledged]]/Tab_Data[[#This Row],[backers_count]])</f>
        <v>62.2</v>
      </c>
      <c r="J520" t="s">
        <v>21</v>
      </c>
      <c r="K520" t="s">
        <v>22</v>
      </c>
      <c r="L520">
        <v>1519365600</v>
      </c>
      <c r="M520" s="11">
        <f>(((Tab_Data[[#This Row],[launched_at]]/60)/60)/24)+DATE(1970,1,1)</f>
        <v>43154.25</v>
      </c>
      <c r="N520">
        <f>YEAR(Tab_Data[[#This Row],[Date Created Conversion]])</f>
        <v>2018</v>
      </c>
      <c r="O520" s="12" t="str">
        <f>TEXT(Tab_Data[[#This Row],[Date Created Conversion]],"mmm")</f>
        <v>feb</v>
      </c>
      <c r="P520">
        <v>1519538400</v>
      </c>
      <c r="Q520" s="11">
        <f>(((Tab_Data[[#This Row],[deadline]]/60)/60)/24)+DATE(1970,1,1)</f>
        <v>43156.25</v>
      </c>
      <c r="R520" t="b">
        <v>0</v>
      </c>
      <c r="S520" t="b">
        <v>1</v>
      </c>
      <c r="T520" t="s">
        <v>71</v>
      </c>
      <c r="U520" t="str">
        <f>MID(Tab_Data[[#This Row],[category &amp; sub-category]],1,FIND("/",Tab_Data[[#This Row],[category &amp; sub-category]])-1)</f>
        <v>film &amp; video</v>
      </c>
      <c r="V520" t="str">
        <f>MID(Tab_Data[[#This Row],[category &amp; sub-category]],FIND("/",Tab_Data[[#This Row],[category &amp; sub-category]])+1,1000)</f>
        <v>animation</v>
      </c>
    </row>
    <row r="521" spans="1:22" hidden="1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>(Tab_Data[[#This Row],[pledged]]/Tab_Data[[#This Row],[goal]])*100</f>
        <v>101.74563871693867</v>
      </c>
      <c r="G521" t="s">
        <v>20</v>
      </c>
      <c r="H521">
        <v>1773</v>
      </c>
      <c r="I521" s="8">
        <f>IF(Tab_Data[[#This Row],[pledged]]=0,0,Tab_Data[[#This Row],[pledged]]/Tab_Data[[#This Row],[backers_count]])</f>
        <v>101.97518330513255</v>
      </c>
      <c r="J521" t="s">
        <v>21</v>
      </c>
      <c r="K521" t="s">
        <v>22</v>
      </c>
      <c r="L521">
        <v>1420696800</v>
      </c>
      <c r="M521" s="11">
        <f>(((Tab_Data[[#This Row],[launched_at]]/60)/60)/24)+DATE(1970,1,1)</f>
        <v>42012.25</v>
      </c>
      <c r="N521">
        <f>YEAR(Tab_Data[[#This Row],[Date Created Conversion]])</f>
        <v>2015</v>
      </c>
      <c r="O521" s="12" t="str">
        <f>TEXT(Tab_Data[[#This Row],[Date Created Conversion]],"mmm")</f>
        <v>ene</v>
      </c>
      <c r="P521">
        <v>1421906400</v>
      </c>
      <c r="Q521" s="11">
        <f>(((Tab_Data[[#This Row],[deadline]]/60)/60)/24)+DATE(1970,1,1)</f>
        <v>42026.25</v>
      </c>
      <c r="R521" t="b">
        <v>0</v>
      </c>
      <c r="S521" t="b">
        <v>1</v>
      </c>
      <c r="T521" t="s">
        <v>23</v>
      </c>
      <c r="U521" t="str">
        <f>MID(Tab_Data[[#This Row],[category &amp; sub-category]],1,FIND("/",Tab_Data[[#This Row],[category &amp; sub-category]])-1)</f>
        <v>music</v>
      </c>
      <c r="V521" t="str">
        <f>MID(Tab_Data[[#This Row],[category &amp; sub-category]],FIND("/",Tab_Data[[#This Row],[category &amp; sub-category]])+1,1000)</f>
        <v>rock</v>
      </c>
    </row>
    <row r="522" spans="1:22" hidden="1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>(Tab_Data[[#This Row],[pledged]]/Tab_Data[[#This Row],[goal]])*100</f>
        <v>425.75</v>
      </c>
      <c r="G522" t="s">
        <v>20</v>
      </c>
      <c r="H522">
        <v>32</v>
      </c>
      <c r="I522" s="8">
        <f>IF(Tab_Data[[#This Row],[pledged]]=0,0,Tab_Data[[#This Row],[pledged]]/Tab_Data[[#This Row],[backers_count]])</f>
        <v>106.4375</v>
      </c>
      <c r="J522" t="s">
        <v>21</v>
      </c>
      <c r="K522" t="s">
        <v>22</v>
      </c>
      <c r="L522">
        <v>1555650000</v>
      </c>
      <c r="M522" s="11">
        <f>(((Tab_Data[[#This Row],[launched_at]]/60)/60)/24)+DATE(1970,1,1)</f>
        <v>43574.208333333328</v>
      </c>
      <c r="N522">
        <f>YEAR(Tab_Data[[#This Row],[Date Created Conversion]])</f>
        <v>2019</v>
      </c>
      <c r="O522" s="12" t="str">
        <f>TEXT(Tab_Data[[#This Row],[Date Created Conversion]],"mmm")</f>
        <v>abr</v>
      </c>
      <c r="P522">
        <v>1555909200</v>
      </c>
      <c r="Q522" s="11">
        <f>(((Tab_Data[[#This Row],[deadline]]/60)/60)/24)+DATE(1970,1,1)</f>
        <v>43577.208333333328</v>
      </c>
      <c r="R522" t="b">
        <v>0</v>
      </c>
      <c r="S522" t="b">
        <v>0</v>
      </c>
      <c r="T522" t="s">
        <v>33</v>
      </c>
      <c r="U522" t="str">
        <f>MID(Tab_Data[[#This Row],[category &amp; sub-category]],1,FIND("/",Tab_Data[[#This Row],[category &amp; sub-category]])-1)</f>
        <v>theater</v>
      </c>
      <c r="V522" t="str">
        <f>MID(Tab_Data[[#This Row],[category &amp; sub-category]],FIND("/",Tab_Data[[#This Row],[category &amp; sub-category]])+1,1000)</f>
        <v>plays</v>
      </c>
    </row>
    <row r="523" spans="1:22" hidden="1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>(Tab_Data[[#This Row],[pledged]]/Tab_Data[[#This Row],[goal]])*100</f>
        <v>145.53947368421052</v>
      </c>
      <c r="G523" t="s">
        <v>20</v>
      </c>
      <c r="H523">
        <v>369</v>
      </c>
      <c r="I523" s="8">
        <f>IF(Tab_Data[[#This Row],[pledged]]=0,0,Tab_Data[[#This Row],[pledged]]/Tab_Data[[#This Row],[backers_count]])</f>
        <v>29.975609756097562</v>
      </c>
      <c r="J523" t="s">
        <v>21</v>
      </c>
      <c r="K523" t="s">
        <v>22</v>
      </c>
      <c r="L523">
        <v>1471928400</v>
      </c>
      <c r="M523" s="11">
        <f>(((Tab_Data[[#This Row],[launched_at]]/60)/60)/24)+DATE(1970,1,1)</f>
        <v>42605.208333333328</v>
      </c>
      <c r="N523">
        <f>YEAR(Tab_Data[[#This Row],[Date Created Conversion]])</f>
        <v>2016</v>
      </c>
      <c r="O523" s="12" t="str">
        <f>TEXT(Tab_Data[[#This Row],[Date Created Conversion]],"mmm")</f>
        <v>ago</v>
      </c>
      <c r="P523">
        <v>1472446800</v>
      </c>
      <c r="Q523" s="11">
        <f>(((Tab_Data[[#This Row],[deadline]]/60)/60)/24)+DATE(1970,1,1)</f>
        <v>42611.208333333328</v>
      </c>
      <c r="R523" t="b">
        <v>0</v>
      </c>
      <c r="S523" t="b">
        <v>1</v>
      </c>
      <c r="T523" t="s">
        <v>53</v>
      </c>
      <c r="U523" t="str">
        <f>MID(Tab_Data[[#This Row],[category &amp; sub-category]],1,FIND("/",Tab_Data[[#This Row],[category &amp; sub-category]])-1)</f>
        <v>film &amp; video</v>
      </c>
      <c r="V523" t="str">
        <f>MID(Tab_Data[[#This Row],[category &amp; sub-category]],FIND("/",Tab_Data[[#This Row],[category &amp; sub-category]])+1,1000)</f>
        <v>drama</v>
      </c>
    </row>
    <row r="524" spans="1:22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>(Tab_Data[[#This Row],[pledged]]/Tab_Data[[#This Row],[goal]])*100</f>
        <v>32.453465346534657</v>
      </c>
      <c r="G524" t="s">
        <v>14</v>
      </c>
      <c r="H524">
        <v>191</v>
      </c>
      <c r="I524" s="8">
        <f>IF(Tab_Data[[#This Row],[pledged]]=0,0,Tab_Data[[#This Row],[pledged]]/Tab_Data[[#This Row],[backers_count]])</f>
        <v>85.806282722513089</v>
      </c>
      <c r="J524" t="s">
        <v>21</v>
      </c>
      <c r="K524" t="s">
        <v>22</v>
      </c>
      <c r="L524">
        <v>1341291600</v>
      </c>
      <c r="M524" s="11">
        <f>(((Tab_Data[[#This Row],[launched_at]]/60)/60)/24)+DATE(1970,1,1)</f>
        <v>41093.208333333336</v>
      </c>
      <c r="N524">
        <f>YEAR(Tab_Data[[#This Row],[Date Created Conversion]])</f>
        <v>2012</v>
      </c>
      <c r="O524" s="12" t="str">
        <f>TEXT(Tab_Data[[#This Row],[Date Created Conversion]],"mmm")</f>
        <v>jul</v>
      </c>
      <c r="P524">
        <v>1342328400</v>
      </c>
      <c r="Q524" s="11">
        <f>(((Tab_Data[[#This Row],[deadline]]/60)/60)/24)+DATE(1970,1,1)</f>
        <v>41105.208333333336</v>
      </c>
      <c r="R524" t="b">
        <v>0</v>
      </c>
      <c r="S524" t="b">
        <v>0</v>
      </c>
      <c r="T524" t="s">
        <v>100</v>
      </c>
      <c r="U524" t="str">
        <f>MID(Tab_Data[[#This Row],[category &amp; sub-category]],1,FIND("/",Tab_Data[[#This Row],[category &amp; sub-category]])-1)</f>
        <v>film &amp; video</v>
      </c>
      <c r="V524" t="str">
        <f>MID(Tab_Data[[#This Row],[category &amp; sub-category]],FIND("/",Tab_Data[[#This Row],[category &amp; sub-category]])+1,1000)</f>
        <v>shorts</v>
      </c>
    </row>
    <row r="525" spans="1:22" hidden="1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>(Tab_Data[[#This Row],[pledged]]/Tab_Data[[#This Row],[goal]])*100</f>
        <v>700.33333333333326</v>
      </c>
      <c r="G525" t="s">
        <v>20</v>
      </c>
      <c r="H525">
        <v>89</v>
      </c>
      <c r="I525" s="8">
        <f>IF(Tab_Data[[#This Row],[pledged]]=0,0,Tab_Data[[#This Row],[pledged]]/Tab_Data[[#This Row],[backers_count]])</f>
        <v>70.82022471910112</v>
      </c>
      <c r="J525" t="s">
        <v>21</v>
      </c>
      <c r="K525" t="s">
        <v>22</v>
      </c>
      <c r="L525">
        <v>1267682400</v>
      </c>
      <c r="M525" s="11">
        <f>(((Tab_Data[[#This Row],[launched_at]]/60)/60)/24)+DATE(1970,1,1)</f>
        <v>40241.25</v>
      </c>
      <c r="N525">
        <f>YEAR(Tab_Data[[#This Row],[Date Created Conversion]])</f>
        <v>2010</v>
      </c>
      <c r="O525" s="12" t="str">
        <f>TEXT(Tab_Data[[#This Row],[Date Created Conversion]],"mmm")</f>
        <v>mar</v>
      </c>
      <c r="P525">
        <v>1268114400</v>
      </c>
      <c r="Q525" s="11">
        <f>(((Tab_Data[[#This Row],[deadline]]/60)/60)/24)+DATE(1970,1,1)</f>
        <v>40246.25</v>
      </c>
      <c r="R525" t="b">
        <v>0</v>
      </c>
      <c r="S525" t="b">
        <v>0</v>
      </c>
      <c r="T525" t="s">
        <v>100</v>
      </c>
      <c r="U525" t="str">
        <f>MID(Tab_Data[[#This Row],[category &amp; sub-category]],1,FIND("/",Tab_Data[[#This Row],[category &amp; sub-category]])-1)</f>
        <v>film &amp; video</v>
      </c>
      <c r="V525" t="str">
        <f>MID(Tab_Data[[#This Row],[category &amp; sub-category]],FIND("/",Tab_Data[[#This Row],[category &amp; sub-category]])+1,1000)</f>
        <v>shorts</v>
      </c>
    </row>
    <row r="526" spans="1:22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>(Tab_Data[[#This Row],[pledged]]/Tab_Data[[#This Row],[goal]])*100</f>
        <v>83.904860392967933</v>
      </c>
      <c r="G526" t="s">
        <v>14</v>
      </c>
      <c r="H526">
        <v>1979</v>
      </c>
      <c r="I526" s="8">
        <f>IF(Tab_Data[[#This Row],[pledged]]=0,0,Tab_Data[[#This Row],[pledged]]/Tab_Data[[#This Row],[backers_count]])</f>
        <v>40.998484082870135</v>
      </c>
      <c r="J526" t="s">
        <v>21</v>
      </c>
      <c r="K526" t="s">
        <v>22</v>
      </c>
      <c r="L526">
        <v>1272258000</v>
      </c>
      <c r="M526" s="11">
        <f>(((Tab_Data[[#This Row],[launched_at]]/60)/60)/24)+DATE(1970,1,1)</f>
        <v>40294.208333333336</v>
      </c>
      <c r="N526">
        <f>YEAR(Tab_Data[[#This Row],[Date Created Conversion]])</f>
        <v>2010</v>
      </c>
      <c r="O526" s="12" t="str">
        <f>TEXT(Tab_Data[[#This Row],[Date Created Conversion]],"mmm")</f>
        <v>abr</v>
      </c>
      <c r="P526">
        <v>1273381200</v>
      </c>
      <c r="Q526" s="11">
        <f>(((Tab_Data[[#This Row],[deadline]]/60)/60)/24)+DATE(1970,1,1)</f>
        <v>40307.208333333336</v>
      </c>
      <c r="R526" t="b">
        <v>0</v>
      </c>
      <c r="S526" t="b">
        <v>0</v>
      </c>
      <c r="T526" t="s">
        <v>33</v>
      </c>
      <c r="U526" t="str">
        <f>MID(Tab_Data[[#This Row],[category &amp; sub-category]],1,FIND("/",Tab_Data[[#This Row],[category &amp; sub-category]])-1)</f>
        <v>theater</v>
      </c>
      <c r="V526" t="str">
        <f>MID(Tab_Data[[#This Row],[category &amp; sub-category]],FIND("/",Tab_Data[[#This Row],[category &amp; sub-category]])+1,1000)</f>
        <v>plays</v>
      </c>
    </row>
    <row r="527" spans="1:22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>(Tab_Data[[#This Row],[pledged]]/Tab_Data[[#This Row],[goal]])*100</f>
        <v>84.19047619047619</v>
      </c>
      <c r="G527" t="s">
        <v>14</v>
      </c>
      <c r="H527">
        <v>63</v>
      </c>
      <c r="I527" s="8">
        <f>IF(Tab_Data[[#This Row],[pledged]]=0,0,Tab_Data[[#This Row],[pledged]]/Tab_Data[[#This Row],[backers_count]])</f>
        <v>28.063492063492063</v>
      </c>
      <c r="J527" t="s">
        <v>21</v>
      </c>
      <c r="K527" t="s">
        <v>22</v>
      </c>
      <c r="L527">
        <v>1290492000</v>
      </c>
      <c r="M527" s="11">
        <f>(((Tab_Data[[#This Row],[launched_at]]/60)/60)/24)+DATE(1970,1,1)</f>
        <v>40505.25</v>
      </c>
      <c r="N527">
        <f>YEAR(Tab_Data[[#This Row],[Date Created Conversion]])</f>
        <v>2010</v>
      </c>
      <c r="O527" s="12" t="str">
        <f>TEXT(Tab_Data[[#This Row],[Date Created Conversion]],"mmm")</f>
        <v>nov</v>
      </c>
      <c r="P527">
        <v>1290837600</v>
      </c>
      <c r="Q527" s="11">
        <f>(((Tab_Data[[#This Row],[deadline]]/60)/60)/24)+DATE(1970,1,1)</f>
        <v>40509.25</v>
      </c>
      <c r="R527" t="b">
        <v>0</v>
      </c>
      <c r="S527" t="b">
        <v>0</v>
      </c>
      <c r="T527" t="s">
        <v>65</v>
      </c>
      <c r="U527" t="str">
        <f>MID(Tab_Data[[#This Row],[category &amp; sub-category]],1,FIND("/",Tab_Data[[#This Row],[category &amp; sub-category]])-1)</f>
        <v>technology</v>
      </c>
      <c r="V527" t="str">
        <f>MID(Tab_Data[[#This Row],[category &amp; sub-category]],FIND("/",Tab_Data[[#This Row],[category &amp; sub-category]])+1,1000)</f>
        <v>wearables</v>
      </c>
    </row>
    <row r="528" spans="1:22" ht="31.2" hidden="1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>(Tab_Data[[#This Row],[pledged]]/Tab_Data[[#This Row],[goal]])*100</f>
        <v>155.95180722891567</v>
      </c>
      <c r="G528" t="s">
        <v>20</v>
      </c>
      <c r="H528">
        <v>147</v>
      </c>
      <c r="I528" s="8">
        <f>IF(Tab_Data[[#This Row],[pledged]]=0,0,Tab_Data[[#This Row],[pledged]]/Tab_Data[[#This Row],[backers_count]])</f>
        <v>88.054421768707485</v>
      </c>
      <c r="J528" t="s">
        <v>21</v>
      </c>
      <c r="K528" t="s">
        <v>22</v>
      </c>
      <c r="L528">
        <v>1451109600</v>
      </c>
      <c r="M528" s="11">
        <f>(((Tab_Data[[#This Row],[launched_at]]/60)/60)/24)+DATE(1970,1,1)</f>
        <v>42364.25</v>
      </c>
      <c r="N528">
        <f>YEAR(Tab_Data[[#This Row],[Date Created Conversion]])</f>
        <v>2015</v>
      </c>
      <c r="O528" s="12" t="str">
        <f>TEXT(Tab_Data[[#This Row],[Date Created Conversion]],"mmm")</f>
        <v>dic</v>
      </c>
      <c r="P528">
        <v>1454306400</v>
      </c>
      <c r="Q528" s="11">
        <f>(((Tab_Data[[#This Row],[deadline]]/60)/60)/24)+DATE(1970,1,1)</f>
        <v>42401.25</v>
      </c>
      <c r="R528" t="b">
        <v>0</v>
      </c>
      <c r="S528" t="b">
        <v>1</v>
      </c>
      <c r="T528" t="s">
        <v>33</v>
      </c>
      <c r="U528" t="str">
        <f>MID(Tab_Data[[#This Row],[category &amp; sub-category]],1,FIND("/",Tab_Data[[#This Row],[category &amp; sub-category]])-1)</f>
        <v>theater</v>
      </c>
      <c r="V528" t="str">
        <f>MID(Tab_Data[[#This Row],[category &amp; sub-category]],FIND("/",Tab_Data[[#This Row],[category &amp; sub-category]])+1,1000)</f>
        <v>plays</v>
      </c>
    </row>
    <row r="529" spans="1:22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>(Tab_Data[[#This Row],[pledged]]/Tab_Data[[#This Row],[goal]])*100</f>
        <v>99.619450317124731</v>
      </c>
      <c r="G529" t="s">
        <v>14</v>
      </c>
      <c r="H529">
        <v>6080</v>
      </c>
      <c r="I529" s="8">
        <f>IF(Tab_Data[[#This Row],[pledged]]=0,0,Tab_Data[[#This Row],[pledged]]/Tab_Data[[#This Row],[backers_count]])</f>
        <v>31</v>
      </c>
      <c r="J529" t="s">
        <v>15</v>
      </c>
      <c r="K529" t="s">
        <v>16</v>
      </c>
      <c r="L529">
        <v>1454652000</v>
      </c>
      <c r="M529" s="11">
        <f>(((Tab_Data[[#This Row],[launched_at]]/60)/60)/24)+DATE(1970,1,1)</f>
        <v>42405.25</v>
      </c>
      <c r="N529">
        <f>YEAR(Tab_Data[[#This Row],[Date Created Conversion]])</f>
        <v>2016</v>
      </c>
      <c r="O529" s="12" t="str">
        <f>TEXT(Tab_Data[[#This Row],[Date Created Conversion]],"mmm")</f>
        <v>feb</v>
      </c>
      <c r="P529">
        <v>1457762400</v>
      </c>
      <c r="Q529" s="11">
        <f>(((Tab_Data[[#This Row],[deadline]]/60)/60)/24)+DATE(1970,1,1)</f>
        <v>42441.25</v>
      </c>
      <c r="R529" t="b">
        <v>0</v>
      </c>
      <c r="S529" t="b">
        <v>0</v>
      </c>
      <c r="T529" t="s">
        <v>71</v>
      </c>
      <c r="U529" t="str">
        <f>MID(Tab_Data[[#This Row],[category &amp; sub-category]],1,FIND("/",Tab_Data[[#This Row],[category &amp; sub-category]])-1)</f>
        <v>film &amp; video</v>
      </c>
      <c r="V529" t="str">
        <f>MID(Tab_Data[[#This Row],[category &amp; sub-category]],FIND("/",Tab_Data[[#This Row],[category &amp; sub-category]])+1,1000)</f>
        <v>animation</v>
      </c>
    </row>
    <row r="530" spans="1:22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>(Tab_Data[[#This Row],[pledged]]/Tab_Data[[#This Row],[goal]])*100</f>
        <v>80.300000000000011</v>
      </c>
      <c r="G530" t="s">
        <v>14</v>
      </c>
      <c r="H530">
        <v>80</v>
      </c>
      <c r="I530" s="8">
        <f>IF(Tab_Data[[#This Row],[pledged]]=0,0,Tab_Data[[#This Row],[pledged]]/Tab_Data[[#This Row],[backers_count]])</f>
        <v>90.337500000000006</v>
      </c>
      <c r="J530" t="s">
        <v>40</v>
      </c>
      <c r="K530" t="s">
        <v>41</v>
      </c>
      <c r="L530">
        <v>1385186400</v>
      </c>
      <c r="M530" s="11">
        <f>(((Tab_Data[[#This Row],[launched_at]]/60)/60)/24)+DATE(1970,1,1)</f>
        <v>41601.25</v>
      </c>
      <c r="N530">
        <f>YEAR(Tab_Data[[#This Row],[Date Created Conversion]])</f>
        <v>2013</v>
      </c>
      <c r="O530" s="12" t="str">
        <f>TEXT(Tab_Data[[#This Row],[Date Created Conversion]],"mmm")</f>
        <v>nov</v>
      </c>
      <c r="P530">
        <v>1389074400</v>
      </c>
      <c r="Q530" s="11">
        <f>(((Tab_Data[[#This Row],[deadline]]/60)/60)/24)+DATE(1970,1,1)</f>
        <v>41646.25</v>
      </c>
      <c r="R530" t="b">
        <v>0</v>
      </c>
      <c r="S530" t="b">
        <v>0</v>
      </c>
      <c r="T530" t="s">
        <v>60</v>
      </c>
      <c r="U530" t="str">
        <f>MID(Tab_Data[[#This Row],[category &amp; sub-category]],1,FIND("/",Tab_Data[[#This Row],[category &amp; sub-category]])-1)</f>
        <v>music</v>
      </c>
      <c r="V530" t="str">
        <f>MID(Tab_Data[[#This Row],[category &amp; sub-category]],FIND("/",Tab_Data[[#This Row],[category &amp; sub-category]])+1,1000)</f>
        <v>indie rock</v>
      </c>
    </row>
    <row r="531" spans="1:22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>(Tab_Data[[#This Row],[pledged]]/Tab_Data[[#This Row],[goal]])*100</f>
        <v>11.254901960784313</v>
      </c>
      <c r="G531" t="s">
        <v>14</v>
      </c>
      <c r="H531">
        <v>9</v>
      </c>
      <c r="I531" s="8">
        <f>IF(Tab_Data[[#This Row],[pledged]]=0,0,Tab_Data[[#This Row],[pledged]]/Tab_Data[[#This Row],[backers_count]])</f>
        <v>63.777777777777779</v>
      </c>
      <c r="J531" t="s">
        <v>21</v>
      </c>
      <c r="K531" t="s">
        <v>22</v>
      </c>
      <c r="L531">
        <v>1399698000</v>
      </c>
      <c r="M531" s="11">
        <f>(((Tab_Data[[#This Row],[launched_at]]/60)/60)/24)+DATE(1970,1,1)</f>
        <v>41769.208333333336</v>
      </c>
      <c r="N531">
        <f>YEAR(Tab_Data[[#This Row],[Date Created Conversion]])</f>
        <v>2014</v>
      </c>
      <c r="O531" s="12" t="str">
        <f>TEXT(Tab_Data[[#This Row],[Date Created Conversion]],"mmm")</f>
        <v>may</v>
      </c>
      <c r="P531">
        <v>1402117200</v>
      </c>
      <c r="Q531" s="11">
        <f>(((Tab_Data[[#This Row],[deadline]]/60)/60)/24)+DATE(1970,1,1)</f>
        <v>41797.208333333336</v>
      </c>
      <c r="R531" t="b">
        <v>0</v>
      </c>
      <c r="S531" t="b">
        <v>0</v>
      </c>
      <c r="T531" t="s">
        <v>89</v>
      </c>
      <c r="U531" t="str">
        <f>MID(Tab_Data[[#This Row],[category &amp; sub-category]],1,FIND("/",Tab_Data[[#This Row],[category &amp; sub-category]])-1)</f>
        <v>games</v>
      </c>
      <c r="V531" t="str">
        <f>MID(Tab_Data[[#This Row],[category &amp; sub-category]],FIND("/",Tab_Data[[#This Row],[category &amp; sub-category]])+1,1000)</f>
        <v>video games</v>
      </c>
    </row>
    <row r="532" spans="1:22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>(Tab_Data[[#This Row],[pledged]]/Tab_Data[[#This Row],[goal]])*100</f>
        <v>91.740952380952379</v>
      </c>
      <c r="G532" t="s">
        <v>14</v>
      </c>
      <c r="H532">
        <v>1784</v>
      </c>
      <c r="I532" s="8">
        <f>IF(Tab_Data[[#This Row],[pledged]]=0,0,Tab_Data[[#This Row],[pledged]]/Tab_Data[[#This Row],[backers_count]])</f>
        <v>53.995515695067262</v>
      </c>
      <c r="J532" t="s">
        <v>21</v>
      </c>
      <c r="K532" t="s">
        <v>22</v>
      </c>
      <c r="L532">
        <v>1283230800</v>
      </c>
      <c r="M532" s="11">
        <f>(((Tab_Data[[#This Row],[launched_at]]/60)/60)/24)+DATE(1970,1,1)</f>
        <v>40421.208333333336</v>
      </c>
      <c r="N532">
        <f>YEAR(Tab_Data[[#This Row],[Date Created Conversion]])</f>
        <v>2010</v>
      </c>
      <c r="O532" s="12" t="str">
        <f>TEXT(Tab_Data[[#This Row],[Date Created Conversion]],"mmm")</f>
        <v>ago</v>
      </c>
      <c r="P532">
        <v>1284440400</v>
      </c>
      <c r="Q532" s="11">
        <f>(((Tab_Data[[#This Row],[deadline]]/60)/60)/24)+DATE(1970,1,1)</f>
        <v>40435.208333333336</v>
      </c>
      <c r="R532" t="b">
        <v>0</v>
      </c>
      <c r="S532" t="b">
        <v>1</v>
      </c>
      <c r="T532" t="s">
        <v>119</v>
      </c>
      <c r="U532" t="str">
        <f>MID(Tab_Data[[#This Row],[category &amp; sub-category]],1,FIND("/",Tab_Data[[#This Row],[category &amp; sub-category]])-1)</f>
        <v>publishing</v>
      </c>
      <c r="V532" t="str">
        <f>MID(Tab_Data[[#This Row],[category &amp; sub-category]],FIND("/",Tab_Data[[#This Row],[category &amp; sub-category]])+1,1000)</f>
        <v>fiction</v>
      </c>
    </row>
    <row r="533" spans="1:22" ht="31.2" hidden="1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>(Tab_Data[[#This Row],[pledged]]/Tab_Data[[#This Row],[goal]])*100</f>
        <v>95.521156936261391</v>
      </c>
      <c r="G533" t="s">
        <v>47</v>
      </c>
      <c r="H533">
        <v>3640</v>
      </c>
      <c r="I533" s="8">
        <f>IF(Tab_Data[[#This Row],[pledged]]=0,0,Tab_Data[[#This Row],[pledged]]/Tab_Data[[#This Row],[backers_count]])</f>
        <v>48.993956043956047</v>
      </c>
      <c r="J533" t="s">
        <v>98</v>
      </c>
      <c r="K533" t="s">
        <v>99</v>
      </c>
      <c r="L533">
        <v>1384149600</v>
      </c>
      <c r="M533" s="11">
        <f>(((Tab_Data[[#This Row],[launched_at]]/60)/60)/24)+DATE(1970,1,1)</f>
        <v>41589.25</v>
      </c>
      <c r="N533">
        <f>YEAR(Tab_Data[[#This Row],[Date Created Conversion]])</f>
        <v>2013</v>
      </c>
      <c r="O533" s="12" t="str">
        <f>TEXT(Tab_Data[[#This Row],[Date Created Conversion]],"mmm")</f>
        <v>nov</v>
      </c>
      <c r="P533">
        <v>1388988000</v>
      </c>
      <c r="Q533" s="11">
        <f>(((Tab_Data[[#This Row],[deadline]]/60)/60)/24)+DATE(1970,1,1)</f>
        <v>41645.25</v>
      </c>
      <c r="R533" t="b">
        <v>0</v>
      </c>
      <c r="S533" t="b">
        <v>0</v>
      </c>
      <c r="T533" t="s">
        <v>89</v>
      </c>
      <c r="U533" t="str">
        <f>MID(Tab_Data[[#This Row],[category &amp; sub-category]],1,FIND("/",Tab_Data[[#This Row],[category &amp; sub-category]])-1)</f>
        <v>games</v>
      </c>
      <c r="V533" t="str">
        <f>MID(Tab_Data[[#This Row],[category &amp; sub-category]],FIND("/",Tab_Data[[#This Row],[category &amp; sub-category]])+1,1000)</f>
        <v>video games</v>
      </c>
    </row>
    <row r="534" spans="1:22" hidden="1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>(Tab_Data[[#This Row],[pledged]]/Tab_Data[[#This Row],[goal]])*100</f>
        <v>502.87499999999994</v>
      </c>
      <c r="G534" t="s">
        <v>20</v>
      </c>
      <c r="H534">
        <v>126</v>
      </c>
      <c r="I534" s="8">
        <f>IF(Tab_Data[[#This Row],[pledged]]=0,0,Tab_Data[[#This Row],[pledged]]/Tab_Data[[#This Row],[backers_count]])</f>
        <v>63.857142857142854</v>
      </c>
      <c r="J534" t="s">
        <v>15</v>
      </c>
      <c r="K534" t="s">
        <v>16</v>
      </c>
      <c r="L534">
        <v>1516860000</v>
      </c>
      <c r="M534" s="11">
        <f>(((Tab_Data[[#This Row],[launched_at]]/60)/60)/24)+DATE(1970,1,1)</f>
        <v>43125.25</v>
      </c>
      <c r="N534">
        <f>YEAR(Tab_Data[[#This Row],[Date Created Conversion]])</f>
        <v>2018</v>
      </c>
      <c r="O534" s="12" t="str">
        <f>TEXT(Tab_Data[[#This Row],[Date Created Conversion]],"mmm")</f>
        <v>ene</v>
      </c>
      <c r="P534">
        <v>1516946400</v>
      </c>
      <c r="Q534" s="11">
        <f>(((Tab_Data[[#This Row],[deadline]]/60)/60)/24)+DATE(1970,1,1)</f>
        <v>43126.25</v>
      </c>
      <c r="R534" t="b">
        <v>0</v>
      </c>
      <c r="S534" t="b">
        <v>0</v>
      </c>
      <c r="T534" t="s">
        <v>33</v>
      </c>
      <c r="U534" t="str">
        <f>MID(Tab_Data[[#This Row],[category &amp; sub-category]],1,FIND("/",Tab_Data[[#This Row],[category &amp; sub-category]])-1)</f>
        <v>theater</v>
      </c>
      <c r="V534" t="str">
        <f>MID(Tab_Data[[#This Row],[category &amp; sub-category]],FIND("/",Tab_Data[[#This Row],[category &amp; sub-category]])+1,1000)</f>
        <v>plays</v>
      </c>
    </row>
    <row r="535" spans="1:22" hidden="1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>(Tab_Data[[#This Row],[pledged]]/Tab_Data[[#This Row],[goal]])*100</f>
        <v>159.24394463667818</v>
      </c>
      <c r="G535" t="s">
        <v>20</v>
      </c>
      <c r="H535">
        <v>2218</v>
      </c>
      <c r="I535" s="8">
        <f>IF(Tab_Data[[#This Row],[pledged]]=0,0,Tab_Data[[#This Row],[pledged]]/Tab_Data[[#This Row],[backers_count]])</f>
        <v>82.996393146979258</v>
      </c>
      <c r="J535" t="s">
        <v>40</v>
      </c>
      <c r="K535" t="s">
        <v>41</v>
      </c>
      <c r="L535">
        <v>1374642000</v>
      </c>
      <c r="M535" s="11">
        <f>(((Tab_Data[[#This Row],[launched_at]]/60)/60)/24)+DATE(1970,1,1)</f>
        <v>41479.208333333336</v>
      </c>
      <c r="N535">
        <f>YEAR(Tab_Data[[#This Row],[Date Created Conversion]])</f>
        <v>2013</v>
      </c>
      <c r="O535" s="12" t="str">
        <f>TEXT(Tab_Data[[#This Row],[Date Created Conversion]],"mmm")</f>
        <v>jul</v>
      </c>
      <c r="P535">
        <v>1377752400</v>
      </c>
      <c r="Q535" s="11">
        <f>(((Tab_Data[[#This Row],[deadline]]/60)/60)/24)+DATE(1970,1,1)</f>
        <v>41515.208333333336</v>
      </c>
      <c r="R535" t="b">
        <v>0</v>
      </c>
      <c r="S535" t="b">
        <v>0</v>
      </c>
      <c r="T535" t="s">
        <v>60</v>
      </c>
      <c r="U535" t="str">
        <f>MID(Tab_Data[[#This Row],[category &amp; sub-category]],1,FIND("/",Tab_Data[[#This Row],[category &amp; sub-category]])-1)</f>
        <v>music</v>
      </c>
      <c r="V535" t="str">
        <f>MID(Tab_Data[[#This Row],[category &amp; sub-category]],FIND("/",Tab_Data[[#This Row],[category &amp; sub-category]])+1,1000)</f>
        <v>indie rock</v>
      </c>
    </row>
    <row r="536" spans="1:22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>(Tab_Data[[#This Row],[pledged]]/Tab_Data[[#This Row],[goal]])*100</f>
        <v>15.022446689113355</v>
      </c>
      <c r="G536" t="s">
        <v>14</v>
      </c>
      <c r="H536">
        <v>243</v>
      </c>
      <c r="I536" s="8">
        <f>IF(Tab_Data[[#This Row],[pledged]]=0,0,Tab_Data[[#This Row],[pledged]]/Tab_Data[[#This Row],[backers_count]])</f>
        <v>55.08230452674897</v>
      </c>
      <c r="J536" t="s">
        <v>21</v>
      </c>
      <c r="K536" t="s">
        <v>22</v>
      </c>
      <c r="L536">
        <v>1534482000</v>
      </c>
      <c r="M536" s="11">
        <f>(((Tab_Data[[#This Row],[launched_at]]/60)/60)/24)+DATE(1970,1,1)</f>
        <v>43329.208333333328</v>
      </c>
      <c r="N536">
        <f>YEAR(Tab_Data[[#This Row],[Date Created Conversion]])</f>
        <v>2018</v>
      </c>
      <c r="O536" s="12" t="str">
        <f>TEXT(Tab_Data[[#This Row],[Date Created Conversion]],"mmm")</f>
        <v>ago</v>
      </c>
      <c r="P536">
        <v>1534568400</v>
      </c>
      <c r="Q536" s="11">
        <f>(((Tab_Data[[#This Row],[deadline]]/60)/60)/24)+DATE(1970,1,1)</f>
        <v>43330.208333333328</v>
      </c>
      <c r="R536" t="b">
        <v>0</v>
      </c>
      <c r="S536" t="b">
        <v>1</v>
      </c>
      <c r="T536" t="s">
        <v>53</v>
      </c>
      <c r="U536" t="str">
        <f>MID(Tab_Data[[#This Row],[category &amp; sub-category]],1,FIND("/",Tab_Data[[#This Row],[category &amp; sub-category]])-1)</f>
        <v>film &amp; video</v>
      </c>
      <c r="V536" t="str">
        <f>MID(Tab_Data[[#This Row],[category &amp; sub-category]],FIND("/",Tab_Data[[#This Row],[category &amp; sub-category]])+1,1000)</f>
        <v>drama</v>
      </c>
    </row>
    <row r="537" spans="1:22" hidden="1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>(Tab_Data[[#This Row],[pledged]]/Tab_Data[[#This Row],[goal]])*100</f>
        <v>482.03846153846149</v>
      </c>
      <c r="G537" t="s">
        <v>20</v>
      </c>
      <c r="H537">
        <v>202</v>
      </c>
      <c r="I537" s="8">
        <f>IF(Tab_Data[[#This Row],[pledged]]=0,0,Tab_Data[[#This Row],[pledged]]/Tab_Data[[#This Row],[backers_count]])</f>
        <v>62.044554455445542</v>
      </c>
      <c r="J537" t="s">
        <v>107</v>
      </c>
      <c r="K537" t="s">
        <v>108</v>
      </c>
      <c r="L537">
        <v>1528434000</v>
      </c>
      <c r="M537" s="11">
        <f>(((Tab_Data[[#This Row],[launched_at]]/60)/60)/24)+DATE(1970,1,1)</f>
        <v>43259.208333333328</v>
      </c>
      <c r="N537">
        <f>YEAR(Tab_Data[[#This Row],[Date Created Conversion]])</f>
        <v>2018</v>
      </c>
      <c r="O537" s="12" t="str">
        <f>TEXT(Tab_Data[[#This Row],[Date Created Conversion]],"mmm")</f>
        <v>jun</v>
      </c>
      <c r="P537">
        <v>1528606800</v>
      </c>
      <c r="Q537" s="11">
        <f>(((Tab_Data[[#This Row],[deadline]]/60)/60)/24)+DATE(1970,1,1)</f>
        <v>43261.208333333328</v>
      </c>
      <c r="R537" t="b">
        <v>0</v>
      </c>
      <c r="S537" t="b">
        <v>1</v>
      </c>
      <c r="T537" t="s">
        <v>33</v>
      </c>
      <c r="U537" t="str">
        <f>MID(Tab_Data[[#This Row],[category &amp; sub-category]],1,FIND("/",Tab_Data[[#This Row],[category &amp; sub-category]])-1)</f>
        <v>theater</v>
      </c>
      <c r="V537" t="str">
        <f>MID(Tab_Data[[#This Row],[category &amp; sub-category]],FIND("/",Tab_Data[[#This Row],[category &amp; sub-category]])+1,1000)</f>
        <v>plays</v>
      </c>
    </row>
    <row r="538" spans="1:22" hidden="1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>(Tab_Data[[#This Row],[pledged]]/Tab_Data[[#This Row],[goal]])*100</f>
        <v>149.96938775510205</v>
      </c>
      <c r="G538" t="s">
        <v>20</v>
      </c>
      <c r="H538">
        <v>140</v>
      </c>
      <c r="I538" s="8">
        <f>IF(Tab_Data[[#This Row],[pledged]]=0,0,Tab_Data[[#This Row],[pledged]]/Tab_Data[[#This Row],[backers_count]])</f>
        <v>104.97857142857143</v>
      </c>
      <c r="J538" t="s">
        <v>107</v>
      </c>
      <c r="K538" t="s">
        <v>108</v>
      </c>
      <c r="L538">
        <v>1282626000</v>
      </c>
      <c r="M538" s="11">
        <f>(((Tab_Data[[#This Row],[launched_at]]/60)/60)/24)+DATE(1970,1,1)</f>
        <v>40414.208333333336</v>
      </c>
      <c r="N538">
        <f>YEAR(Tab_Data[[#This Row],[Date Created Conversion]])</f>
        <v>2010</v>
      </c>
      <c r="O538" s="12" t="str">
        <f>TEXT(Tab_Data[[#This Row],[Date Created Conversion]],"mmm")</f>
        <v>ago</v>
      </c>
      <c r="P538">
        <v>1284872400</v>
      </c>
      <c r="Q538" s="11">
        <f>(((Tab_Data[[#This Row],[deadline]]/60)/60)/24)+DATE(1970,1,1)</f>
        <v>40440.208333333336</v>
      </c>
      <c r="R538" t="b">
        <v>0</v>
      </c>
      <c r="S538" t="b">
        <v>0</v>
      </c>
      <c r="T538" t="s">
        <v>119</v>
      </c>
      <c r="U538" t="str">
        <f>MID(Tab_Data[[#This Row],[category &amp; sub-category]],1,FIND("/",Tab_Data[[#This Row],[category &amp; sub-category]])-1)</f>
        <v>publishing</v>
      </c>
      <c r="V538" t="str">
        <f>MID(Tab_Data[[#This Row],[category &amp; sub-category]],FIND("/",Tab_Data[[#This Row],[category &amp; sub-category]])+1,1000)</f>
        <v>fiction</v>
      </c>
    </row>
    <row r="539" spans="1:22" hidden="1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>(Tab_Data[[#This Row],[pledged]]/Tab_Data[[#This Row],[goal]])*100</f>
        <v>117.22156398104266</v>
      </c>
      <c r="G539" t="s">
        <v>20</v>
      </c>
      <c r="H539">
        <v>1052</v>
      </c>
      <c r="I539" s="8">
        <f>IF(Tab_Data[[#This Row],[pledged]]=0,0,Tab_Data[[#This Row],[pledged]]/Tab_Data[[#This Row],[backers_count]])</f>
        <v>94.044676806083643</v>
      </c>
      <c r="J539" t="s">
        <v>36</v>
      </c>
      <c r="K539" t="s">
        <v>37</v>
      </c>
      <c r="L539">
        <v>1535605200</v>
      </c>
      <c r="M539" s="11">
        <f>(((Tab_Data[[#This Row],[launched_at]]/60)/60)/24)+DATE(1970,1,1)</f>
        <v>43342.208333333328</v>
      </c>
      <c r="N539">
        <f>YEAR(Tab_Data[[#This Row],[Date Created Conversion]])</f>
        <v>2018</v>
      </c>
      <c r="O539" s="12" t="str">
        <f>TEXT(Tab_Data[[#This Row],[Date Created Conversion]],"mmm")</f>
        <v>ago</v>
      </c>
      <c r="P539">
        <v>1537592400</v>
      </c>
      <c r="Q539" s="11">
        <f>(((Tab_Data[[#This Row],[deadline]]/60)/60)/24)+DATE(1970,1,1)</f>
        <v>43365.208333333328</v>
      </c>
      <c r="R539" t="b">
        <v>1</v>
      </c>
      <c r="S539" t="b">
        <v>1</v>
      </c>
      <c r="T539" t="s">
        <v>42</v>
      </c>
      <c r="U539" t="str">
        <f>MID(Tab_Data[[#This Row],[category &amp; sub-category]],1,FIND("/",Tab_Data[[#This Row],[category &amp; sub-category]])-1)</f>
        <v>film &amp; video</v>
      </c>
      <c r="V539" t="str">
        <f>MID(Tab_Data[[#This Row],[category &amp; sub-category]],FIND("/",Tab_Data[[#This Row],[category &amp; sub-category]])+1,1000)</f>
        <v>documentary</v>
      </c>
    </row>
    <row r="540" spans="1:22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>(Tab_Data[[#This Row],[pledged]]/Tab_Data[[#This Row],[goal]])*100</f>
        <v>37.695968274950431</v>
      </c>
      <c r="G540" t="s">
        <v>14</v>
      </c>
      <c r="H540">
        <v>1296</v>
      </c>
      <c r="I540" s="8">
        <f>IF(Tab_Data[[#This Row],[pledged]]=0,0,Tab_Data[[#This Row],[pledged]]/Tab_Data[[#This Row],[backers_count]])</f>
        <v>44.007716049382715</v>
      </c>
      <c r="J540" t="s">
        <v>21</v>
      </c>
      <c r="K540" t="s">
        <v>22</v>
      </c>
      <c r="L540">
        <v>1379826000</v>
      </c>
      <c r="M540" s="11">
        <f>(((Tab_Data[[#This Row],[launched_at]]/60)/60)/24)+DATE(1970,1,1)</f>
        <v>41539.208333333336</v>
      </c>
      <c r="N540">
        <f>YEAR(Tab_Data[[#This Row],[Date Created Conversion]])</f>
        <v>2013</v>
      </c>
      <c r="O540" s="12" t="str">
        <f>TEXT(Tab_Data[[#This Row],[Date Created Conversion]],"mmm")</f>
        <v>sep</v>
      </c>
      <c r="P540">
        <v>1381208400</v>
      </c>
      <c r="Q540" s="11">
        <f>(((Tab_Data[[#This Row],[deadline]]/60)/60)/24)+DATE(1970,1,1)</f>
        <v>41555.208333333336</v>
      </c>
      <c r="R540" t="b">
        <v>0</v>
      </c>
      <c r="S540" t="b">
        <v>0</v>
      </c>
      <c r="T540" t="s">
        <v>292</v>
      </c>
      <c r="U540" t="str">
        <f>MID(Tab_Data[[#This Row],[category &amp; sub-category]],1,FIND("/",Tab_Data[[#This Row],[category &amp; sub-category]])-1)</f>
        <v>games</v>
      </c>
      <c r="V540" t="str">
        <f>MID(Tab_Data[[#This Row],[category &amp; sub-category]],FIND("/",Tab_Data[[#This Row],[category &amp; sub-category]])+1,1000)</f>
        <v>mobile games</v>
      </c>
    </row>
    <row r="541" spans="1:22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>(Tab_Data[[#This Row],[pledged]]/Tab_Data[[#This Row],[goal]])*100</f>
        <v>72.653061224489804</v>
      </c>
      <c r="G541" t="s">
        <v>14</v>
      </c>
      <c r="H541">
        <v>77</v>
      </c>
      <c r="I541" s="8">
        <f>IF(Tab_Data[[#This Row],[pledged]]=0,0,Tab_Data[[#This Row],[pledged]]/Tab_Data[[#This Row],[backers_count]])</f>
        <v>92.467532467532465</v>
      </c>
      <c r="J541" t="s">
        <v>21</v>
      </c>
      <c r="K541" t="s">
        <v>22</v>
      </c>
      <c r="L541">
        <v>1561957200</v>
      </c>
      <c r="M541" s="11">
        <f>(((Tab_Data[[#This Row],[launched_at]]/60)/60)/24)+DATE(1970,1,1)</f>
        <v>43647.208333333328</v>
      </c>
      <c r="N541">
        <f>YEAR(Tab_Data[[#This Row],[Date Created Conversion]])</f>
        <v>2019</v>
      </c>
      <c r="O541" s="12" t="str">
        <f>TEXT(Tab_Data[[#This Row],[Date Created Conversion]],"mmm")</f>
        <v>jul</v>
      </c>
      <c r="P541">
        <v>1562475600</v>
      </c>
      <c r="Q541" s="11">
        <f>(((Tab_Data[[#This Row],[deadline]]/60)/60)/24)+DATE(1970,1,1)</f>
        <v>43653.208333333328</v>
      </c>
      <c r="R541" t="b">
        <v>0</v>
      </c>
      <c r="S541" t="b">
        <v>1</v>
      </c>
      <c r="T541" t="s">
        <v>17</v>
      </c>
      <c r="U541" t="str">
        <f>MID(Tab_Data[[#This Row],[category &amp; sub-category]],1,FIND("/",Tab_Data[[#This Row],[category &amp; sub-category]])-1)</f>
        <v>food</v>
      </c>
      <c r="V541" t="str">
        <f>MID(Tab_Data[[#This Row],[category &amp; sub-category]],FIND("/",Tab_Data[[#This Row],[category &amp; sub-category]])+1,1000)</f>
        <v>food trucks</v>
      </c>
    </row>
    <row r="542" spans="1:22" hidden="1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>(Tab_Data[[#This Row],[pledged]]/Tab_Data[[#This Row],[goal]])*100</f>
        <v>265.98113207547169</v>
      </c>
      <c r="G542" t="s">
        <v>20</v>
      </c>
      <c r="H542">
        <v>247</v>
      </c>
      <c r="I542" s="8">
        <f>IF(Tab_Data[[#This Row],[pledged]]=0,0,Tab_Data[[#This Row],[pledged]]/Tab_Data[[#This Row],[backers_count]])</f>
        <v>57.072874493927124</v>
      </c>
      <c r="J542" t="s">
        <v>21</v>
      </c>
      <c r="K542" t="s">
        <v>22</v>
      </c>
      <c r="L542">
        <v>1525496400</v>
      </c>
      <c r="M542" s="11">
        <f>(((Tab_Data[[#This Row],[launched_at]]/60)/60)/24)+DATE(1970,1,1)</f>
        <v>43225.208333333328</v>
      </c>
      <c r="N542">
        <f>YEAR(Tab_Data[[#This Row],[Date Created Conversion]])</f>
        <v>2018</v>
      </c>
      <c r="O542" s="12" t="str">
        <f>TEXT(Tab_Data[[#This Row],[Date Created Conversion]],"mmm")</f>
        <v>may</v>
      </c>
      <c r="P542">
        <v>1527397200</v>
      </c>
      <c r="Q542" s="11">
        <f>(((Tab_Data[[#This Row],[deadline]]/60)/60)/24)+DATE(1970,1,1)</f>
        <v>43247.208333333328</v>
      </c>
      <c r="R542" t="b">
        <v>0</v>
      </c>
      <c r="S542" t="b">
        <v>0</v>
      </c>
      <c r="T542" t="s">
        <v>122</v>
      </c>
      <c r="U542" t="str">
        <f>MID(Tab_Data[[#This Row],[category &amp; sub-category]],1,FIND("/",Tab_Data[[#This Row],[category &amp; sub-category]])-1)</f>
        <v>photography</v>
      </c>
      <c r="V542" t="str">
        <f>MID(Tab_Data[[#This Row],[category &amp; sub-category]],FIND("/",Tab_Data[[#This Row],[category &amp; sub-category]])+1,1000)</f>
        <v>photography books</v>
      </c>
    </row>
    <row r="543" spans="1:22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>(Tab_Data[[#This Row],[pledged]]/Tab_Data[[#This Row],[goal]])*100</f>
        <v>24.205617977528089</v>
      </c>
      <c r="G543" t="s">
        <v>14</v>
      </c>
      <c r="H543">
        <v>395</v>
      </c>
      <c r="I543" s="8">
        <f>IF(Tab_Data[[#This Row],[pledged]]=0,0,Tab_Data[[#This Row],[pledged]]/Tab_Data[[#This Row],[backers_count]])</f>
        <v>109.07848101265823</v>
      </c>
      <c r="J543" t="s">
        <v>107</v>
      </c>
      <c r="K543" t="s">
        <v>108</v>
      </c>
      <c r="L543">
        <v>1433912400</v>
      </c>
      <c r="M543" s="11">
        <f>(((Tab_Data[[#This Row],[launched_at]]/60)/60)/24)+DATE(1970,1,1)</f>
        <v>42165.208333333328</v>
      </c>
      <c r="N543">
        <f>YEAR(Tab_Data[[#This Row],[Date Created Conversion]])</f>
        <v>2015</v>
      </c>
      <c r="O543" s="12" t="str">
        <f>TEXT(Tab_Data[[#This Row],[Date Created Conversion]],"mmm")</f>
        <v>jun</v>
      </c>
      <c r="P543">
        <v>1436158800</v>
      </c>
      <c r="Q543" s="11">
        <f>(((Tab_Data[[#This Row],[deadline]]/60)/60)/24)+DATE(1970,1,1)</f>
        <v>42191.208333333328</v>
      </c>
      <c r="R543" t="b">
        <v>0</v>
      </c>
      <c r="S543" t="b">
        <v>0</v>
      </c>
      <c r="T543" t="s">
        <v>292</v>
      </c>
      <c r="U543" t="str">
        <f>MID(Tab_Data[[#This Row],[category &amp; sub-category]],1,FIND("/",Tab_Data[[#This Row],[category &amp; sub-category]])-1)</f>
        <v>games</v>
      </c>
      <c r="V543" t="str">
        <f>MID(Tab_Data[[#This Row],[category &amp; sub-category]],FIND("/",Tab_Data[[#This Row],[category &amp; sub-category]])+1,1000)</f>
        <v>mobile games</v>
      </c>
    </row>
    <row r="544" spans="1:22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>(Tab_Data[[#This Row],[pledged]]/Tab_Data[[#This Row],[goal]])*100</f>
        <v>2.5064935064935066</v>
      </c>
      <c r="G544" t="s">
        <v>14</v>
      </c>
      <c r="H544">
        <v>49</v>
      </c>
      <c r="I544" s="8">
        <f>IF(Tab_Data[[#This Row],[pledged]]=0,0,Tab_Data[[#This Row],[pledged]]/Tab_Data[[#This Row],[backers_count]])</f>
        <v>39.387755102040813</v>
      </c>
      <c r="J544" t="s">
        <v>40</v>
      </c>
      <c r="K544" t="s">
        <v>41</v>
      </c>
      <c r="L544">
        <v>1453442400</v>
      </c>
      <c r="M544" s="11">
        <f>(((Tab_Data[[#This Row],[launched_at]]/60)/60)/24)+DATE(1970,1,1)</f>
        <v>42391.25</v>
      </c>
      <c r="N544">
        <f>YEAR(Tab_Data[[#This Row],[Date Created Conversion]])</f>
        <v>2016</v>
      </c>
      <c r="O544" s="12" t="str">
        <f>TEXT(Tab_Data[[#This Row],[Date Created Conversion]],"mmm")</f>
        <v>ene</v>
      </c>
      <c r="P544">
        <v>1456034400</v>
      </c>
      <c r="Q544" s="11">
        <f>(((Tab_Data[[#This Row],[deadline]]/60)/60)/24)+DATE(1970,1,1)</f>
        <v>42421.25</v>
      </c>
      <c r="R544" t="b">
        <v>0</v>
      </c>
      <c r="S544" t="b">
        <v>0</v>
      </c>
      <c r="T544" t="s">
        <v>60</v>
      </c>
      <c r="U544" t="str">
        <f>MID(Tab_Data[[#This Row],[category &amp; sub-category]],1,FIND("/",Tab_Data[[#This Row],[category &amp; sub-category]])-1)</f>
        <v>music</v>
      </c>
      <c r="V544" t="str">
        <f>MID(Tab_Data[[#This Row],[category &amp; sub-category]],FIND("/",Tab_Data[[#This Row],[category &amp; sub-category]])+1,1000)</f>
        <v>indie rock</v>
      </c>
    </row>
    <row r="545" spans="1:22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>(Tab_Data[[#This Row],[pledged]]/Tab_Data[[#This Row],[goal]])*100</f>
        <v>16.329799764428738</v>
      </c>
      <c r="G545" t="s">
        <v>14</v>
      </c>
      <c r="H545">
        <v>180</v>
      </c>
      <c r="I545" s="8">
        <f>IF(Tab_Data[[#This Row],[pledged]]=0,0,Tab_Data[[#This Row],[pledged]]/Tab_Data[[#This Row],[backers_count]])</f>
        <v>77.022222222222226</v>
      </c>
      <c r="J545" t="s">
        <v>21</v>
      </c>
      <c r="K545" t="s">
        <v>22</v>
      </c>
      <c r="L545">
        <v>1378875600</v>
      </c>
      <c r="M545" s="11">
        <f>(((Tab_Data[[#This Row],[launched_at]]/60)/60)/24)+DATE(1970,1,1)</f>
        <v>41528.208333333336</v>
      </c>
      <c r="N545">
        <f>YEAR(Tab_Data[[#This Row],[Date Created Conversion]])</f>
        <v>2013</v>
      </c>
      <c r="O545" s="12" t="str">
        <f>TEXT(Tab_Data[[#This Row],[Date Created Conversion]],"mmm")</f>
        <v>sep</v>
      </c>
      <c r="P545">
        <v>1380171600</v>
      </c>
      <c r="Q545" s="11">
        <f>(((Tab_Data[[#This Row],[deadline]]/60)/60)/24)+DATE(1970,1,1)</f>
        <v>41543.208333333336</v>
      </c>
      <c r="R545" t="b">
        <v>0</v>
      </c>
      <c r="S545" t="b">
        <v>0</v>
      </c>
      <c r="T545" t="s">
        <v>89</v>
      </c>
      <c r="U545" t="str">
        <f>MID(Tab_Data[[#This Row],[category &amp; sub-category]],1,FIND("/",Tab_Data[[#This Row],[category &amp; sub-category]])-1)</f>
        <v>games</v>
      </c>
      <c r="V545" t="str">
        <f>MID(Tab_Data[[#This Row],[category &amp; sub-category]],FIND("/",Tab_Data[[#This Row],[category &amp; sub-category]])+1,1000)</f>
        <v>video games</v>
      </c>
    </row>
    <row r="546" spans="1:22" ht="31.2" hidden="1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>(Tab_Data[[#This Row],[pledged]]/Tab_Data[[#This Row],[goal]])*100</f>
        <v>276.5</v>
      </c>
      <c r="G546" t="s">
        <v>20</v>
      </c>
      <c r="H546">
        <v>84</v>
      </c>
      <c r="I546" s="8">
        <f>IF(Tab_Data[[#This Row],[pledged]]=0,0,Tab_Data[[#This Row],[pledged]]/Tab_Data[[#This Row],[backers_count]])</f>
        <v>92.166666666666671</v>
      </c>
      <c r="J546" t="s">
        <v>21</v>
      </c>
      <c r="K546" t="s">
        <v>22</v>
      </c>
      <c r="L546">
        <v>1452232800</v>
      </c>
      <c r="M546" s="11">
        <f>(((Tab_Data[[#This Row],[launched_at]]/60)/60)/24)+DATE(1970,1,1)</f>
        <v>42377.25</v>
      </c>
      <c r="N546">
        <f>YEAR(Tab_Data[[#This Row],[Date Created Conversion]])</f>
        <v>2016</v>
      </c>
      <c r="O546" s="12" t="str">
        <f>TEXT(Tab_Data[[#This Row],[Date Created Conversion]],"mmm")</f>
        <v>ene</v>
      </c>
      <c r="P546">
        <v>1453356000</v>
      </c>
      <c r="Q546" s="11">
        <f>(((Tab_Data[[#This Row],[deadline]]/60)/60)/24)+DATE(1970,1,1)</f>
        <v>42390.25</v>
      </c>
      <c r="R546" t="b">
        <v>0</v>
      </c>
      <c r="S546" t="b">
        <v>0</v>
      </c>
      <c r="T546" t="s">
        <v>23</v>
      </c>
      <c r="U546" t="str">
        <f>MID(Tab_Data[[#This Row],[category &amp; sub-category]],1,FIND("/",Tab_Data[[#This Row],[category &amp; sub-category]])-1)</f>
        <v>music</v>
      </c>
      <c r="V546" t="str">
        <f>MID(Tab_Data[[#This Row],[category &amp; sub-category]],FIND("/",Tab_Data[[#This Row],[category &amp; sub-category]])+1,1000)</f>
        <v>rock</v>
      </c>
    </row>
    <row r="547" spans="1:22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>(Tab_Data[[#This Row],[pledged]]/Tab_Data[[#This Row],[goal]])*100</f>
        <v>88.803571428571431</v>
      </c>
      <c r="G547" t="s">
        <v>14</v>
      </c>
      <c r="H547">
        <v>2690</v>
      </c>
      <c r="I547" s="8">
        <f>IF(Tab_Data[[#This Row],[pledged]]=0,0,Tab_Data[[#This Row],[pledged]]/Tab_Data[[#This Row],[backers_count]])</f>
        <v>61.007063197026021</v>
      </c>
      <c r="J547" t="s">
        <v>21</v>
      </c>
      <c r="K547" t="s">
        <v>22</v>
      </c>
      <c r="L547">
        <v>1577253600</v>
      </c>
      <c r="M547" s="11">
        <f>(((Tab_Data[[#This Row],[launched_at]]/60)/60)/24)+DATE(1970,1,1)</f>
        <v>43824.25</v>
      </c>
      <c r="N547">
        <f>YEAR(Tab_Data[[#This Row],[Date Created Conversion]])</f>
        <v>2019</v>
      </c>
      <c r="O547" s="12" t="str">
        <f>TEXT(Tab_Data[[#This Row],[Date Created Conversion]],"mmm")</f>
        <v>dic</v>
      </c>
      <c r="P547">
        <v>1578981600</v>
      </c>
      <c r="Q547" s="11">
        <f>(((Tab_Data[[#This Row],[deadline]]/60)/60)/24)+DATE(1970,1,1)</f>
        <v>43844.25</v>
      </c>
      <c r="R547" t="b">
        <v>0</v>
      </c>
      <c r="S547" t="b">
        <v>0</v>
      </c>
      <c r="T547" t="s">
        <v>33</v>
      </c>
      <c r="U547" t="str">
        <f>MID(Tab_Data[[#This Row],[category &amp; sub-category]],1,FIND("/",Tab_Data[[#This Row],[category &amp; sub-category]])-1)</f>
        <v>theater</v>
      </c>
      <c r="V547" t="str">
        <f>MID(Tab_Data[[#This Row],[category &amp; sub-category]],FIND("/",Tab_Data[[#This Row],[category &amp; sub-category]])+1,1000)</f>
        <v>plays</v>
      </c>
    </row>
    <row r="548" spans="1:22" hidden="1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>(Tab_Data[[#This Row],[pledged]]/Tab_Data[[#This Row],[goal]])*100</f>
        <v>163.57142857142856</v>
      </c>
      <c r="G548" t="s">
        <v>20</v>
      </c>
      <c r="H548">
        <v>88</v>
      </c>
      <c r="I548" s="8">
        <f>IF(Tab_Data[[#This Row],[pledged]]=0,0,Tab_Data[[#This Row],[pledged]]/Tab_Data[[#This Row],[backers_count]])</f>
        <v>78.068181818181813</v>
      </c>
      <c r="J548" t="s">
        <v>21</v>
      </c>
      <c r="K548" t="s">
        <v>22</v>
      </c>
      <c r="L548">
        <v>1537160400</v>
      </c>
      <c r="M548" s="11">
        <f>(((Tab_Data[[#This Row],[launched_at]]/60)/60)/24)+DATE(1970,1,1)</f>
        <v>43360.208333333328</v>
      </c>
      <c r="N548">
        <f>YEAR(Tab_Data[[#This Row],[Date Created Conversion]])</f>
        <v>2018</v>
      </c>
      <c r="O548" s="12" t="str">
        <f>TEXT(Tab_Data[[#This Row],[Date Created Conversion]],"mmm")</f>
        <v>sep</v>
      </c>
      <c r="P548">
        <v>1537419600</v>
      </c>
      <c r="Q548" s="11">
        <f>(((Tab_Data[[#This Row],[deadline]]/60)/60)/24)+DATE(1970,1,1)</f>
        <v>43363.208333333328</v>
      </c>
      <c r="R548" t="b">
        <v>0</v>
      </c>
      <c r="S548" t="b">
        <v>1</v>
      </c>
      <c r="T548" t="s">
        <v>33</v>
      </c>
      <c r="U548" t="str">
        <f>MID(Tab_Data[[#This Row],[category &amp; sub-category]],1,FIND("/",Tab_Data[[#This Row],[category &amp; sub-category]])-1)</f>
        <v>theater</v>
      </c>
      <c r="V548" t="str">
        <f>MID(Tab_Data[[#This Row],[category &amp; sub-category]],FIND("/",Tab_Data[[#This Row],[category &amp; sub-category]])+1,1000)</f>
        <v>plays</v>
      </c>
    </row>
    <row r="549" spans="1:22" hidden="1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>(Tab_Data[[#This Row],[pledged]]/Tab_Data[[#This Row],[goal]])*100</f>
        <v>969</v>
      </c>
      <c r="G549" t="s">
        <v>20</v>
      </c>
      <c r="H549">
        <v>156</v>
      </c>
      <c r="I549" s="8">
        <f>IF(Tab_Data[[#This Row],[pledged]]=0,0,Tab_Data[[#This Row],[pledged]]/Tab_Data[[#This Row],[backers_count]])</f>
        <v>80.75</v>
      </c>
      <c r="J549" t="s">
        <v>21</v>
      </c>
      <c r="K549" t="s">
        <v>22</v>
      </c>
      <c r="L549">
        <v>1422165600</v>
      </c>
      <c r="M549" s="11">
        <f>(((Tab_Data[[#This Row],[launched_at]]/60)/60)/24)+DATE(1970,1,1)</f>
        <v>42029.25</v>
      </c>
      <c r="N549">
        <f>YEAR(Tab_Data[[#This Row],[Date Created Conversion]])</f>
        <v>2015</v>
      </c>
      <c r="O549" s="12" t="str">
        <f>TEXT(Tab_Data[[#This Row],[Date Created Conversion]],"mmm")</f>
        <v>ene</v>
      </c>
      <c r="P549">
        <v>1423202400</v>
      </c>
      <c r="Q549" s="11">
        <f>(((Tab_Data[[#This Row],[deadline]]/60)/60)/24)+DATE(1970,1,1)</f>
        <v>42041.25</v>
      </c>
      <c r="R549" t="b">
        <v>0</v>
      </c>
      <c r="S549" t="b">
        <v>0</v>
      </c>
      <c r="T549" t="s">
        <v>53</v>
      </c>
      <c r="U549" t="str">
        <f>MID(Tab_Data[[#This Row],[category &amp; sub-category]],1,FIND("/",Tab_Data[[#This Row],[category &amp; sub-category]])-1)</f>
        <v>film &amp; video</v>
      </c>
      <c r="V549" t="str">
        <f>MID(Tab_Data[[#This Row],[category &amp; sub-category]],FIND("/",Tab_Data[[#This Row],[category &amp; sub-category]])+1,1000)</f>
        <v>drama</v>
      </c>
    </row>
    <row r="550" spans="1:22" hidden="1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>(Tab_Data[[#This Row],[pledged]]/Tab_Data[[#This Row],[goal]])*100</f>
        <v>270.91376701966715</v>
      </c>
      <c r="G550" t="s">
        <v>20</v>
      </c>
      <c r="H550">
        <v>2985</v>
      </c>
      <c r="I550" s="8">
        <f>IF(Tab_Data[[#This Row],[pledged]]=0,0,Tab_Data[[#This Row],[pledged]]/Tab_Data[[#This Row],[backers_count]])</f>
        <v>59.991289782244557</v>
      </c>
      <c r="J550" t="s">
        <v>21</v>
      </c>
      <c r="K550" t="s">
        <v>22</v>
      </c>
      <c r="L550">
        <v>1459486800</v>
      </c>
      <c r="M550" s="11">
        <f>(((Tab_Data[[#This Row],[launched_at]]/60)/60)/24)+DATE(1970,1,1)</f>
        <v>42461.208333333328</v>
      </c>
      <c r="N550">
        <f>YEAR(Tab_Data[[#This Row],[Date Created Conversion]])</f>
        <v>2016</v>
      </c>
      <c r="O550" s="12" t="str">
        <f>TEXT(Tab_Data[[#This Row],[Date Created Conversion]],"mmm")</f>
        <v>abr</v>
      </c>
      <c r="P550">
        <v>1460610000</v>
      </c>
      <c r="Q550" s="11">
        <f>(((Tab_Data[[#This Row],[deadline]]/60)/60)/24)+DATE(1970,1,1)</f>
        <v>42474.208333333328</v>
      </c>
      <c r="R550" t="b">
        <v>0</v>
      </c>
      <c r="S550" t="b">
        <v>0</v>
      </c>
      <c r="T550" t="s">
        <v>33</v>
      </c>
      <c r="U550" t="str">
        <f>MID(Tab_Data[[#This Row],[category &amp; sub-category]],1,FIND("/",Tab_Data[[#This Row],[category &amp; sub-category]])-1)</f>
        <v>theater</v>
      </c>
      <c r="V550" t="str">
        <f>MID(Tab_Data[[#This Row],[category &amp; sub-category]],FIND("/",Tab_Data[[#This Row],[category &amp; sub-category]])+1,1000)</f>
        <v>plays</v>
      </c>
    </row>
    <row r="551" spans="1:22" ht="31.2" hidden="1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>(Tab_Data[[#This Row],[pledged]]/Tab_Data[[#This Row],[goal]])*100</f>
        <v>284.21355932203392</v>
      </c>
      <c r="G551" t="s">
        <v>20</v>
      </c>
      <c r="H551">
        <v>762</v>
      </c>
      <c r="I551" s="8">
        <f>IF(Tab_Data[[#This Row],[pledged]]=0,0,Tab_Data[[#This Row],[pledged]]/Tab_Data[[#This Row],[backers_count]])</f>
        <v>110.03018372703411</v>
      </c>
      <c r="J551" t="s">
        <v>21</v>
      </c>
      <c r="K551" t="s">
        <v>22</v>
      </c>
      <c r="L551">
        <v>1369717200</v>
      </c>
      <c r="M551" s="11">
        <f>(((Tab_Data[[#This Row],[launched_at]]/60)/60)/24)+DATE(1970,1,1)</f>
        <v>41422.208333333336</v>
      </c>
      <c r="N551">
        <f>YEAR(Tab_Data[[#This Row],[Date Created Conversion]])</f>
        <v>2013</v>
      </c>
      <c r="O551" s="12" t="str">
        <f>TEXT(Tab_Data[[#This Row],[Date Created Conversion]],"mmm")</f>
        <v>may</v>
      </c>
      <c r="P551">
        <v>1370494800</v>
      </c>
      <c r="Q551" s="11">
        <f>(((Tab_Data[[#This Row],[deadline]]/60)/60)/24)+DATE(1970,1,1)</f>
        <v>41431.208333333336</v>
      </c>
      <c r="R551" t="b">
        <v>0</v>
      </c>
      <c r="S551" t="b">
        <v>0</v>
      </c>
      <c r="T551" t="s">
        <v>65</v>
      </c>
      <c r="U551" t="str">
        <f>MID(Tab_Data[[#This Row],[category &amp; sub-category]],1,FIND("/",Tab_Data[[#This Row],[category &amp; sub-category]])-1)</f>
        <v>technology</v>
      </c>
      <c r="V551" t="str">
        <f>MID(Tab_Data[[#This Row],[category &amp; sub-category]],FIND("/",Tab_Data[[#This Row],[category &amp; sub-category]])+1,1000)</f>
        <v>wearables</v>
      </c>
    </row>
    <row r="552" spans="1:22" ht="31.2" hidden="1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>(Tab_Data[[#This Row],[pledged]]/Tab_Data[[#This Row],[goal]])*100</f>
        <v>4</v>
      </c>
      <c r="G552" t="s">
        <v>74</v>
      </c>
      <c r="H552">
        <v>1</v>
      </c>
      <c r="I552" s="8">
        <f>IF(Tab_Data[[#This Row],[pledged]]=0,0,Tab_Data[[#This Row],[pledged]]/Tab_Data[[#This Row],[backers_count]])</f>
        <v>4</v>
      </c>
      <c r="J552" t="s">
        <v>98</v>
      </c>
      <c r="K552" t="s">
        <v>99</v>
      </c>
      <c r="L552">
        <v>1330495200</v>
      </c>
      <c r="M552" s="11">
        <f>(((Tab_Data[[#This Row],[launched_at]]/60)/60)/24)+DATE(1970,1,1)</f>
        <v>40968.25</v>
      </c>
      <c r="N552">
        <f>YEAR(Tab_Data[[#This Row],[Date Created Conversion]])</f>
        <v>2012</v>
      </c>
      <c r="O552" s="12" t="str">
        <f>TEXT(Tab_Data[[#This Row],[Date Created Conversion]],"mmm")</f>
        <v>feb</v>
      </c>
      <c r="P552">
        <v>1332306000</v>
      </c>
      <c r="Q552" s="11">
        <f>(((Tab_Data[[#This Row],[deadline]]/60)/60)/24)+DATE(1970,1,1)</f>
        <v>40989.208333333336</v>
      </c>
      <c r="R552" t="b">
        <v>0</v>
      </c>
      <c r="S552" t="b">
        <v>0</v>
      </c>
      <c r="T552" t="s">
        <v>60</v>
      </c>
      <c r="U552" t="str">
        <f>MID(Tab_Data[[#This Row],[category &amp; sub-category]],1,FIND("/",Tab_Data[[#This Row],[category &amp; sub-category]])-1)</f>
        <v>music</v>
      </c>
      <c r="V552" t="str">
        <f>MID(Tab_Data[[#This Row],[category &amp; sub-category]],FIND("/",Tab_Data[[#This Row],[category &amp; sub-category]])+1,1000)</f>
        <v>indie rock</v>
      </c>
    </row>
    <row r="553" spans="1:2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>(Tab_Data[[#This Row],[pledged]]/Tab_Data[[#This Row],[goal]])*100</f>
        <v>58.6329816768462</v>
      </c>
      <c r="G553" t="s">
        <v>14</v>
      </c>
      <c r="H553">
        <v>2779</v>
      </c>
      <c r="I553" s="8">
        <f>IF(Tab_Data[[#This Row],[pledged]]=0,0,Tab_Data[[#This Row],[pledged]]/Tab_Data[[#This Row],[backers_count]])</f>
        <v>37.99856063332134</v>
      </c>
      <c r="J553" t="s">
        <v>26</v>
      </c>
      <c r="K553" t="s">
        <v>27</v>
      </c>
      <c r="L553">
        <v>1419055200</v>
      </c>
      <c r="M553" s="11">
        <f>(((Tab_Data[[#This Row],[launched_at]]/60)/60)/24)+DATE(1970,1,1)</f>
        <v>41993.25</v>
      </c>
      <c r="N553">
        <f>YEAR(Tab_Data[[#This Row],[Date Created Conversion]])</f>
        <v>2014</v>
      </c>
      <c r="O553" s="12" t="str">
        <f>TEXT(Tab_Data[[#This Row],[Date Created Conversion]],"mmm")</f>
        <v>dic</v>
      </c>
      <c r="P553">
        <v>1422511200</v>
      </c>
      <c r="Q553" s="11">
        <f>(((Tab_Data[[#This Row],[deadline]]/60)/60)/24)+DATE(1970,1,1)</f>
        <v>42033.25</v>
      </c>
      <c r="R553" t="b">
        <v>0</v>
      </c>
      <c r="S553" t="b">
        <v>1</v>
      </c>
      <c r="T553" t="s">
        <v>28</v>
      </c>
      <c r="U553" t="str">
        <f>MID(Tab_Data[[#This Row],[category &amp; sub-category]],1,FIND("/",Tab_Data[[#This Row],[category &amp; sub-category]])-1)</f>
        <v>technology</v>
      </c>
      <c r="V553" t="str">
        <f>MID(Tab_Data[[#This Row],[category &amp; sub-category]],FIND("/",Tab_Data[[#This Row],[category &amp; sub-category]])+1,1000)</f>
        <v>web</v>
      </c>
    </row>
    <row r="554" spans="1:22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>(Tab_Data[[#This Row],[pledged]]/Tab_Data[[#This Row],[goal]])*100</f>
        <v>98.51111111111112</v>
      </c>
      <c r="G554" t="s">
        <v>14</v>
      </c>
      <c r="H554">
        <v>92</v>
      </c>
      <c r="I554" s="8">
        <f>IF(Tab_Data[[#This Row],[pledged]]=0,0,Tab_Data[[#This Row],[pledged]]/Tab_Data[[#This Row],[backers_count]])</f>
        <v>96.369565217391298</v>
      </c>
      <c r="J554" t="s">
        <v>21</v>
      </c>
      <c r="K554" t="s">
        <v>22</v>
      </c>
      <c r="L554">
        <v>1480140000</v>
      </c>
      <c r="M554" s="11">
        <f>(((Tab_Data[[#This Row],[launched_at]]/60)/60)/24)+DATE(1970,1,1)</f>
        <v>42700.25</v>
      </c>
      <c r="N554">
        <f>YEAR(Tab_Data[[#This Row],[Date Created Conversion]])</f>
        <v>2016</v>
      </c>
      <c r="O554" s="12" t="str">
        <f>TEXT(Tab_Data[[#This Row],[Date Created Conversion]],"mmm")</f>
        <v>nov</v>
      </c>
      <c r="P554">
        <v>1480312800</v>
      </c>
      <c r="Q554" s="11">
        <f>(((Tab_Data[[#This Row],[deadline]]/60)/60)/24)+DATE(1970,1,1)</f>
        <v>42702.25</v>
      </c>
      <c r="R554" t="b">
        <v>0</v>
      </c>
      <c r="S554" t="b">
        <v>0</v>
      </c>
      <c r="T554" t="s">
        <v>33</v>
      </c>
      <c r="U554" t="str">
        <f>MID(Tab_Data[[#This Row],[category &amp; sub-category]],1,FIND("/",Tab_Data[[#This Row],[category &amp; sub-category]])-1)</f>
        <v>theater</v>
      </c>
      <c r="V554" t="str">
        <f>MID(Tab_Data[[#This Row],[category &amp; sub-category]],FIND("/",Tab_Data[[#This Row],[category &amp; sub-category]])+1,1000)</f>
        <v>plays</v>
      </c>
    </row>
    <row r="555" spans="1:22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>(Tab_Data[[#This Row],[pledged]]/Tab_Data[[#This Row],[goal]])*100</f>
        <v>43.975381008206334</v>
      </c>
      <c r="G555" t="s">
        <v>14</v>
      </c>
      <c r="H555">
        <v>1028</v>
      </c>
      <c r="I555" s="8">
        <f>IF(Tab_Data[[#This Row],[pledged]]=0,0,Tab_Data[[#This Row],[pledged]]/Tab_Data[[#This Row],[backers_count]])</f>
        <v>72.978599221789878</v>
      </c>
      <c r="J555" t="s">
        <v>21</v>
      </c>
      <c r="K555" t="s">
        <v>22</v>
      </c>
      <c r="L555">
        <v>1293948000</v>
      </c>
      <c r="M555" s="11">
        <f>(((Tab_Data[[#This Row],[launched_at]]/60)/60)/24)+DATE(1970,1,1)</f>
        <v>40545.25</v>
      </c>
      <c r="N555">
        <f>YEAR(Tab_Data[[#This Row],[Date Created Conversion]])</f>
        <v>2011</v>
      </c>
      <c r="O555" s="12" t="str">
        <f>TEXT(Tab_Data[[#This Row],[Date Created Conversion]],"mmm")</f>
        <v>ene</v>
      </c>
      <c r="P555">
        <v>1294034400</v>
      </c>
      <c r="Q555" s="11">
        <f>(((Tab_Data[[#This Row],[deadline]]/60)/60)/24)+DATE(1970,1,1)</f>
        <v>40546.25</v>
      </c>
      <c r="R555" t="b">
        <v>0</v>
      </c>
      <c r="S555" t="b">
        <v>0</v>
      </c>
      <c r="T555" t="s">
        <v>23</v>
      </c>
      <c r="U555" t="str">
        <f>MID(Tab_Data[[#This Row],[category &amp; sub-category]],1,FIND("/",Tab_Data[[#This Row],[category &amp; sub-category]])-1)</f>
        <v>music</v>
      </c>
      <c r="V555" t="str">
        <f>MID(Tab_Data[[#This Row],[category &amp; sub-category]],FIND("/",Tab_Data[[#This Row],[category &amp; sub-category]])+1,1000)</f>
        <v>rock</v>
      </c>
    </row>
    <row r="556" spans="1:22" ht="31.2" hidden="1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>(Tab_Data[[#This Row],[pledged]]/Tab_Data[[#This Row],[goal]])*100</f>
        <v>151.66315789473683</v>
      </c>
      <c r="G556" t="s">
        <v>20</v>
      </c>
      <c r="H556">
        <v>554</v>
      </c>
      <c r="I556" s="8">
        <f>IF(Tab_Data[[#This Row],[pledged]]=0,0,Tab_Data[[#This Row],[pledged]]/Tab_Data[[#This Row],[backers_count]])</f>
        <v>26.007220216606498</v>
      </c>
      <c r="J556" t="s">
        <v>15</v>
      </c>
      <c r="K556" t="s">
        <v>16</v>
      </c>
      <c r="L556">
        <v>1482127200</v>
      </c>
      <c r="M556" s="11">
        <f>(((Tab_Data[[#This Row],[launched_at]]/60)/60)/24)+DATE(1970,1,1)</f>
        <v>42723.25</v>
      </c>
      <c r="N556">
        <f>YEAR(Tab_Data[[#This Row],[Date Created Conversion]])</f>
        <v>2016</v>
      </c>
      <c r="O556" s="12" t="str">
        <f>TEXT(Tab_Data[[#This Row],[Date Created Conversion]],"mmm")</f>
        <v>dic</v>
      </c>
      <c r="P556">
        <v>1482645600</v>
      </c>
      <c r="Q556" s="11">
        <f>(((Tab_Data[[#This Row],[deadline]]/60)/60)/24)+DATE(1970,1,1)</f>
        <v>42729.25</v>
      </c>
      <c r="R556" t="b">
        <v>0</v>
      </c>
      <c r="S556" t="b">
        <v>0</v>
      </c>
      <c r="T556" t="s">
        <v>60</v>
      </c>
      <c r="U556" t="str">
        <f>MID(Tab_Data[[#This Row],[category &amp; sub-category]],1,FIND("/",Tab_Data[[#This Row],[category &amp; sub-category]])-1)</f>
        <v>music</v>
      </c>
      <c r="V556" t="str">
        <f>MID(Tab_Data[[#This Row],[category &amp; sub-category]],FIND("/",Tab_Data[[#This Row],[category &amp; sub-category]])+1,1000)</f>
        <v>indie rock</v>
      </c>
    </row>
    <row r="557" spans="1:22" hidden="1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>(Tab_Data[[#This Row],[pledged]]/Tab_Data[[#This Row],[goal]])*100</f>
        <v>223.63492063492063</v>
      </c>
      <c r="G557" t="s">
        <v>20</v>
      </c>
      <c r="H557">
        <v>135</v>
      </c>
      <c r="I557" s="8">
        <f>IF(Tab_Data[[#This Row],[pledged]]=0,0,Tab_Data[[#This Row],[pledged]]/Tab_Data[[#This Row],[backers_count]])</f>
        <v>104.36296296296297</v>
      </c>
      <c r="J557" t="s">
        <v>36</v>
      </c>
      <c r="K557" t="s">
        <v>37</v>
      </c>
      <c r="L557">
        <v>1396414800</v>
      </c>
      <c r="M557" s="11">
        <f>(((Tab_Data[[#This Row],[launched_at]]/60)/60)/24)+DATE(1970,1,1)</f>
        <v>41731.208333333336</v>
      </c>
      <c r="N557">
        <f>YEAR(Tab_Data[[#This Row],[Date Created Conversion]])</f>
        <v>2014</v>
      </c>
      <c r="O557" s="12" t="str">
        <f>TEXT(Tab_Data[[#This Row],[Date Created Conversion]],"mmm")</f>
        <v>abr</v>
      </c>
      <c r="P557">
        <v>1399093200</v>
      </c>
      <c r="Q557" s="11">
        <f>(((Tab_Data[[#This Row],[deadline]]/60)/60)/24)+DATE(1970,1,1)</f>
        <v>41762.208333333336</v>
      </c>
      <c r="R557" t="b">
        <v>0</v>
      </c>
      <c r="S557" t="b">
        <v>0</v>
      </c>
      <c r="T557" t="s">
        <v>23</v>
      </c>
      <c r="U557" t="str">
        <f>MID(Tab_Data[[#This Row],[category &amp; sub-category]],1,FIND("/",Tab_Data[[#This Row],[category &amp; sub-category]])-1)</f>
        <v>music</v>
      </c>
      <c r="V557" t="str">
        <f>MID(Tab_Data[[#This Row],[category &amp; sub-category]],FIND("/",Tab_Data[[#This Row],[category &amp; sub-category]])+1,1000)</f>
        <v>rock</v>
      </c>
    </row>
    <row r="558" spans="1:22" hidden="1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>(Tab_Data[[#This Row],[pledged]]/Tab_Data[[#This Row],[goal]])*100</f>
        <v>239.75</v>
      </c>
      <c r="G558" t="s">
        <v>20</v>
      </c>
      <c r="H558">
        <v>122</v>
      </c>
      <c r="I558" s="8">
        <f>IF(Tab_Data[[#This Row],[pledged]]=0,0,Tab_Data[[#This Row],[pledged]]/Tab_Data[[#This Row],[backers_count]])</f>
        <v>102.18852459016394</v>
      </c>
      <c r="J558" t="s">
        <v>21</v>
      </c>
      <c r="K558" t="s">
        <v>22</v>
      </c>
      <c r="L558">
        <v>1315285200</v>
      </c>
      <c r="M558" s="11">
        <f>(((Tab_Data[[#This Row],[launched_at]]/60)/60)/24)+DATE(1970,1,1)</f>
        <v>40792.208333333336</v>
      </c>
      <c r="N558">
        <f>YEAR(Tab_Data[[#This Row],[Date Created Conversion]])</f>
        <v>2011</v>
      </c>
      <c r="O558" s="12" t="str">
        <f>TEXT(Tab_Data[[#This Row],[Date Created Conversion]],"mmm")</f>
        <v>sep</v>
      </c>
      <c r="P558">
        <v>1315890000</v>
      </c>
      <c r="Q558" s="11">
        <f>(((Tab_Data[[#This Row],[deadline]]/60)/60)/24)+DATE(1970,1,1)</f>
        <v>40799.208333333336</v>
      </c>
      <c r="R558" t="b">
        <v>0</v>
      </c>
      <c r="S558" t="b">
        <v>1</v>
      </c>
      <c r="T558" t="s">
        <v>206</v>
      </c>
      <c r="U558" t="str">
        <f>MID(Tab_Data[[#This Row],[category &amp; sub-category]],1,FIND("/",Tab_Data[[#This Row],[category &amp; sub-category]])-1)</f>
        <v>publishing</v>
      </c>
      <c r="V558" t="str">
        <f>MID(Tab_Data[[#This Row],[category &amp; sub-category]],FIND("/",Tab_Data[[#This Row],[category &amp; sub-category]])+1,1000)</f>
        <v>translations</v>
      </c>
    </row>
    <row r="559" spans="1:22" hidden="1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>(Tab_Data[[#This Row],[pledged]]/Tab_Data[[#This Row],[goal]])*100</f>
        <v>199.33333333333334</v>
      </c>
      <c r="G559" t="s">
        <v>20</v>
      </c>
      <c r="H559">
        <v>221</v>
      </c>
      <c r="I559" s="8">
        <f>IF(Tab_Data[[#This Row],[pledged]]=0,0,Tab_Data[[#This Row],[pledged]]/Tab_Data[[#This Row],[backers_count]])</f>
        <v>54.117647058823529</v>
      </c>
      <c r="J559" t="s">
        <v>21</v>
      </c>
      <c r="K559" t="s">
        <v>22</v>
      </c>
      <c r="L559">
        <v>1443762000</v>
      </c>
      <c r="M559" s="11">
        <f>(((Tab_Data[[#This Row],[launched_at]]/60)/60)/24)+DATE(1970,1,1)</f>
        <v>42279.208333333328</v>
      </c>
      <c r="N559">
        <f>YEAR(Tab_Data[[#This Row],[Date Created Conversion]])</f>
        <v>2015</v>
      </c>
      <c r="O559" s="12" t="str">
        <f>TEXT(Tab_Data[[#This Row],[Date Created Conversion]],"mmm")</f>
        <v>oct</v>
      </c>
      <c r="P559">
        <v>1444021200</v>
      </c>
      <c r="Q559" s="11">
        <f>(((Tab_Data[[#This Row],[deadline]]/60)/60)/24)+DATE(1970,1,1)</f>
        <v>42282.208333333328</v>
      </c>
      <c r="R559" t="b">
        <v>0</v>
      </c>
      <c r="S559" t="b">
        <v>1</v>
      </c>
      <c r="T559" t="s">
        <v>474</v>
      </c>
      <c r="U559" t="str">
        <f>MID(Tab_Data[[#This Row],[category &amp; sub-category]],1,FIND("/",Tab_Data[[#This Row],[category &amp; sub-category]])-1)</f>
        <v>film &amp; video</v>
      </c>
      <c r="V559" t="str">
        <f>MID(Tab_Data[[#This Row],[category &amp; sub-category]],FIND("/",Tab_Data[[#This Row],[category &amp; sub-category]])+1,1000)</f>
        <v>science fiction</v>
      </c>
    </row>
    <row r="560" spans="1:22" hidden="1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>(Tab_Data[[#This Row],[pledged]]/Tab_Data[[#This Row],[goal]])*100</f>
        <v>137.34482758620689</v>
      </c>
      <c r="G560" t="s">
        <v>20</v>
      </c>
      <c r="H560">
        <v>126</v>
      </c>
      <c r="I560" s="8">
        <f>IF(Tab_Data[[#This Row],[pledged]]=0,0,Tab_Data[[#This Row],[pledged]]/Tab_Data[[#This Row],[backers_count]])</f>
        <v>63.222222222222221</v>
      </c>
      <c r="J560" t="s">
        <v>21</v>
      </c>
      <c r="K560" t="s">
        <v>22</v>
      </c>
      <c r="L560">
        <v>1456293600</v>
      </c>
      <c r="M560" s="11">
        <f>(((Tab_Data[[#This Row],[launched_at]]/60)/60)/24)+DATE(1970,1,1)</f>
        <v>42424.25</v>
      </c>
      <c r="N560">
        <f>YEAR(Tab_Data[[#This Row],[Date Created Conversion]])</f>
        <v>2016</v>
      </c>
      <c r="O560" s="12" t="str">
        <f>TEXT(Tab_Data[[#This Row],[Date Created Conversion]],"mmm")</f>
        <v>feb</v>
      </c>
      <c r="P560">
        <v>1460005200</v>
      </c>
      <c r="Q560" s="11">
        <f>(((Tab_Data[[#This Row],[deadline]]/60)/60)/24)+DATE(1970,1,1)</f>
        <v>42467.208333333328</v>
      </c>
      <c r="R560" t="b">
        <v>0</v>
      </c>
      <c r="S560" t="b">
        <v>0</v>
      </c>
      <c r="T560" t="s">
        <v>33</v>
      </c>
      <c r="U560" t="str">
        <f>MID(Tab_Data[[#This Row],[category &amp; sub-category]],1,FIND("/",Tab_Data[[#This Row],[category &amp; sub-category]])-1)</f>
        <v>theater</v>
      </c>
      <c r="V560" t="str">
        <f>MID(Tab_Data[[#This Row],[category &amp; sub-category]],FIND("/",Tab_Data[[#This Row],[category &amp; sub-category]])+1,1000)</f>
        <v>plays</v>
      </c>
    </row>
    <row r="561" spans="1:22" hidden="1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>(Tab_Data[[#This Row],[pledged]]/Tab_Data[[#This Row],[goal]])*100</f>
        <v>100.9696106362773</v>
      </c>
      <c r="G561" t="s">
        <v>20</v>
      </c>
      <c r="H561">
        <v>1022</v>
      </c>
      <c r="I561" s="8">
        <f>IF(Tab_Data[[#This Row],[pledged]]=0,0,Tab_Data[[#This Row],[pledged]]/Tab_Data[[#This Row],[backers_count]])</f>
        <v>104.03228962818004</v>
      </c>
      <c r="J561" t="s">
        <v>21</v>
      </c>
      <c r="K561" t="s">
        <v>22</v>
      </c>
      <c r="L561">
        <v>1470114000</v>
      </c>
      <c r="M561" s="11">
        <f>(((Tab_Data[[#This Row],[launched_at]]/60)/60)/24)+DATE(1970,1,1)</f>
        <v>42584.208333333328</v>
      </c>
      <c r="N561">
        <f>YEAR(Tab_Data[[#This Row],[Date Created Conversion]])</f>
        <v>2016</v>
      </c>
      <c r="O561" s="12" t="str">
        <f>TEXT(Tab_Data[[#This Row],[Date Created Conversion]],"mmm")</f>
        <v>ago</v>
      </c>
      <c r="P561">
        <v>1470718800</v>
      </c>
      <c r="Q561" s="11">
        <f>(((Tab_Data[[#This Row],[deadline]]/60)/60)/24)+DATE(1970,1,1)</f>
        <v>42591.208333333328</v>
      </c>
      <c r="R561" t="b">
        <v>0</v>
      </c>
      <c r="S561" t="b">
        <v>0</v>
      </c>
      <c r="T561" t="s">
        <v>33</v>
      </c>
      <c r="U561" t="str">
        <f>MID(Tab_Data[[#This Row],[category &amp; sub-category]],1,FIND("/",Tab_Data[[#This Row],[category &amp; sub-category]])-1)</f>
        <v>theater</v>
      </c>
      <c r="V561" t="str">
        <f>MID(Tab_Data[[#This Row],[category &amp; sub-category]],FIND("/",Tab_Data[[#This Row],[category &amp; sub-category]])+1,1000)</f>
        <v>plays</v>
      </c>
    </row>
    <row r="562" spans="1:22" hidden="1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>(Tab_Data[[#This Row],[pledged]]/Tab_Data[[#This Row],[goal]])*100</f>
        <v>794.16</v>
      </c>
      <c r="G562" t="s">
        <v>20</v>
      </c>
      <c r="H562">
        <v>3177</v>
      </c>
      <c r="I562" s="8">
        <f>IF(Tab_Data[[#This Row],[pledged]]=0,0,Tab_Data[[#This Row],[pledged]]/Tab_Data[[#This Row],[backers_count]])</f>
        <v>49.994334277620396</v>
      </c>
      <c r="J562" t="s">
        <v>21</v>
      </c>
      <c r="K562" t="s">
        <v>22</v>
      </c>
      <c r="L562">
        <v>1321596000</v>
      </c>
      <c r="M562" s="11">
        <f>(((Tab_Data[[#This Row],[launched_at]]/60)/60)/24)+DATE(1970,1,1)</f>
        <v>40865.25</v>
      </c>
      <c r="N562">
        <f>YEAR(Tab_Data[[#This Row],[Date Created Conversion]])</f>
        <v>2011</v>
      </c>
      <c r="O562" s="12" t="str">
        <f>TEXT(Tab_Data[[#This Row],[Date Created Conversion]],"mmm")</f>
        <v>nov</v>
      </c>
      <c r="P562">
        <v>1325052000</v>
      </c>
      <c r="Q562" s="11">
        <f>(((Tab_Data[[#This Row],[deadline]]/60)/60)/24)+DATE(1970,1,1)</f>
        <v>40905.25</v>
      </c>
      <c r="R562" t="b">
        <v>0</v>
      </c>
      <c r="S562" t="b">
        <v>0</v>
      </c>
      <c r="T562" t="s">
        <v>71</v>
      </c>
      <c r="U562" t="str">
        <f>MID(Tab_Data[[#This Row],[category &amp; sub-category]],1,FIND("/",Tab_Data[[#This Row],[category &amp; sub-category]])-1)</f>
        <v>film &amp; video</v>
      </c>
      <c r="V562" t="str">
        <f>MID(Tab_Data[[#This Row],[category &amp; sub-category]],FIND("/",Tab_Data[[#This Row],[category &amp; sub-category]])+1,1000)</f>
        <v>animation</v>
      </c>
    </row>
    <row r="563" spans="1:22" hidden="1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>(Tab_Data[[#This Row],[pledged]]/Tab_Data[[#This Row],[goal]])*100</f>
        <v>369.7</v>
      </c>
      <c r="G563" t="s">
        <v>20</v>
      </c>
      <c r="H563">
        <v>198</v>
      </c>
      <c r="I563" s="8">
        <f>IF(Tab_Data[[#This Row],[pledged]]=0,0,Tab_Data[[#This Row],[pledged]]/Tab_Data[[#This Row],[backers_count]])</f>
        <v>56.015151515151516</v>
      </c>
      <c r="J563" t="s">
        <v>98</v>
      </c>
      <c r="K563" t="s">
        <v>99</v>
      </c>
      <c r="L563">
        <v>1318827600</v>
      </c>
      <c r="M563" s="11">
        <f>(((Tab_Data[[#This Row],[launched_at]]/60)/60)/24)+DATE(1970,1,1)</f>
        <v>40833.208333333336</v>
      </c>
      <c r="N563">
        <f>YEAR(Tab_Data[[#This Row],[Date Created Conversion]])</f>
        <v>2011</v>
      </c>
      <c r="O563" s="12" t="str">
        <f>TEXT(Tab_Data[[#This Row],[Date Created Conversion]],"mmm")</f>
        <v>oct</v>
      </c>
      <c r="P563">
        <v>1319000400</v>
      </c>
      <c r="Q563" s="11">
        <f>(((Tab_Data[[#This Row],[deadline]]/60)/60)/24)+DATE(1970,1,1)</f>
        <v>40835.208333333336</v>
      </c>
      <c r="R563" t="b">
        <v>0</v>
      </c>
      <c r="S563" t="b">
        <v>0</v>
      </c>
      <c r="T563" t="s">
        <v>33</v>
      </c>
      <c r="U563" t="str">
        <f>MID(Tab_Data[[#This Row],[category &amp; sub-category]],1,FIND("/",Tab_Data[[#This Row],[category &amp; sub-category]])-1)</f>
        <v>theater</v>
      </c>
      <c r="V563" t="str">
        <f>MID(Tab_Data[[#This Row],[category &amp; sub-category]],FIND("/",Tab_Data[[#This Row],[category &amp; sub-category]])+1,1000)</f>
        <v>plays</v>
      </c>
    </row>
    <row r="564" spans="1:22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>(Tab_Data[[#This Row],[pledged]]/Tab_Data[[#This Row],[goal]])*100</f>
        <v>12.818181818181817</v>
      </c>
      <c r="G564" t="s">
        <v>14</v>
      </c>
      <c r="H564">
        <v>26</v>
      </c>
      <c r="I564" s="8">
        <f>IF(Tab_Data[[#This Row],[pledged]]=0,0,Tab_Data[[#This Row],[pledged]]/Tab_Data[[#This Row],[backers_count]])</f>
        <v>48.807692307692307</v>
      </c>
      <c r="J564" t="s">
        <v>98</v>
      </c>
      <c r="K564" t="s">
        <v>99</v>
      </c>
      <c r="L564">
        <v>1552366800</v>
      </c>
      <c r="M564" s="11">
        <f>(((Tab_Data[[#This Row],[launched_at]]/60)/60)/24)+DATE(1970,1,1)</f>
        <v>43536.208333333328</v>
      </c>
      <c r="N564">
        <f>YEAR(Tab_Data[[#This Row],[Date Created Conversion]])</f>
        <v>2019</v>
      </c>
      <c r="O564" s="12" t="str">
        <f>TEXT(Tab_Data[[#This Row],[Date Created Conversion]],"mmm")</f>
        <v>mar</v>
      </c>
      <c r="P564">
        <v>1552539600</v>
      </c>
      <c r="Q564" s="11">
        <f>(((Tab_Data[[#This Row],[deadline]]/60)/60)/24)+DATE(1970,1,1)</f>
        <v>43538.208333333328</v>
      </c>
      <c r="R564" t="b">
        <v>0</v>
      </c>
      <c r="S564" t="b">
        <v>0</v>
      </c>
      <c r="T564" t="s">
        <v>23</v>
      </c>
      <c r="U564" t="str">
        <f>MID(Tab_Data[[#This Row],[category &amp; sub-category]],1,FIND("/",Tab_Data[[#This Row],[category &amp; sub-category]])-1)</f>
        <v>music</v>
      </c>
      <c r="V564" t="str">
        <f>MID(Tab_Data[[#This Row],[category &amp; sub-category]],FIND("/",Tab_Data[[#This Row],[category &amp; sub-category]])+1,1000)</f>
        <v>rock</v>
      </c>
    </row>
    <row r="565" spans="1:22" hidden="1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>(Tab_Data[[#This Row],[pledged]]/Tab_Data[[#This Row],[goal]])*100</f>
        <v>138.02702702702703</v>
      </c>
      <c r="G565" t="s">
        <v>20</v>
      </c>
      <c r="H565">
        <v>85</v>
      </c>
      <c r="I565" s="8">
        <f>IF(Tab_Data[[#This Row],[pledged]]=0,0,Tab_Data[[#This Row],[pledged]]/Tab_Data[[#This Row],[backers_count]])</f>
        <v>60.082352941176474</v>
      </c>
      <c r="J565" t="s">
        <v>26</v>
      </c>
      <c r="K565" t="s">
        <v>27</v>
      </c>
      <c r="L565">
        <v>1542088800</v>
      </c>
      <c r="M565" s="11">
        <f>(((Tab_Data[[#This Row],[launched_at]]/60)/60)/24)+DATE(1970,1,1)</f>
        <v>43417.25</v>
      </c>
      <c r="N565">
        <f>YEAR(Tab_Data[[#This Row],[Date Created Conversion]])</f>
        <v>2018</v>
      </c>
      <c r="O565" s="12" t="str">
        <f>TEXT(Tab_Data[[#This Row],[Date Created Conversion]],"mmm")</f>
        <v>nov</v>
      </c>
      <c r="P565">
        <v>1543816800</v>
      </c>
      <c r="Q565" s="11">
        <f>(((Tab_Data[[#This Row],[deadline]]/60)/60)/24)+DATE(1970,1,1)</f>
        <v>43437.25</v>
      </c>
      <c r="R565" t="b">
        <v>0</v>
      </c>
      <c r="S565" t="b">
        <v>0</v>
      </c>
      <c r="T565" t="s">
        <v>42</v>
      </c>
      <c r="U565" t="str">
        <f>MID(Tab_Data[[#This Row],[category &amp; sub-category]],1,FIND("/",Tab_Data[[#This Row],[category &amp; sub-category]])-1)</f>
        <v>film &amp; video</v>
      </c>
      <c r="V565" t="str">
        <f>MID(Tab_Data[[#This Row],[category &amp; sub-category]],FIND("/",Tab_Data[[#This Row],[category &amp; sub-category]])+1,1000)</f>
        <v>documentary</v>
      </c>
    </row>
    <row r="566" spans="1:22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>(Tab_Data[[#This Row],[pledged]]/Tab_Data[[#This Row],[goal]])*100</f>
        <v>83.813278008298752</v>
      </c>
      <c r="G566" t="s">
        <v>14</v>
      </c>
      <c r="H566">
        <v>1790</v>
      </c>
      <c r="I566" s="8">
        <f>IF(Tab_Data[[#This Row],[pledged]]=0,0,Tab_Data[[#This Row],[pledged]]/Tab_Data[[#This Row],[backers_count]])</f>
        <v>78.990502793296088</v>
      </c>
      <c r="J566" t="s">
        <v>21</v>
      </c>
      <c r="K566" t="s">
        <v>22</v>
      </c>
      <c r="L566">
        <v>1426395600</v>
      </c>
      <c r="M566" s="11">
        <f>(((Tab_Data[[#This Row],[launched_at]]/60)/60)/24)+DATE(1970,1,1)</f>
        <v>42078.208333333328</v>
      </c>
      <c r="N566">
        <f>YEAR(Tab_Data[[#This Row],[Date Created Conversion]])</f>
        <v>2015</v>
      </c>
      <c r="O566" s="12" t="str">
        <f>TEXT(Tab_Data[[#This Row],[Date Created Conversion]],"mmm")</f>
        <v>mar</v>
      </c>
      <c r="P566">
        <v>1427086800</v>
      </c>
      <c r="Q566" s="11">
        <f>(((Tab_Data[[#This Row],[deadline]]/60)/60)/24)+DATE(1970,1,1)</f>
        <v>42086.208333333328</v>
      </c>
      <c r="R566" t="b">
        <v>0</v>
      </c>
      <c r="S566" t="b">
        <v>0</v>
      </c>
      <c r="T566" t="s">
        <v>33</v>
      </c>
      <c r="U566" t="str">
        <f>MID(Tab_Data[[#This Row],[category &amp; sub-category]],1,FIND("/",Tab_Data[[#This Row],[category &amp; sub-category]])-1)</f>
        <v>theater</v>
      </c>
      <c r="V566" t="str">
        <f>MID(Tab_Data[[#This Row],[category &amp; sub-category]],FIND("/",Tab_Data[[#This Row],[category &amp; sub-category]])+1,1000)</f>
        <v>plays</v>
      </c>
    </row>
    <row r="567" spans="1:22" hidden="1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>(Tab_Data[[#This Row],[pledged]]/Tab_Data[[#This Row],[goal]])*100</f>
        <v>204.60063224446787</v>
      </c>
      <c r="G567" t="s">
        <v>20</v>
      </c>
      <c r="H567">
        <v>3596</v>
      </c>
      <c r="I567" s="8">
        <f>IF(Tab_Data[[#This Row],[pledged]]=0,0,Tab_Data[[#This Row],[pledged]]/Tab_Data[[#This Row],[backers_count]])</f>
        <v>53.99499443826474</v>
      </c>
      <c r="J567" t="s">
        <v>21</v>
      </c>
      <c r="K567" t="s">
        <v>22</v>
      </c>
      <c r="L567">
        <v>1321336800</v>
      </c>
      <c r="M567" s="11">
        <f>(((Tab_Data[[#This Row],[launched_at]]/60)/60)/24)+DATE(1970,1,1)</f>
        <v>40862.25</v>
      </c>
      <c r="N567">
        <f>YEAR(Tab_Data[[#This Row],[Date Created Conversion]])</f>
        <v>2011</v>
      </c>
      <c r="O567" s="12" t="str">
        <f>TEXT(Tab_Data[[#This Row],[Date Created Conversion]],"mmm")</f>
        <v>nov</v>
      </c>
      <c r="P567">
        <v>1323064800</v>
      </c>
      <c r="Q567" s="11">
        <f>(((Tab_Data[[#This Row],[deadline]]/60)/60)/24)+DATE(1970,1,1)</f>
        <v>40882.25</v>
      </c>
      <c r="R567" t="b">
        <v>0</v>
      </c>
      <c r="S567" t="b">
        <v>0</v>
      </c>
      <c r="T567" t="s">
        <v>33</v>
      </c>
      <c r="U567" t="str">
        <f>MID(Tab_Data[[#This Row],[category &amp; sub-category]],1,FIND("/",Tab_Data[[#This Row],[category &amp; sub-category]])-1)</f>
        <v>theater</v>
      </c>
      <c r="V567" t="str">
        <f>MID(Tab_Data[[#This Row],[category &amp; sub-category]],FIND("/",Tab_Data[[#This Row],[category &amp; sub-category]])+1,1000)</f>
        <v>plays</v>
      </c>
    </row>
    <row r="568" spans="1:22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>(Tab_Data[[#This Row],[pledged]]/Tab_Data[[#This Row],[goal]])*100</f>
        <v>44.344086021505376</v>
      </c>
      <c r="G568" t="s">
        <v>14</v>
      </c>
      <c r="H568">
        <v>37</v>
      </c>
      <c r="I568" s="8">
        <f>IF(Tab_Data[[#This Row],[pledged]]=0,0,Tab_Data[[#This Row],[pledged]]/Tab_Data[[#This Row],[backers_count]])</f>
        <v>111.45945945945945</v>
      </c>
      <c r="J568" t="s">
        <v>21</v>
      </c>
      <c r="K568" t="s">
        <v>22</v>
      </c>
      <c r="L568">
        <v>1456293600</v>
      </c>
      <c r="M568" s="11">
        <f>(((Tab_Data[[#This Row],[launched_at]]/60)/60)/24)+DATE(1970,1,1)</f>
        <v>42424.25</v>
      </c>
      <c r="N568">
        <f>YEAR(Tab_Data[[#This Row],[Date Created Conversion]])</f>
        <v>2016</v>
      </c>
      <c r="O568" s="12" t="str">
        <f>TEXT(Tab_Data[[#This Row],[Date Created Conversion]],"mmm")</f>
        <v>feb</v>
      </c>
      <c r="P568">
        <v>1458277200</v>
      </c>
      <c r="Q568" s="11">
        <f>(((Tab_Data[[#This Row],[deadline]]/60)/60)/24)+DATE(1970,1,1)</f>
        <v>42447.208333333328</v>
      </c>
      <c r="R568" t="b">
        <v>0</v>
      </c>
      <c r="S568" t="b">
        <v>1</v>
      </c>
      <c r="T568" t="s">
        <v>50</v>
      </c>
      <c r="U568" t="str">
        <f>MID(Tab_Data[[#This Row],[category &amp; sub-category]],1,FIND("/",Tab_Data[[#This Row],[category &amp; sub-category]])-1)</f>
        <v>music</v>
      </c>
      <c r="V568" t="str">
        <f>MID(Tab_Data[[#This Row],[category &amp; sub-category]],FIND("/",Tab_Data[[#This Row],[category &amp; sub-category]])+1,1000)</f>
        <v>electric music</v>
      </c>
    </row>
    <row r="569" spans="1:22" ht="31.2" hidden="1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>(Tab_Data[[#This Row],[pledged]]/Tab_Data[[#This Row],[goal]])*100</f>
        <v>218.60294117647058</v>
      </c>
      <c r="G569" t="s">
        <v>20</v>
      </c>
      <c r="H569">
        <v>244</v>
      </c>
      <c r="I569" s="8">
        <f>IF(Tab_Data[[#This Row],[pledged]]=0,0,Tab_Data[[#This Row],[pledged]]/Tab_Data[[#This Row],[backers_count]])</f>
        <v>60.922131147540981</v>
      </c>
      <c r="J569" t="s">
        <v>21</v>
      </c>
      <c r="K569" t="s">
        <v>22</v>
      </c>
      <c r="L569">
        <v>1404968400</v>
      </c>
      <c r="M569" s="11">
        <f>(((Tab_Data[[#This Row],[launched_at]]/60)/60)/24)+DATE(1970,1,1)</f>
        <v>41830.208333333336</v>
      </c>
      <c r="N569">
        <f>YEAR(Tab_Data[[#This Row],[Date Created Conversion]])</f>
        <v>2014</v>
      </c>
      <c r="O569" s="12" t="str">
        <f>TEXT(Tab_Data[[#This Row],[Date Created Conversion]],"mmm")</f>
        <v>jul</v>
      </c>
      <c r="P569">
        <v>1405141200</v>
      </c>
      <c r="Q569" s="11">
        <f>(((Tab_Data[[#This Row],[deadline]]/60)/60)/24)+DATE(1970,1,1)</f>
        <v>41832.208333333336</v>
      </c>
      <c r="R569" t="b">
        <v>0</v>
      </c>
      <c r="S569" t="b">
        <v>0</v>
      </c>
      <c r="T569" t="s">
        <v>23</v>
      </c>
      <c r="U569" t="str">
        <f>MID(Tab_Data[[#This Row],[category &amp; sub-category]],1,FIND("/",Tab_Data[[#This Row],[category &amp; sub-category]])-1)</f>
        <v>music</v>
      </c>
      <c r="V569" t="str">
        <f>MID(Tab_Data[[#This Row],[category &amp; sub-category]],FIND("/",Tab_Data[[#This Row],[category &amp; sub-category]])+1,1000)</f>
        <v>rock</v>
      </c>
    </row>
    <row r="570" spans="1:22" hidden="1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>(Tab_Data[[#This Row],[pledged]]/Tab_Data[[#This Row],[goal]])*100</f>
        <v>186.03314917127071</v>
      </c>
      <c r="G570" t="s">
        <v>20</v>
      </c>
      <c r="H570">
        <v>5180</v>
      </c>
      <c r="I570" s="8">
        <f>IF(Tab_Data[[#This Row],[pledged]]=0,0,Tab_Data[[#This Row],[pledged]]/Tab_Data[[#This Row],[backers_count]])</f>
        <v>26.0015444015444</v>
      </c>
      <c r="J570" t="s">
        <v>21</v>
      </c>
      <c r="K570" t="s">
        <v>22</v>
      </c>
      <c r="L570">
        <v>1279170000</v>
      </c>
      <c r="M570" s="11">
        <f>(((Tab_Data[[#This Row],[launched_at]]/60)/60)/24)+DATE(1970,1,1)</f>
        <v>40374.208333333336</v>
      </c>
      <c r="N570">
        <f>YEAR(Tab_Data[[#This Row],[Date Created Conversion]])</f>
        <v>2010</v>
      </c>
      <c r="O570" s="12" t="str">
        <f>TEXT(Tab_Data[[#This Row],[Date Created Conversion]],"mmm")</f>
        <v>jul</v>
      </c>
      <c r="P570">
        <v>1283058000</v>
      </c>
      <c r="Q570" s="11">
        <f>(((Tab_Data[[#This Row],[deadline]]/60)/60)/24)+DATE(1970,1,1)</f>
        <v>40419.208333333336</v>
      </c>
      <c r="R570" t="b">
        <v>0</v>
      </c>
      <c r="S570" t="b">
        <v>0</v>
      </c>
      <c r="T570" t="s">
        <v>33</v>
      </c>
      <c r="U570" t="str">
        <f>MID(Tab_Data[[#This Row],[category &amp; sub-category]],1,FIND("/",Tab_Data[[#This Row],[category &amp; sub-category]])-1)</f>
        <v>theater</v>
      </c>
      <c r="V570" t="str">
        <f>MID(Tab_Data[[#This Row],[category &amp; sub-category]],FIND("/",Tab_Data[[#This Row],[category &amp; sub-category]])+1,1000)</f>
        <v>plays</v>
      </c>
    </row>
    <row r="571" spans="1:22" hidden="1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>(Tab_Data[[#This Row],[pledged]]/Tab_Data[[#This Row],[goal]])*100</f>
        <v>237.33830845771143</v>
      </c>
      <c r="G571" t="s">
        <v>20</v>
      </c>
      <c r="H571">
        <v>589</v>
      </c>
      <c r="I571" s="8">
        <f>IF(Tab_Data[[#This Row],[pledged]]=0,0,Tab_Data[[#This Row],[pledged]]/Tab_Data[[#This Row],[backers_count]])</f>
        <v>80.993208828522924</v>
      </c>
      <c r="J571" t="s">
        <v>107</v>
      </c>
      <c r="K571" t="s">
        <v>108</v>
      </c>
      <c r="L571">
        <v>1294725600</v>
      </c>
      <c r="M571" s="11">
        <f>(((Tab_Data[[#This Row],[launched_at]]/60)/60)/24)+DATE(1970,1,1)</f>
        <v>40554.25</v>
      </c>
      <c r="N571">
        <f>YEAR(Tab_Data[[#This Row],[Date Created Conversion]])</f>
        <v>2011</v>
      </c>
      <c r="O571" s="12" t="str">
        <f>TEXT(Tab_Data[[#This Row],[Date Created Conversion]],"mmm")</f>
        <v>ene</v>
      </c>
      <c r="P571">
        <v>1295762400</v>
      </c>
      <c r="Q571" s="11">
        <f>(((Tab_Data[[#This Row],[deadline]]/60)/60)/24)+DATE(1970,1,1)</f>
        <v>40566.25</v>
      </c>
      <c r="R571" t="b">
        <v>0</v>
      </c>
      <c r="S571" t="b">
        <v>0</v>
      </c>
      <c r="T571" t="s">
        <v>71</v>
      </c>
      <c r="U571" t="str">
        <f>MID(Tab_Data[[#This Row],[category &amp; sub-category]],1,FIND("/",Tab_Data[[#This Row],[category &amp; sub-category]])-1)</f>
        <v>film &amp; video</v>
      </c>
      <c r="V571" t="str">
        <f>MID(Tab_Data[[#This Row],[category &amp; sub-category]],FIND("/",Tab_Data[[#This Row],[category &amp; sub-category]])+1,1000)</f>
        <v>animation</v>
      </c>
    </row>
    <row r="572" spans="1:22" hidden="1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>(Tab_Data[[#This Row],[pledged]]/Tab_Data[[#This Row],[goal]])*100</f>
        <v>305.65384615384613</v>
      </c>
      <c r="G572" t="s">
        <v>20</v>
      </c>
      <c r="H572">
        <v>2725</v>
      </c>
      <c r="I572" s="8">
        <f>IF(Tab_Data[[#This Row],[pledged]]=0,0,Tab_Data[[#This Row],[pledged]]/Tab_Data[[#This Row],[backers_count]])</f>
        <v>34.995963302752294</v>
      </c>
      <c r="J572" t="s">
        <v>21</v>
      </c>
      <c r="K572" t="s">
        <v>22</v>
      </c>
      <c r="L572">
        <v>1419055200</v>
      </c>
      <c r="M572" s="11">
        <f>(((Tab_Data[[#This Row],[launched_at]]/60)/60)/24)+DATE(1970,1,1)</f>
        <v>41993.25</v>
      </c>
      <c r="N572">
        <f>YEAR(Tab_Data[[#This Row],[Date Created Conversion]])</f>
        <v>2014</v>
      </c>
      <c r="O572" s="12" t="str">
        <f>TEXT(Tab_Data[[#This Row],[Date Created Conversion]],"mmm")</f>
        <v>dic</v>
      </c>
      <c r="P572">
        <v>1419573600</v>
      </c>
      <c r="Q572" s="11">
        <f>(((Tab_Data[[#This Row],[deadline]]/60)/60)/24)+DATE(1970,1,1)</f>
        <v>41999.25</v>
      </c>
      <c r="R572" t="b">
        <v>0</v>
      </c>
      <c r="S572" t="b">
        <v>1</v>
      </c>
      <c r="T572" t="s">
        <v>23</v>
      </c>
      <c r="U572" t="str">
        <f>MID(Tab_Data[[#This Row],[category &amp; sub-category]],1,FIND("/",Tab_Data[[#This Row],[category &amp; sub-category]])-1)</f>
        <v>music</v>
      </c>
      <c r="V572" t="str">
        <f>MID(Tab_Data[[#This Row],[category &amp; sub-category]],FIND("/",Tab_Data[[#This Row],[category &amp; sub-category]])+1,1000)</f>
        <v>rock</v>
      </c>
    </row>
    <row r="573" spans="1:22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>(Tab_Data[[#This Row],[pledged]]/Tab_Data[[#This Row],[goal]])*100</f>
        <v>94.142857142857139</v>
      </c>
      <c r="G573" t="s">
        <v>14</v>
      </c>
      <c r="H573">
        <v>35</v>
      </c>
      <c r="I573" s="8">
        <f>IF(Tab_Data[[#This Row],[pledged]]=0,0,Tab_Data[[#This Row],[pledged]]/Tab_Data[[#This Row],[backers_count]])</f>
        <v>94.142857142857139</v>
      </c>
      <c r="J573" t="s">
        <v>107</v>
      </c>
      <c r="K573" t="s">
        <v>108</v>
      </c>
      <c r="L573">
        <v>1434690000</v>
      </c>
      <c r="M573" s="11">
        <f>(((Tab_Data[[#This Row],[launched_at]]/60)/60)/24)+DATE(1970,1,1)</f>
        <v>42174.208333333328</v>
      </c>
      <c r="N573">
        <f>YEAR(Tab_Data[[#This Row],[Date Created Conversion]])</f>
        <v>2015</v>
      </c>
      <c r="O573" s="12" t="str">
        <f>TEXT(Tab_Data[[#This Row],[Date Created Conversion]],"mmm")</f>
        <v>jun</v>
      </c>
      <c r="P573">
        <v>1438750800</v>
      </c>
      <c r="Q573" s="11">
        <f>(((Tab_Data[[#This Row],[deadline]]/60)/60)/24)+DATE(1970,1,1)</f>
        <v>42221.208333333328</v>
      </c>
      <c r="R573" t="b">
        <v>0</v>
      </c>
      <c r="S573" t="b">
        <v>0</v>
      </c>
      <c r="T573" t="s">
        <v>100</v>
      </c>
      <c r="U573" t="str">
        <f>MID(Tab_Data[[#This Row],[category &amp; sub-category]],1,FIND("/",Tab_Data[[#This Row],[category &amp; sub-category]])-1)</f>
        <v>film &amp; video</v>
      </c>
      <c r="V573" t="str">
        <f>MID(Tab_Data[[#This Row],[category &amp; sub-category]],FIND("/",Tab_Data[[#This Row],[category &amp; sub-category]])+1,1000)</f>
        <v>shorts</v>
      </c>
    </row>
    <row r="574" spans="1:22" hidden="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>(Tab_Data[[#This Row],[pledged]]/Tab_Data[[#This Row],[goal]])*100</f>
        <v>54.400000000000006</v>
      </c>
      <c r="G574" t="s">
        <v>74</v>
      </c>
      <c r="H574">
        <v>94</v>
      </c>
      <c r="I574" s="8">
        <f>IF(Tab_Data[[#This Row],[pledged]]=0,0,Tab_Data[[#This Row],[pledged]]/Tab_Data[[#This Row],[backers_count]])</f>
        <v>52.085106382978722</v>
      </c>
      <c r="J574" t="s">
        <v>21</v>
      </c>
      <c r="K574" t="s">
        <v>22</v>
      </c>
      <c r="L574">
        <v>1443416400</v>
      </c>
      <c r="M574" s="11">
        <f>(((Tab_Data[[#This Row],[launched_at]]/60)/60)/24)+DATE(1970,1,1)</f>
        <v>42275.208333333328</v>
      </c>
      <c r="N574">
        <f>YEAR(Tab_Data[[#This Row],[Date Created Conversion]])</f>
        <v>2015</v>
      </c>
      <c r="O574" s="12" t="str">
        <f>TEXT(Tab_Data[[#This Row],[Date Created Conversion]],"mmm")</f>
        <v>sep</v>
      </c>
      <c r="P574">
        <v>1444798800</v>
      </c>
      <c r="Q574" s="11">
        <f>(((Tab_Data[[#This Row],[deadline]]/60)/60)/24)+DATE(1970,1,1)</f>
        <v>42291.208333333328</v>
      </c>
      <c r="R574" t="b">
        <v>0</v>
      </c>
      <c r="S574" t="b">
        <v>1</v>
      </c>
      <c r="T574" t="s">
        <v>23</v>
      </c>
      <c r="U574" t="str">
        <f>MID(Tab_Data[[#This Row],[category &amp; sub-category]],1,FIND("/",Tab_Data[[#This Row],[category &amp; sub-category]])-1)</f>
        <v>music</v>
      </c>
      <c r="V574" t="str">
        <f>MID(Tab_Data[[#This Row],[category &amp; sub-category]],FIND("/",Tab_Data[[#This Row],[category &amp; sub-category]])+1,1000)</f>
        <v>rock</v>
      </c>
    </row>
    <row r="575" spans="1:22" hidden="1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>(Tab_Data[[#This Row],[pledged]]/Tab_Data[[#This Row],[goal]])*100</f>
        <v>111.88059701492537</v>
      </c>
      <c r="G575" t="s">
        <v>20</v>
      </c>
      <c r="H575">
        <v>300</v>
      </c>
      <c r="I575" s="8">
        <f>IF(Tab_Data[[#This Row],[pledged]]=0,0,Tab_Data[[#This Row],[pledged]]/Tab_Data[[#This Row],[backers_count]])</f>
        <v>24.986666666666668</v>
      </c>
      <c r="J575" t="s">
        <v>21</v>
      </c>
      <c r="K575" t="s">
        <v>22</v>
      </c>
      <c r="L575">
        <v>1399006800</v>
      </c>
      <c r="M575" s="11">
        <f>(((Tab_Data[[#This Row],[launched_at]]/60)/60)/24)+DATE(1970,1,1)</f>
        <v>41761.208333333336</v>
      </c>
      <c r="N575">
        <f>YEAR(Tab_Data[[#This Row],[Date Created Conversion]])</f>
        <v>2014</v>
      </c>
      <c r="O575" s="12" t="str">
        <f>TEXT(Tab_Data[[#This Row],[Date Created Conversion]],"mmm")</f>
        <v>may</v>
      </c>
      <c r="P575">
        <v>1399179600</v>
      </c>
      <c r="Q575" s="11">
        <f>(((Tab_Data[[#This Row],[deadline]]/60)/60)/24)+DATE(1970,1,1)</f>
        <v>41763.208333333336</v>
      </c>
      <c r="R575" t="b">
        <v>0</v>
      </c>
      <c r="S575" t="b">
        <v>0</v>
      </c>
      <c r="T575" t="s">
        <v>1029</v>
      </c>
      <c r="U575" t="str">
        <f>MID(Tab_Data[[#This Row],[category &amp; sub-category]],1,FIND("/",Tab_Data[[#This Row],[category &amp; sub-category]])-1)</f>
        <v>journalism</v>
      </c>
      <c r="V575" t="str">
        <f>MID(Tab_Data[[#This Row],[category &amp; sub-category]],FIND("/",Tab_Data[[#This Row],[category &amp; sub-category]])+1,1000)</f>
        <v>audio</v>
      </c>
    </row>
    <row r="576" spans="1:22" hidden="1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>(Tab_Data[[#This Row],[pledged]]/Tab_Data[[#This Row],[goal]])*100</f>
        <v>369.14814814814815</v>
      </c>
      <c r="G576" t="s">
        <v>20</v>
      </c>
      <c r="H576">
        <v>144</v>
      </c>
      <c r="I576" s="8">
        <f>IF(Tab_Data[[#This Row],[pledged]]=0,0,Tab_Data[[#This Row],[pledged]]/Tab_Data[[#This Row],[backers_count]])</f>
        <v>69.215277777777771</v>
      </c>
      <c r="J576" t="s">
        <v>21</v>
      </c>
      <c r="K576" t="s">
        <v>22</v>
      </c>
      <c r="L576">
        <v>1575698400</v>
      </c>
      <c r="M576" s="11">
        <f>(((Tab_Data[[#This Row],[launched_at]]/60)/60)/24)+DATE(1970,1,1)</f>
        <v>43806.25</v>
      </c>
      <c r="N576">
        <f>YEAR(Tab_Data[[#This Row],[Date Created Conversion]])</f>
        <v>2019</v>
      </c>
      <c r="O576" s="12" t="str">
        <f>TEXT(Tab_Data[[#This Row],[Date Created Conversion]],"mmm")</f>
        <v>dic</v>
      </c>
      <c r="P576">
        <v>1576562400</v>
      </c>
      <c r="Q576" s="11">
        <f>(((Tab_Data[[#This Row],[deadline]]/60)/60)/24)+DATE(1970,1,1)</f>
        <v>43816.25</v>
      </c>
      <c r="R576" t="b">
        <v>0</v>
      </c>
      <c r="S576" t="b">
        <v>1</v>
      </c>
      <c r="T576" t="s">
        <v>17</v>
      </c>
      <c r="U576" t="str">
        <f>MID(Tab_Data[[#This Row],[category &amp; sub-category]],1,FIND("/",Tab_Data[[#This Row],[category &amp; sub-category]])-1)</f>
        <v>food</v>
      </c>
      <c r="V576" t="str">
        <f>MID(Tab_Data[[#This Row],[category &amp; sub-category]],FIND("/",Tab_Data[[#This Row],[category &amp; sub-category]])+1,1000)</f>
        <v>food trucks</v>
      </c>
    </row>
    <row r="577" spans="1:22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>(Tab_Data[[#This Row],[pledged]]/Tab_Data[[#This Row],[goal]])*100</f>
        <v>62.930372148859547</v>
      </c>
      <c r="G577" t="s">
        <v>14</v>
      </c>
      <c r="H577">
        <v>558</v>
      </c>
      <c r="I577" s="8">
        <f>IF(Tab_Data[[#This Row],[pledged]]=0,0,Tab_Data[[#This Row],[pledged]]/Tab_Data[[#This Row],[backers_count]])</f>
        <v>93.944444444444443</v>
      </c>
      <c r="J577" t="s">
        <v>21</v>
      </c>
      <c r="K577" t="s">
        <v>22</v>
      </c>
      <c r="L577">
        <v>1400562000</v>
      </c>
      <c r="M577" s="11">
        <f>(((Tab_Data[[#This Row],[launched_at]]/60)/60)/24)+DATE(1970,1,1)</f>
        <v>41779.208333333336</v>
      </c>
      <c r="N577">
        <f>YEAR(Tab_Data[[#This Row],[Date Created Conversion]])</f>
        <v>2014</v>
      </c>
      <c r="O577" s="12" t="str">
        <f>TEXT(Tab_Data[[#This Row],[Date Created Conversion]],"mmm")</f>
        <v>may</v>
      </c>
      <c r="P577">
        <v>1400821200</v>
      </c>
      <c r="Q577" s="11">
        <f>(((Tab_Data[[#This Row],[deadline]]/60)/60)/24)+DATE(1970,1,1)</f>
        <v>41782.208333333336</v>
      </c>
      <c r="R577" t="b">
        <v>0</v>
      </c>
      <c r="S577" t="b">
        <v>1</v>
      </c>
      <c r="T577" t="s">
        <v>33</v>
      </c>
      <c r="U577" t="str">
        <f>MID(Tab_Data[[#This Row],[category &amp; sub-category]],1,FIND("/",Tab_Data[[#This Row],[category &amp; sub-category]])-1)</f>
        <v>theater</v>
      </c>
      <c r="V577" t="str">
        <f>MID(Tab_Data[[#This Row],[category &amp; sub-category]],FIND("/",Tab_Data[[#This Row],[category &amp; sub-category]])+1,1000)</f>
        <v>plays</v>
      </c>
    </row>
    <row r="578" spans="1:22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>(Tab_Data[[#This Row],[pledged]]/Tab_Data[[#This Row],[goal]])*100</f>
        <v>64.927835051546396</v>
      </c>
      <c r="G578" t="s">
        <v>14</v>
      </c>
      <c r="H578">
        <v>64</v>
      </c>
      <c r="I578" s="8">
        <f>IF(Tab_Data[[#This Row],[pledged]]=0,0,Tab_Data[[#This Row],[pledged]]/Tab_Data[[#This Row],[backers_count]])</f>
        <v>98.40625</v>
      </c>
      <c r="J578" t="s">
        <v>21</v>
      </c>
      <c r="K578" t="s">
        <v>22</v>
      </c>
      <c r="L578">
        <v>1509512400</v>
      </c>
      <c r="M578" s="11">
        <f>(((Tab_Data[[#This Row],[launched_at]]/60)/60)/24)+DATE(1970,1,1)</f>
        <v>43040.208333333328</v>
      </c>
      <c r="N578">
        <f>YEAR(Tab_Data[[#This Row],[Date Created Conversion]])</f>
        <v>2017</v>
      </c>
      <c r="O578" s="12" t="str">
        <f>TEXT(Tab_Data[[#This Row],[Date Created Conversion]],"mmm")</f>
        <v>nov</v>
      </c>
      <c r="P578">
        <v>1510984800</v>
      </c>
      <c r="Q578" s="11">
        <f>(((Tab_Data[[#This Row],[deadline]]/60)/60)/24)+DATE(1970,1,1)</f>
        <v>43057.25</v>
      </c>
      <c r="R578" t="b">
        <v>0</v>
      </c>
      <c r="S578" t="b">
        <v>0</v>
      </c>
      <c r="T578" t="s">
        <v>33</v>
      </c>
      <c r="U578" t="str">
        <f>MID(Tab_Data[[#This Row],[category &amp; sub-category]],1,FIND("/",Tab_Data[[#This Row],[category &amp; sub-category]])-1)</f>
        <v>theater</v>
      </c>
      <c r="V578" t="str">
        <f>MID(Tab_Data[[#This Row],[category &amp; sub-category]],FIND("/",Tab_Data[[#This Row],[category &amp; sub-category]])+1,1000)</f>
        <v>plays</v>
      </c>
    </row>
    <row r="579" spans="1:22" hidden="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>(Tab_Data[[#This Row],[pledged]]/Tab_Data[[#This Row],[goal]])*100</f>
        <v>18.853658536585368</v>
      </c>
      <c r="G579" t="s">
        <v>74</v>
      </c>
      <c r="H579">
        <v>37</v>
      </c>
      <c r="I579" s="8">
        <f>IF(Tab_Data[[#This Row],[pledged]]=0,0,Tab_Data[[#This Row],[pledged]]/Tab_Data[[#This Row],[backers_count]])</f>
        <v>41.783783783783782</v>
      </c>
      <c r="J579" t="s">
        <v>21</v>
      </c>
      <c r="K579" t="s">
        <v>22</v>
      </c>
      <c r="L579">
        <v>1299823200</v>
      </c>
      <c r="M579" s="11">
        <f>(((Tab_Data[[#This Row],[launched_at]]/60)/60)/24)+DATE(1970,1,1)</f>
        <v>40613.25</v>
      </c>
      <c r="N579">
        <f>YEAR(Tab_Data[[#This Row],[Date Created Conversion]])</f>
        <v>2011</v>
      </c>
      <c r="O579" s="12" t="str">
        <f>TEXT(Tab_Data[[#This Row],[Date Created Conversion]],"mmm")</f>
        <v>mar</v>
      </c>
      <c r="P579">
        <v>1302066000</v>
      </c>
      <c r="Q579" s="11">
        <f>(((Tab_Data[[#This Row],[deadline]]/60)/60)/24)+DATE(1970,1,1)</f>
        <v>40639.208333333336</v>
      </c>
      <c r="R579" t="b">
        <v>0</v>
      </c>
      <c r="S579" t="b">
        <v>0</v>
      </c>
      <c r="T579" t="s">
        <v>159</v>
      </c>
      <c r="U579" t="str">
        <f>MID(Tab_Data[[#This Row],[category &amp; sub-category]],1,FIND("/",Tab_Data[[#This Row],[category &amp; sub-category]])-1)</f>
        <v>music</v>
      </c>
      <c r="V579" t="str">
        <f>MID(Tab_Data[[#This Row],[category &amp; sub-category]],FIND("/",Tab_Data[[#This Row],[category &amp; sub-category]])+1,1000)</f>
        <v>jazz</v>
      </c>
    </row>
    <row r="580" spans="1:22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>(Tab_Data[[#This Row],[pledged]]/Tab_Data[[#This Row],[goal]])*100</f>
        <v>16.754404145077721</v>
      </c>
      <c r="G580" t="s">
        <v>14</v>
      </c>
      <c r="H580">
        <v>245</v>
      </c>
      <c r="I580" s="8">
        <f>IF(Tab_Data[[#This Row],[pledged]]=0,0,Tab_Data[[#This Row],[pledged]]/Tab_Data[[#This Row],[backers_count]])</f>
        <v>65.991836734693877</v>
      </c>
      <c r="J580" t="s">
        <v>21</v>
      </c>
      <c r="K580" t="s">
        <v>22</v>
      </c>
      <c r="L580">
        <v>1322719200</v>
      </c>
      <c r="M580" s="11">
        <f>(((Tab_Data[[#This Row],[launched_at]]/60)/60)/24)+DATE(1970,1,1)</f>
        <v>40878.25</v>
      </c>
      <c r="N580">
        <f>YEAR(Tab_Data[[#This Row],[Date Created Conversion]])</f>
        <v>2011</v>
      </c>
      <c r="O580" s="12" t="str">
        <f>TEXT(Tab_Data[[#This Row],[Date Created Conversion]],"mmm")</f>
        <v>dic</v>
      </c>
      <c r="P580">
        <v>1322978400</v>
      </c>
      <c r="Q580" s="11">
        <f>(((Tab_Data[[#This Row],[deadline]]/60)/60)/24)+DATE(1970,1,1)</f>
        <v>40881.25</v>
      </c>
      <c r="R580" t="b">
        <v>0</v>
      </c>
      <c r="S580" t="b">
        <v>0</v>
      </c>
      <c r="T580" t="s">
        <v>474</v>
      </c>
      <c r="U580" t="str">
        <f>MID(Tab_Data[[#This Row],[category &amp; sub-category]],1,FIND("/",Tab_Data[[#This Row],[category &amp; sub-category]])-1)</f>
        <v>film &amp; video</v>
      </c>
      <c r="V580" t="str">
        <f>MID(Tab_Data[[#This Row],[category &amp; sub-category]],FIND("/",Tab_Data[[#This Row],[category &amp; sub-category]])+1,1000)</f>
        <v>science fiction</v>
      </c>
    </row>
    <row r="581" spans="1:22" hidden="1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>(Tab_Data[[#This Row],[pledged]]/Tab_Data[[#This Row],[goal]])*100</f>
        <v>101.11290322580646</v>
      </c>
      <c r="G581" t="s">
        <v>20</v>
      </c>
      <c r="H581">
        <v>87</v>
      </c>
      <c r="I581" s="8">
        <f>IF(Tab_Data[[#This Row],[pledged]]=0,0,Tab_Data[[#This Row],[pledged]]/Tab_Data[[#This Row],[backers_count]])</f>
        <v>72.05747126436782</v>
      </c>
      <c r="J581" t="s">
        <v>21</v>
      </c>
      <c r="K581" t="s">
        <v>22</v>
      </c>
      <c r="L581">
        <v>1312693200</v>
      </c>
      <c r="M581" s="11">
        <f>(((Tab_Data[[#This Row],[launched_at]]/60)/60)/24)+DATE(1970,1,1)</f>
        <v>40762.208333333336</v>
      </c>
      <c r="N581">
        <f>YEAR(Tab_Data[[#This Row],[Date Created Conversion]])</f>
        <v>2011</v>
      </c>
      <c r="O581" s="12" t="str">
        <f>TEXT(Tab_Data[[#This Row],[Date Created Conversion]],"mmm")</f>
        <v>ago</v>
      </c>
      <c r="P581">
        <v>1313730000</v>
      </c>
      <c r="Q581" s="11">
        <f>(((Tab_Data[[#This Row],[deadline]]/60)/60)/24)+DATE(1970,1,1)</f>
        <v>40774.208333333336</v>
      </c>
      <c r="R581" t="b">
        <v>0</v>
      </c>
      <c r="S581" t="b">
        <v>0</v>
      </c>
      <c r="T581" t="s">
        <v>159</v>
      </c>
      <c r="U581" t="str">
        <f>MID(Tab_Data[[#This Row],[category &amp; sub-category]],1,FIND("/",Tab_Data[[#This Row],[category &amp; sub-category]])-1)</f>
        <v>music</v>
      </c>
      <c r="V581" t="str">
        <f>MID(Tab_Data[[#This Row],[category &amp; sub-category]],FIND("/",Tab_Data[[#This Row],[category &amp; sub-category]])+1,1000)</f>
        <v>jazz</v>
      </c>
    </row>
    <row r="582" spans="1:22" hidden="1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>(Tab_Data[[#This Row],[pledged]]/Tab_Data[[#This Row],[goal]])*100</f>
        <v>341.5022831050228</v>
      </c>
      <c r="G582" t="s">
        <v>20</v>
      </c>
      <c r="H582">
        <v>3116</v>
      </c>
      <c r="I582" s="8">
        <f>IF(Tab_Data[[#This Row],[pledged]]=0,0,Tab_Data[[#This Row],[pledged]]/Tab_Data[[#This Row],[backers_count]])</f>
        <v>48.003209242618745</v>
      </c>
      <c r="J582" t="s">
        <v>21</v>
      </c>
      <c r="K582" t="s">
        <v>22</v>
      </c>
      <c r="L582">
        <v>1393394400</v>
      </c>
      <c r="M582" s="11">
        <f>(((Tab_Data[[#This Row],[launched_at]]/60)/60)/24)+DATE(1970,1,1)</f>
        <v>41696.25</v>
      </c>
      <c r="N582">
        <f>YEAR(Tab_Data[[#This Row],[Date Created Conversion]])</f>
        <v>2014</v>
      </c>
      <c r="O582" s="12" t="str">
        <f>TEXT(Tab_Data[[#This Row],[Date Created Conversion]],"mmm")</f>
        <v>feb</v>
      </c>
      <c r="P582">
        <v>1394085600</v>
      </c>
      <c r="Q582" s="11">
        <f>(((Tab_Data[[#This Row],[deadline]]/60)/60)/24)+DATE(1970,1,1)</f>
        <v>41704.25</v>
      </c>
      <c r="R582" t="b">
        <v>0</v>
      </c>
      <c r="S582" t="b">
        <v>0</v>
      </c>
      <c r="T582" t="s">
        <v>33</v>
      </c>
      <c r="U582" t="str">
        <f>MID(Tab_Data[[#This Row],[category &amp; sub-category]],1,FIND("/",Tab_Data[[#This Row],[category &amp; sub-category]])-1)</f>
        <v>theater</v>
      </c>
      <c r="V582" t="str">
        <f>MID(Tab_Data[[#This Row],[category &amp; sub-category]],FIND("/",Tab_Data[[#This Row],[category &amp; sub-category]])+1,1000)</f>
        <v>plays</v>
      </c>
    </row>
    <row r="583" spans="1:22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>(Tab_Data[[#This Row],[pledged]]/Tab_Data[[#This Row],[goal]])*100</f>
        <v>64.016666666666666</v>
      </c>
      <c r="G583" t="s">
        <v>14</v>
      </c>
      <c r="H583">
        <v>71</v>
      </c>
      <c r="I583" s="8">
        <f>IF(Tab_Data[[#This Row],[pledged]]=0,0,Tab_Data[[#This Row],[pledged]]/Tab_Data[[#This Row],[backers_count]])</f>
        <v>54.098591549295776</v>
      </c>
      <c r="J583" t="s">
        <v>21</v>
      </c>
      <c r="K583" t="s">
        <v>22</v>
      </c>
      <c r="L583">
        <v>1304053200</v>
      </c>
      <c r="M583" s="11">
        <f>(((Tab_Data[[#This Row],[launched_at]]/60)/60)/24)+DATE(1970,1,1)</f>
        <v>40662.208333333336</v>
      </c>
      <c r="N583">
        <f>YEAR(Tab_Data[[#This Row],[Date Created Conversion]])</f>
        <v>2011</v>
      </c>
      <c r="O583" s="12" t="str">
        <f>TEXT(Tab_Data[[#This Row],[Date Created Conversion]],"mmm")</f>
        <v>abr</v>
      </c>
      <c r="P583">
        <v>1305349200</v>
      </c>
      <c r="Q583" s="11">
        <f>(((Tab_Data[[#This Row],[deadline]]/60)/60)/24)+DATE(1970,1,1)</f>
        <v>40677.208333333336</v>
      </c>
      <c r="R583" t="b">
        <v>0</v>
      </c>
      <c r="S583" t="b">
        <v>0</v>
      </c>
      <c r="T583" t="s">
        <v>28</v>
      </c>
      <c r="U583" t="str">
        <f>MID(Tab_Data[[#This Row],[category &amp; sub-category]],1,FIND("/",Tab_Data[[#This Row],[category &amp; sub-category]])-1)</f>
        <v>technology</v>
      </c>
      <c r="V583" t="str">
        <f>MID(Tab_Data[[#This Row],[category &amp; sub-category]],FIND("/",Tab_Data[[#This Row],[category &amp; sub-category]])+1,1000)</f>
        <v>web</v>
      </c>
    </row>
    <row r="584" spans="1:22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>(Tab_Data[[#This Row],[pledged]]/Tab_Data[[#This Row],[goal]])*100</f>
        <v>52.080459770114942</v>
      </c>
      <c r="G584" t="s">
        <v>14</v>
      </c>
      <c r="H584">
        <v>42</v>
      </c>
      <c r="I584" s="8">
        <f>IF(Tab_Data[[#This Row],[pledged]]=0,0,Tab_Data[[#This Row],[pledged]]/Tab_Data[[#This Row],[backers_count]])</f>
        <v>107.88095238095238</v>
      </c>
      <c r="J584" t="s">
        <v>21</v>
      </c>
      <c r="K584" t="s">
        <v>22</v>
      </c>
      <c r="L584">
        <v>1433912400</v>
      </c>
      <c r="M584" s="11">
        <f>(((Tab_Data[[#This Row],[launched_at]]/60)/60)/24)+DATE(1970,1,1)</f>
        <v>42165.208333333328</v>
      </c>
      <c r="N584">
        <f>YEAR(Tab_Data[[#This Row],[Date Created Conversion]])</f>
        <v>2015</v>
      </c>
      <c r="O584" s="12" t="str">
        <f>TEXT(Tab_Data[[#This Row],[Date Created Conversion]],"mmm")</f>
        <v>jun</v>
      </c>
      <c r="P584">
        <v>1434344400</v>
      </c>
      <c r="Q584" s="11">
        <f>(((Tab_Data[[#This Row],[deadline]]/60)/60)/24)+DATE(1970,1,1)</f>
        <v>42170.208333333328</v>
      </c>
      <c r="R584" t="b">
        <v>0</v>
      </c>
      <c r="S584" t="b">
        <v>1</v>
      </c>
      <c r="T584" t="s">
        <v>89</v>
      </c>
      <c r="U584" t="str">
        <f>MID(Tab_Data[[#This Row],[category &amp; sub-category]],1,FIND("/",Tab_Data[[#This Row],[category &amp; sub-category]])-1)</f>
        <v>games</v>
      </c>
      <c r="V584" t="str">
        <f>MID(Tab_Data[[#This Row],[category &amp; sub-category]],FIND("/",Tab_Data[[#This Row],[category &amp; sub-category]])+1,1000)</f>
        <v>video games</v>
      </c>
    </row>
    <row r="585" spans="1:22" ht="31.2" hidden="1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>(Tab_Data[[#This Row],[pledged]]/Tab_Data[[#This Row],[goal]])*100</f>
        <v>322.40211640211641</v>
      </c>
      <c r="G585" t="s">
        <v>20</v>
      </c>
      <c r="H585">
        <v>909</v>
      </c>
      <c r="I585" s="8">
        <f>IF(Tab_Data[[#This Row],[pledged]]=0,0,Tab_Data[[#This Row],[pledged]]/Tab_Data[[#This Row],[backers_count]])</f>
        <v>67.034103410341032</v>
      </c>
      <c r="J585" t="s">
        <v>21</v>
      </c>
      <c r="K585" t="s">
        <v>22</v>
      </c>
      <c r="L585">
        <v>1329717600</v>
      </c>
      <c r="M585" s="11">
        <f>(((Tab_Data[[#This Row],[launched_at]]/60)/60)/24)+DATE(1970,1,1)</f>
        <v>40959.25</v>
      </c>
      <c r="N585">
        <f>YEAR(Tab_Data[[#This Row],[Date Created Conversion]])</f>
        <v>2012</v>
      </c>
      <c r="O585" s="12" t="str">
        <f>TEXT(Tab_Data[[#This Row],[Date Created Conversion]],"mmm")</f>
        <v>feb</v>
      </c>
      <c r="P585">
        <v>1331186400</v>
      </c>
      <c r="Q585" s="11">
        <f>(((Tab_Data[[#This Row],[deadline]]/60)/60)/24)+DATE(1970,1,1)</f>
        <v>40976.25</v>
      </c>
      <c r="R585" t="b">
        <v>0</v>
      </c>
      <c r="S585" t="b">
        <v>0</v>
      </c>
      <c r="T585" t="s">
        <v>42</v>
      </c>
      <c r="U585" t="str">
        <f>MID(Tab_Data[[#This Row],[category &amp; sub-category]],1,FIND("/",Tab_Data[[#This Row],[category &amp; sub-category]])-1)</f>
        <v>film &amp; video</v>
      </c>
      <c r="V585" t="str">
        <f>MID(Tab_Data[[#This Row],[category &amp; sub-category]],FIND("/",Tab_Data[[#This Row],[category &amp; sub-category]])+1,1000)</f>
        <v>documentary</v>
      </c>
    </row>
    <row r="586" spans="1:22" ht="31.2" hidden="1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>(Tab_Data[[#This Row],[pledged]]/Tab_Data[[#This Row],[goal]])*100</f>
        <v>119.50810185185186</v>
      </c>
      <c r="G586" t="s">
        <v>20</v>
      </c>
      <c r="H586">
        <v>1613</v>
      </c>
      <c r="I586" s="8">
        <f>IF(Tab_Data[[#This Row],[pledged]]=0,0,Tab_Data[[#This Row],[pledged]]/Tab_Data[[#This Row],[backers_count]])</f>
        <v>64.01425914445133</v>
      </c>
      <c r="J586" t="s">
        <v>21</v>
      </c>
      <c r="K586" t="s">
        <v>22</v>
      </c>
      <c r="L586">
        <v>1335330000</v>
      </c>
      <c r="M586" s="11">
        <f>(((Tab_Data[[#This Row],[launched_at]]/60)/60)/24)+DATE(1970,1,1)</f>
        <v>41024.208333333336</v>
      </c>
      <c r="N586">
        <f>YEAR(Tab_Data[[#This Row],[Date Created Conversion]])</f>
        <v>2012</v>
      </c>
      <c r="O586" s="12" t="str">
        <f>TEXT(Tab_Data[[#This Row],[Date Created Conversion]],"mmm")</f>
        <v>abr</v>
      </c>
      <c r="P586">
        <v>1336539600</v>
      </c>
      <c r="Q586" s="11">
        <f>(((Tab_Data[[#This Row],[deadline]]/60)/60)/24)+DATE(1970,1,1)</f>
        <v>41038.208333333336</v>
      </c>
      <c r="R586" t="b">
        <v>0</v>
      </c>
      <c r="S586" t="b">
        <v>0</v>
      </c>
      <c r="T586" t="s">
        <v>28</v>
      </c>
      <c r="U586" t="str">
        <f>MID(Tab_Data[[#This Row],[category &amp; sub-category]],1,FIND("/",Tab_Data[[#This Row],[category &amp; sub-category]])-1)</f>
        <v>technology</v>
      </c>
      <c r="V586" t="str">
        <f>MID(Tab_Data[[#This Row],[category &amp; sub-category]],FIND("/",Tab_Data[[#This Row],[category &amp; sub-category]])+1,1000)</f>
        <v>web</v>
      </c>
    </row>
    <row r="587" spans="1:22" hidden="1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>(Tab_Data[[#This Row],[pledged]]/Tab_Data[[#This Row],[goal]])*100</f>
        <v>146.79775280898878</v>
      </c>
      <c r="G587" t="s">
        <v>20</v>
      </c>
      <c r="H587">
        <v>136</v>
      </c>
      <c r="I587" s="8">
        <f>IF(Tab_Data[[#This Row],[pledged]]=0,0,Tab_Data[[#This Row],[pledged]]/Tab_Data[[#This Row],[backers_count]])</f>
        <v>96.066176470588232</v>
      </c>
      <c r="J587" t="s">
        <v>21</v>
      </c>
      <c r="K587" t="s">
        <v>22</v>
      </c>
      <c r="L587">
        <v>1268888400</v>
      </c>
      <c r="M587" s="11">
        <f>(((Tab_Data[[#This Row],[launched_at]]/60)/60)/24)+DATE(1970,1,1)</f>
        <v>40255.208333333336</v>
      </c>
      <c r="N587">
        <f>YEAR(Tab_Data[[#This Row],[Date Created Conversion]])</f>
        <v>2010</v>
      </c>
      <c r="O587" s="12" t="str">
        <f>TEXT(Tab_Data[[#This Row],[Date Created Conversion]],"mmm")</f>
        <v>mar</v>
      </c>
      <c r="P587">
        <v>1269752400</v>
      </c>
      <c r="Q587" s="11">
        <f>(((Tab_Data[[#This Row],[deadline]]/60)/60)/24)+DATE(1970,1,1)</f>
        <v>40265.208333333336</v>
      </c>
      <c r="R587" t="b">
        <v>0</v>
      </c>
      <c r="S587" t="b">
        <v>0</v>
      </c>
      <c r="T587" t="s">
        <v>206</v>
      </c>
      <c r="U587" t="str">
        <f>MID(Tab_Data[[#This Row],[category &amp; sub-category]],1,FIND("/",Tab_Data[[#This Row],[category &amp; sub-category]])-1)</f>
        <v>publishing</v>
      </c>
      <c r="V587" t="str">
        <f>MID(Tab_Data[[#This Row],[category &amp; sub-category]],FIND("/",Tab_Data[[#This Row],[category &amp; sub-category]])+1,1000)</f>
        <v>translations</v>
      </c>
    </row>
    <row r="588" spans="1:22" ht="31.2" hidden="1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>(Tab_Data[[#This Row],[pledged]]/Tab_Data[[#This Row],[goal]])*100</f>
        <v>950.57142857142856</v>
      </c>
      <c r="G588" t="s">
        <v>20</v>
      </c>
      <c r="H588">
        <v>130</v>
      </c>
      <c r="I588" s="8">
        <f>IF(Tab_Data[[#This Row],[pledged]]=0,0,Tab_Data[[#This Row],[pledged]]/Tab_Data[[#This Row],[backers_count]])</f>
        <v>51.184615384615384</v>
      </c>
      <c r="J588" t="s">
        <v>21</v>
      </c>
      <c r="K588" t="s">
        <v>22</v>
      </c>
      <c r="L588">
        <v>1289973600</v>
      </c>
      <c r="M588" s="11">
        <f>(((Tab_Data[[#This Row],[launched_at]]/60)/60)/24)+DATE(1970,1,1)</f>
        <v>40499.25</v>
      </c>
      <c r="N588">
        <f>YEAR(Tab_Data[[#This Row],[Date Created Conversion]])</f>
        <v>2010</v>
      </c>
      <c r="O588" s="12" t="str">
        <f>TEXT(Tab_Data[[#This Row],[Date Created Conversion]],"mmm")</f>
        <v>nov</v>
      </c>
      <c r="P588">
        <v>1291615200</v>
      </c>
      <c r="Q588" s="11">
        <f>(((Tab_Data[[#This Row],[deadline]]/60)/60)/24)+DATE(1970,1,1)</f>
        <v>40518.25</v>
      </c>
      <c r="R588" t="b">
        <v>0</v>
      </c>
      <c r="S588" t="b">
        <v>0</v>
      </c>
      <c r="T588" t="s">
        <v>23</v>
      </c>
      <c r="U588" t="str">
        <f>MID(Tab_Data[[#This Row],[category &amp; sub-category]],1,FIND("/",Tab_Data[[#This Row],[category &amp; sub-category]])-1)</f>
        <v>music</v>
      </c>
      <c r="V588" t="str">
        <f>MID(Tab_Data[[#This Row],[category &amp; sub-category]],FIND("/",Tab_Data[[#This Row],[category &amp; sub-category]])+1,1000)</f>
        <v>rock</v>
      </c>
    </row>
    <row r="589" spans="1:22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>(Tab_Data[[#This Row],[pledged]]/Tab_Data[[#This Row],[goal]])*100</f>
        <v>72.893617021276597</v>
      </c>
      <c r="G589" t="s">
        <v>14</v>
      </c>
      <c r="H589">
        <v>156</v>
      </c>
      <c r="I589" s="8">
        <f>IF(Tab_Data[[#This Row],[pledged]]=0,0,Tab_Data[[#This Row],[pledged]]/Tab_Data[[#This Row],[backers_count]])</f>
        <v>43.92307692307692</v>
      </c>
      <c r="J589" t="s">
        <v>15</v>
      </c>
      <c r="K589" t="s">
        <v>16</v>
      </c>
      <c r="L589">
        <v>1547877600</v>
      </c>
      <c r="M589" s="11">
        <f>(((Tab_Data[[#This Row],[launched_at]]/60)/60)/24)+DATE(1970,1,1)</f>
        <v>43484.25</v>
      </c>
      <c r="N589">
        <f>YEAR(Tab_Data[[#This Row],[Date Created Conversion]])</f>
        <v>2019</v>
      </c>
      <c r="O589" s="12" t="str">
        <f>TEXT(Tab_Data[[#This Row],[Date Created Conversion]],"mmm")</f>
        <v>ene</v>
      </c>
      <c r="P589">
        <v>1552366800</v>
      </c>
      <c r="Q589" s="11">
        <f>(((Tab_Data[[#This Row],[deadline]]/60)/60)/24)+DATE(1970,1,1)</f>
        <v>43536.208333333328</v>
      </c>
      <c r="R589" t="b">
        <v>0</v>
      </c>
      <c r="S589" t="b">
        <v>1</v>
      </c>
      <c r="T589" t="s">
        <v>17</v>
      </c>
      <c r="U589" t="str">
        <f>MID(Tab_Data[[#This Row],[category &amp; sub-category]],1,FIND("/",Tab_Data[[#This Row],[category &amp; sub-category]])-1)</f>
        <v>food</v>
      </c>
      <c r="V589" t="str">
        <f>MID(Tab_Data[[#This Row],[category &amp; sub-category]],FIND("/",Tab_Data[[#This Row],[category &amp; sub-category]])+1,1000)</f>
        <v>food trucks</v>
      </c>
    </row>
    <row r="590" spans="1:22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>(Tab_Data[[#This Row],[pledged]]/Tab_Data[[#This Row],[goal]])*100</f>
        <v>79.008248730964468</v>
      </c>
      <c r="G590" t="s">
        <v>14</v>
      </c>
      <c r="H590">
        <v>1368</v>
      </c>
      <c r="I590" s="8">
        <f>IF(Tab_Data[[#This Row],[pledged]]=0,0,Tab_Data[[#This Row],[pledged]]/Tab_Data[[#This Row],[backers_count]])</f>
        <v>91.021198830409361</v>
      </c>
      <c r="J590" t="s">
        <v>40</v>
      </c>
      <c r="K590" t="s">
        <v>41</v>
      </c>
      <c r="L590">
        <v>1269493200</v>
      </c>
      <c r="M590" s="11">
        <f>(((Tab_Data[[#This Row],[launched_at]]/60)/60)/24)+DATE(1970,1,1)</f>
        <v>40262.208333333336</v>
      </c>
      <c r="N590">
        <f>YEAR(Tab_Data[[#This Row],[Date Created Conversion]])</f>
        <v>2010</v>
      </c>
      <c r="O590" s="12" t="str">
        <f>TEXT(Tab_Data[[#This Row],[Date Created Conversion]],"mmm")</f>
        <v>mar</v>
      </c>
      <c r="P590">
        <v>1272171600</v>
      </c>
      <c r="Q590" s="11">
        <f>(((Tab_Data[[#This Row],[deadline]]/60)/60)/24)+DATE(1970,1,1)</f>
        <v>40293.208333333336</v>
      </c>
      <c r="R590" t="b">
        <v>0</v>
      </c>
      <c r="S590" t="b">
        <v>0</v>
      </c>
      <c r="T590" t="s">
        <v>33</v>
      </c>
      <c r="U590" t="str">
        <f>MID(Tab_Data[[#This Row],[category &amp; sub-category]],1,FIND("/",Tab_Data[[#This Row],[category &amp; sub-category]])-1)</f>
        <v>theater</v>
      </c>
      <c r="V590" t="str">
        <f>MID(Tab_Data[[#This Row],[category &amp; sub-category]],FIND("/",Tab_Data[[#This Row],[category &amp; sub-category]])+1,1000)</f>
        <v>plays</v>
      </c>
    </row>
    <row r="591" spans="1:22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>(Tab_Data[[#This Row],[pledged]]/Tab_Data[[#This Row],[goal]])*100</f>
        <v>64.721518987341781</v>
      </c>
      <c r="G591" t="s">
        <v>14</v>
      </c>
      <c r="H591">
        <v>102</v>
      </c>
      <c r="I591" s="8">
        <f>IF(Tab_Data[[#This Row],[pledged]]=0,0,Tab_Data[[#This Row],[pledged]]/Tab_Data[[#This Row],[backers_count]])</f>
        <v>50.127450980392155</v>
      </c>
      <c r="J591" t="s">
        <v>21</v>
      </c>
      <c r="K591" t="s">
        <v>22</v>
      </c>
      <c r="L591">
        <v>1436072400</v>
      </c>
      <c r="M591" s="11">
        <f>(((Tab_Data[[#This Row],[launched_at]]/60)/60)/24)+DATE(1970,1,1)</f>
        <v>42190.208333333328</v>
      </c>
      <c r="N591">
        <f>YEAR(Tab_Data[[#This Row],[Date Created Conversion]])</f>
        <v>2015</v>
      </c>
      <c r="O591" s="12" t="str">
        <f>TEXT(Tab_Data[[#This Row],[Date Created Conversion]],"mmm")</f>
        <v>jul</v>
      </c>
      <c r="P591">
        <v>1436677200</v>
      </c>
      <c r="Q591" s="11">
        <f>(((Tab_Data[[#This Row],[deadline]]/60)/60)/24)+DATE(1970,1,1)</f>
        <v>42197.208333333328</v>
      </c>
      <c r="R591" t="b">
        <v>0</v>
      </c>
      <c r="S591" t="b">
        <v>0</v>
      </c>
      <c r="T591" t="s">
        <v>42</v>
      </c>
      <c r="U591" t="str">
        <f>MID(Tab_Data[[#This Row],[category &amp; sub-category]],1,FIND("/",Tab_Data[[#This Row],[category &amp; sub-category]])-1)</f>
        <v>film &amp; video</v>
      </c>
      <c r="V591" t="str">
        <f>MID(Tab_Data[[#This Row],[category &amp; sub-category]],FIND("/",Tab_Data[[#This Row],[category &amp; sub-category]])+1,1000)</f>
        <v>documentary</v>
      </c>
    </row>
    <row r="592" spans="1:22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>(Tab_Data[[#This Row],[pledged]]/Tab_Data[[#This Row],[goal]])*100</f>
        <v>82.028169014084511</v>
      </c>
      <c r="G592" t="s">
        <v>14</v>
      </c>
      <c r="H592">
        <v>86</v>
      </c>
      <c r="I592" s="8">
        <f>IF(Tab_Data[[#This Row],[pledged]]=0,0,Tab_Data[[#This Row],[pledged]]/Tab_Data[[#This Row],[backers_count]])</f>
        <v>67.720930232558146</v>
      </c>
      <c r="J592" t="s">
        <v>26</v>
      </c>
      <c r="K592" t="s">
        <v>27</v>
      </c>
      <c r="L592">
        <v>1419141600</v>
      </c>
      <c r="M592" s="11">
        <f>(((Tab_Data[[#This Row],[launched_at]]/60)/60)/24)+DATE(1970,1,1)</f>
        <v>41994.25</v>
      </c>
      <c r="N592">
        <f>YEAR(Tab_Data[[#This Row],[Date Created Conversion]])</f>
        <v>2014</v>
      </c>
      <c r="O592" s="12" t="str">
        <f>TEXT(Tab_Data[[#This Row],[Date Created Conversion]],"mmm")</f>
        <v>dic</v>
      </c>
      <c r="P592">
        <v>1420092000</v>
      </c>
      <c r="Q592" s="11">
        <f>(((Tab_Data[[#This Row],[deadline]]/60)/60)/24)+DATE(1970,1,1)</f>
        <v>42005.25</v>
      </c>
      <c r="R592" t="b">
        <v>0</v>
      </c>
      <c r="S592" t="b">
        <v>0</v>
      </c>
      <c r="T592" t="s">
        <v>133</v>
      </c>
      <c r="U592" t="str">
        <f>MID(Tab_Data[[#This Row],[category &amp; sub-category]],1,FIND("/",Tab_Data[[#This Row],[category &amp; sub-category]])-1)</f>
        <v>publishing</v>
      </c>
      <c r="V592" t="str">
        <f>MID(Tab_Data[[#This Row],[category &amp; sub-category]],FIND("/",Tab_Data[[#This Row],[category &amp; sub-category]])+1,1000)</f>
        <v>radio &amp; podcasts</v>
      </c>
    </row>
    <row r="593" spans="1:22" hidden="1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>(Tab_Data[[#This Row],[pledged]]/Tab_Data[[#This Row],[goal]])*100</f>
        <v>1037.6666666666667</v>
      </c>
      <c r="G593" t="s">
        <v>20</v>
      </c>
      <c r="H593">
        <v>102</v>
      </c>
      <c r="I593" s="8">
        <f>IF(Tab_Data[[#This Row],[pledged]]=0,0,Tab_Data[[#This Row],[pledged]]/Tab_Data[[#This Row],[backers_count]])</f>
        <v>61.03921568627451</v>
      </c>
      <c r="J593" t="s">
        <v>21</v>
      </c>
      <c r="K593" t="s">
        <v>22</v>
      </c>
      <c r="L593">
        <v>1279083600</v>
      </c>
      <c r="M593" s="11">
        <f>(((Tab_Data[[#This Row],[launched_at]]/60)/60)/24)+DATE(1970,1,1)</f>
        <v>40373.208333333336</v>
      </c>
      <c r="N593">
        <f>YEAR(Tab_Data[[#This Row],[Date Created Conversion]])</f>
        <v>2010</v>
      </c>
      <c r="O593" s="12" t="str">
        <f>TEXT(Tab_Data[[#This Row],[Date Created Conversion]],"mmm")</f>
        <v>jul</v>
      </c>
      <c r="P593">
        <v>1279947600</v>
      </c>
      <c r="Q593" s="11">
        <f>(((Tab_Data[[#This Row],[deadline]]/60)/60)/24)+DATE(1970,1,1)</f>
        <v>40383.208333333336</v>
      </c>
      <c r="R593" t="b">
        <v>0</v>
      </c>
      <c r="S593" t="b">
        <v>0</v>
      </c>
      <c r="T593" t="s">
        <v>89</v>
      </c>
      <c r="U593" t="str">
        <f>MID(Tab_Data[[#This Row],[category &amp; sub-category]],1,FIND("/",Tab_Data[[#This Row],[category &amp; sub-category]])-1)</f>
        <v>games</v>
      </c>
      <c r="V593" t="str">
        <f>MID(Tab_Data[[#This Row],[category &amp; sub-category]],FIND("/",Tab_Data[[#This Row],[category &amp; sub-category]])+1,1000)</f>
        <v>video games</v>
      </c>
    </row>
    <row r="594" spans="1:22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>(Tab_Data[[#This Row],[pledged]]/Tab_Data[[#This Row],[goal]])*100</f>
        <v>12.910076530612244</v>
      </c>
      <c r="G594" t="s">
        <v>14</v>
      </c>
      <c r="H594">
        <v>253</v>
      </c>
      <c r="I594" s="8">
        <f>IF(Tab_Data[[#This Row],[pledged]]=0,0,Tab_Data[[#This Row],[pledged]]/Tab_Data[[#This Row],[backers_count]])</f>
        <v>80.011857707509876</v>
      </c>
      <c r="J594" t="s">
        <v>21</v>
      </c>
      <c r="K594" t="s">
        <v>22</v>
      </c>
      <c r="L594">
        <v>1401426000</v>
      </c>
      <c r="M594" s="11">
        <f>(((Tab_Data[[#This Row],[launched_at]]/60)/60)/24)+DATE(1970,1,1)</f>
        <v>41789.208333333336</v>
      </c>
      <c r="N594">
        <f>YEAR(Tab_Data[[#This Row],[Date Created Conversion]])</f>
        <v>2014</v>
      </c>
      <c r="O594" s="12" t="str">
        <f>TEXT(Tab_Data[[#This Row],[Date Created Conversion]],"mmm")</f>
        <v>may</v>
      </c>
      <c r="P594">
        <v>1402203600</v>
      </c>
      <c r="Q594" s="11">
        <f>(((Tab_Data[[#This Row],[deadline]]/60)/60)/24)+DATE(1970,1,1)</f>
        <v>41798.208333333336</v>
      </c>
      <c r="R594" t="b">
        <v>0</v>
      </c>
      <c r="S594" t="b">
        <v>0</v>
      </c>
      <c r="T594" t="s">
        <v>33</v>
      </c>
      <c r="U594" t="str">
        <f>MID(Tab_Data[[#This Row],[category &amp; sub-category]],1,FIND("/",Tab_Data[[#This Row],[category &amp; sub-category]])-1)</f>
        <v>theater</v>
      </c>
      <c r="V594" t="str">
        <f>MID(Tab_Data[[#This Row],[category &amp; sub-category]],FIND("/",Tab_Data[[#This Row],[category &amp; sub-category]])+1,1000)</f>
        <v>plays</v>
      </c>
    </row>
    <row r="595" spans="1:22" ht="31.2" hidden="1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>(Tab_Data[[#This Row],[pledged]]/Tab_Data[[#This Row],[goal]])*100</f>
        <v>154.84210526315789</v>
      </c>
      <c r="G595" t="s">
        <v>20</v>
      </c>
      <c r="H595">
        <v>4006</v>
      </c>
      <c r="I595" s="8">
        <f>IF(Tab_Data[[#This Row],[pledged]]=0,0,Tab_Data[[#This Row],[pledged]]/Tab_Data[[#This Row],[backers_count]])</f>
        <v>47.001497753369947</v>
      </c>
      <c r="J595" t="s">
        <v>21</v>
      </c>
      <c r="K595" t="s">
        <v>22</v>
      </c>
      <c r="L595">
        <v>1395810000</v>
      </c>
      <c r="M595" s="11">
        <f>(((Tab_Data[[#This Row],[launched_at]]/60)/60)/24)+DATE(1970,1,1)</f>
        <v>41724.208333333336</v>
      </c>
      <c r="N595">
        <f>YEAR(Tab_Data[[#This Row],[Date Created Conversion]])</f>
        <v>2014</v>
      </c>
      <c r="O595" s="12" t="str">
        <f>TEXT(Tab_Data[[#This Row],[Date Created Conversion]],"mmm")</f>
        <v>mar</v>
      </c>
      <c r="P595">
        <v>1396933200</v>
      </c>
      <c r="Q595" s="11">
        <f>(((Tab_Data[[#This Row],[deadline]]/60)/60)/24)+DATE(1970,1,1)</f>
        <v>41737.208333333336</v>
      </c>
      <c r="R595" t="b">
        <v>0</v>
      </c>
      <c r="S595" t="b">
        <v>0</v>
      </c>
      <c r="T595" t="s">
        <v>71</v>
      </c>
      <c r="U595" t="str">
        <f>MID(Tab_Data[[#This Row],[category &amp; sub-category]],1,FIND("/",Tab_Data[[#This Row],[category &amp; sub-category]])-1)</f>
        <v>film &amp; video</v>
      </c>
      <c r="V595" t="str">
        <f>MID(Tab_Data[[#This Row],[category &amp; sub-category]],FIND("/",Tab_Data[[#This Row],[category &amp; sub-category]])+1,1000)</f>
        <v>animation</v>
      </c>
    </row>
    <row r="596" spans="1:22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>(Tab_Data[[#This Row],[pledged]]/Tab_Data[[#This Row],[goal]])*100</f>
        <v>7.0991735537190088</v>
      </c>
      <c r="G596" t="s">
        <v>14</v>
      </c>
      <c r="H596">
        <v>157</v>
      </c>
      <c r="I596" s="8">
        <f>IF(Tab_Data[[#This Row],[pledged]]=0,0,Tab_Data[[#This Row],[pledged]]/Tab_Data[[#This Row],[backers_count]])</f>
        <v>71.127388535031841</v>
      </c>
      <c r="J596" t="s">
        <v>21</v>
      </c>
      <c r="K596" t="s">
        <v>22</v>
      </c>
      <c r="L596">
        <v>1467003600</v>
      </c>
      <c r="M596" s="11">
        <f>(((Tab_Data[[#This Row],[launched_at]]/60)/60)/24)+DATE(1970,1,1)</f>
        <v>42548.208333333328</v>
      </c>
      <c r="N596">
        <f>YEAR(Tab_Data[[#This Row],[Date Created Conversion]])</f>
        <v>2016</v>
      </c>
      <c r="O596" s="12" t="str">
        <f>TEXT(Tab_Data[[#This Row],[Date Created Conversion]],"mmm")</f>
        <v>jun</v>
      </c>
      <c r="P596">
        <v>1467262800</v>
      </c>
      <c r="Q596" s="11">
        <f>(((Tab_Data[[#This Row],[deadline]]/60)/60)/24)+DATE(1970,1,1)</f>
        <v>42551.208333333328</v>
      </c>
      <c r="R596" t="b">
        <v>0</v>
      </c>
      <c r="S596" t="b">
        <v>1</v>
      </c>
      <c r="T596" t="s">
        <v>33</v>
      </c>
      <c r="U596" t="str">
        <f>MID(Tab_Data[[#This Row],[category &amp; sub-category]],1,FIND("/",Tab_Data[[#This Row],[category &amp; sub-category]])-1)</f>
        <v>theater</v>
      </c>
      <c r="V596" t="str">
        <f>MID(Tab_Data[[#This Row],[category &amp; sub-category]],FIND("/",Tab_Data[[#This Row],[category &amp; sub-category]])+1,1000)</f>
        <v>plays</v>
      </c>
    </row>
    <row r="597" spans="1:22" ht="31.2" hidden="1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>(Tab_Data[[#This Row],[pledged]]/Tab_Data[[#This Row],[goal]])*100</f>
        <v>208.52773826458036</v>
      </c>
      <c r="G597" t="s">
        <v>20</v>
      </c>
      <c r="H597">
        <v>1629</v>
      </c>
      <c r="I597" s="8">
        <f>IF(Tab_Data[[#This Row],[pledged]]=0,0,Tab_Data[[#This Row],[pledged]]/Tab_Data[[#This Row],[backers_count]])</f>
        <v>89.99079189686924</v>
      </c>
      <c r="J597" t="s">
        <v>21</v>
      </c>
      <c r="K597" t="s">
        <v>22</v>
      </c>
      <c r="L597">
        <v>1268715600</v>
      </c>
      <c r="M597" s="11">
        <f>(((Tab_Data[[#This Row],[launched_at]]/60)/60)/24)+DATE(1970,1,1)</f>
        <v>40253.208333333336</v>
      </c>
      <c r="N597">
        <f>YEAR(Tab_Data[[#This Row],[Date Created Conversion]])</f>
        <v>2010</v>
      </c>
      <c r="O597" s="12" t="str">
        <f>TEXT(Tab_Data[[#This Row],[Date Created Conversion]],"mmm")</f>
        <v>mar</v>
      </c>
      <c r="P597">
        <v>1270530000</v>
      </c>
      <c r="Q597" s="11">
        <f>(((Tab_Data[[#This Row],[deadline]]/60)/60)/24)+DATE(1970,1,1)</f>
        <v>40274.208333333336</v>
      </c>
      <c r="R597" t="b">
        <v>0</v>
      </c>
      <c r="S597" t="b">
        <v>1</v>
      </c>
      <c r="T597" t="s">
        <v>33</v>
      </c>
      <c r="U597" t="str">
        <f>MID(Tab_Data[[#This Row],[category &amp; sub-category]],1,FIND("/",Tab_Data[[#This Row],[category &amp; sub-category]])-1)</f>
        <v>theater</v>
      </c>
      <c r="V597" t="str">
        <f>MID(Tab_Data[[#This Row],[category &amp; sub-category]],FIND("/",Tab_Data[[#This Row],[category &amp; sub-category]])+1,1000)</f>
        <v>plays</v>
      </c>
    </row>
    <row r="598" spans="1:22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>(Tab_Data[[#This Row],[pledged]]/Tab_Data[[#This Row],[goal]])*100</f>
        <v>99.683544303797461</v>
      </c>
      <c r="G598" t="s">
        <v>14</v>
      </c>
      <c r="H598">
        <v>183</v>
      </c>
      <c r="I598" s="8">
        <f>IF(Tab_Data[[#This Row],[pledged]]=0,0,Tab_Data[[#This Row],[pledged]]/Tab_Data[[#This Row],[backers_count]])</f>
        <v>43.032786885245905</v>
      </c>
      <c r="J598" t="s">
        <v>21</v>
      </c>
      <c r="K598" t="s">
        <v>22</v>
      </c>
      <c r="L598">
        <v>1457157600</v>
      </c>
      <c r="M598" s="11">
        <f>(((Tab_Data[[#This Row],[launched_at]]/60)/60)/24)+DATE(1970,1,1)</f>
        <v>42434.25</v>
      </c>
      <c r="N598">
        <f>YEAR(Tab_Data[[#This Row],[Date Created Conversion]])</f>
        <v>2016</v>
      </c>
      <c r="O598" s="12" t="str">
        <f>TEXT(Tab_Data[[#This Row],[Date Created Conversion]],"mmm")</f>
        <v>mar</v>
      </c>
      <c r="P598">
        <v>1457762400</v>
      </c>
      <c r="Q598" s="11">
        <f>(((Tab_Data[[#This Row],[deadline]]/60)/60)/24)+DATE(1970,1,1)</f>
        <v>42441.25</v>
      </c>
      <c r="R598" t="b">
        <v>0</v>
      </c>
      <c r="S598" t="b">
        <v>1</v>
      </c>
      <c r="T598" t="s">
        <v>53</v>
      </c>
      <c r="U598" t="str">
        <f>MID(Tab_Data[[#This Row],[category &amp; sub-category]],1,FIND("/",Tab_Data[[#This Row],[category &amp; sub-category]])-1)</f>
        <v>film &amp; video</v>
      </c>
      <c r="V598" t="str">
        <f>MID(Tab_Data[[#This Row],[category &amp; sub-category]],FIND("/",Tab_Data[[#This Row],[category &amp; sub-category]])+1,1000)</f>
        <v>drama</v>
      </c>
    </row>
    <row r="599" spans="1:22" hidden="1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>(Tab_Data[[#This Row],[pledged]]/Tab_Data[[#This Row],[goal]])*100</f>
        <v>201.59756097560978</v>
      </c>
      <c r="G599" t="s">
        <v>20</v>
      </c>
      <c r="H599">
        <v>2188</v>
      </c>
      <c r="I599" s="8">
        <f>IF(Tab_Data[[#This Row],[pledged]]=0,0,Tab_Data[[#This Row],[pledged]]/Tab_Data[[#This Row],[backers_count]])</f>
        <v>67.997714808043881</v>
      </c>
      <c r="J599" t="s">
        <v>21</v>
      </c>
      <c r="K599" t="s">
        <v>22</v>
      </c>
      <c r="L599">
        <v>1573970400</v>
      </c>
      <c r="M599" s="11">
        <f>(((Tab_Data[[#This Row],[launched_at]]/60)/60)/24)+DATE(1970,1,1)</f>
        <v>43786.25</v>
      </c>
      <c r="N599">
        <f>YEAR(Tab_Data[[#This Row],[Date Created Conversion]])</f>
        <v>2019</v>
      </c>
      <c r="O599" s="12" t="str">
        <f>TEXT(Tab_Data[[#This Row],[Date Created Conversion]],"mmm")</f>
        <v>nov</v>
      </c>
      <c r="P599">
        <v>1575525600</v>
      </c>
      <c r="Q599" s="11">
        <f>(((Tab_Data[[#This Row],[deadline]]/60)/60)/24)+DATE(1970,1,1)</f>
        <v>43804.25</v>
      </c>
      <c r="R599" t="b">
        <v>0</v>
      </c>
      <c r="S599" t="b">
        <v>0</v>
      </c>
      <c r="T599" t="s">
        <v>33</v>
      </c>
      <c r="U599" t="str">
        <f>MID(Tab_Data[[#This Row],[category &amp; sub-category]],1,FIND("/",Tab_Data[[#This Row],[category &amp; sub-category]])-1)</f>
        <v>theater</v>
      </c>
      <c r="V599" t="str">
        <f>MID(Tab_Data[[#This Row],[category &amp; sub-category]],FIND("/",Tab_Data[[#This Row],[category &amp; sub-category]])+1,1000)</f>
        <v>plays</v>
      </c>
    </row>
    <row r="600" spans="1:22" hidden="1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>(Tab_Data[[#This Row],[pledged]]/Tab_Data[[#This Row],[goal]])*100</f>
        <v>162.09032258064516</v>
      </c>
      <c r="G600" t="s">
        <v>20</v>
      </c>
      <c r="H600">
        <v>2409</v>
      </c>
      <c r="I600" s="8">
        <f>IF(Tab_Data[[#This Row],[pledged]]=0,0,Tab_Data[[#This Row],[pledged]]/Tab_Data[[#This Row],[backers_count]])</f>
        <v>73.004566210045667</v>
      </c>
      <c r="J600" t="s">
        <v>107</v>
      </c>
      <c r="K600" t="s">
        <v>108</v>
      </c>
      <c r="L600">
        <v>1276578000</v>
      </c>
      <c r="M600" s="11">
        <f>(((Tab_Data[[#This Row],[launched_at]]/60)/60)/24)+DATE(1970,1,1)</f>
        <v>40344.208333333336</v>
      </c>
      <c r="N600">
        <f>YEAR(Tab_Data[[#This Row],[Date Created Conversion]])</f>
        <v>2010</v>
      </c>
      <c r="O600" s="12" t="str">
        <f>TEXT(Tab_Data[[#This Row],[Date Created Conversion]],"mmm")</f>
        <v>jun</v>
      </c>
      <c r="P600">
        <v>1279083600</v>
      </c>
      <c r="Q600" s="11">
        <f>(((Tab_Data[[#This Row],[deadline]]/60)/60)/24)+DATE(1970,1,1)</f>
        <v>40373.208333333336</v>
      </c>
      <c r="R600" t="b">
        <v>0</v>
      </c>
      <c r="S600" t="b">
        <v>0</v>
      </c>
      <c r="T600" t="s">
        <v>23</v>
      </c>
      <c r="U600" t="str">
        <f>MID(Tab_Data[[#This Row],[category &amp; sub-category]],1,FIND("/",Tab_Data[[#This Row],[category &amp; sub-category]])-1)</f>
        <v>music</v>
      </c>
      <c r="V600" t="str">
        <f>MID(Tab_Data[[#This Row],[category &amp; sub-category]],FIND("/",Tab_Data[[#This Row],[category &amp; sub-category]])+1,1000)</f>
        <v>rock</v>
      </c>
    </row>
    <row r="601" spans="1:22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>(Tab_Data[[#This Row],[pledged]]/Tab_Data[[#This Row],[goal]])*100</f>
        <v>3.6436208125445471</v>
      </c>
      <c r="G601" t="s">
        <v>14</v>
      </c>
      <c r="H601">
        <v>82</v>
      </c>
      <c r="I601" s="8">
        <f>IF(Tab_Data[[#This Row],[pledged]]=0,0,Tab_Data[[#This Row],[pledged]]/Tab_Data[[#This Row],[backers_count]])</f>
        <v>62.341463414634148</v>
      </c>
      <c r="J601" t="s">
        <v>36</v>
      </c>
      <c r="K601" t="s">
        <v>37</v>
      </c>
      <c r="L601">
        <v>1423720800</v>
      </c>
      <c r="M601" s="11">
        <f>(((Tab_Data[[#This Row],[launched_at]]/60)/60)/24)+DATE(1970,1,1)</f>
        <v>42047.25</v>
      </c>
      <c r="N601">
        <f>YEAR(Tab_Data[[#This Row],[Date Created Conversion]])</f>
        <v>2015</v>
      </c>
      <c r="O601" s="12" t="str">
        <f>TEXT(Tab_Data[[#This Row],[Date Created Conversion]],"mmm")</f>
        <v>feb</v>
      </c>
      <c r="P601">
        <v>1424412000</v>
      </c>
      <c r="Q601" s="11">
        <f>(((Tab_Data[[#This Row],[deadline]]/60)/60)/24)+DATE(1970,1,1)</f>
        <v>42055.25</v>
      </c>
      <c r="R601" t="b">
        <v>0</v>
      </c>
      <c r="S601" t="b">
        <v>0</v>
      </c>
      <c r="T601" t="s">
        <v>42</v>
      </c>
      <c r="U601" t="str">
        <f>MID(Tab_Data[[#This Row],[category &amp; sub-category]],1,FIND("/",Tab_Data[[#This Row],[category &amp; sub-category]])-1)</f>
        <v>film &amp; video</v>
      </c>
      <c r="V601" t="str">
        <f>MID(Tab_Data[[#This Row],[category &amp; sub-category]],FIND("/",Tab_Data[[#This Row],[category &amp; sub-category]])+1,1000)</f>
        <v>documentary</v>
      </c>
    </row>
    <row r="602" spans="1:22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>(Tab_Data[[#This Row],[pledged]]/Tab_Data[[#This Row],[goal]])*100</f>
        <v>5</v>
      </c>
      <c r="G602" t="s">
        <v>14</v>
      </c>
      <c r="H602">
        <v>1</v>
      </c>
      <c r="I602" s="8">
        <f>IF(Tab_Data[[#This Row],[pledged]]=0,0,Tab_Data[[#This Row],[pledged]]/Tab_Data[[#This Row],[backers_count]])</f>
        <v>5</v>
      </c>
      <c r="J602" t="s">
        <v>40</v>
      </c>
      <c r="K602" t="s">
        <v>41</v>
      </c>
      <c r="L602">
        <v>1375160400</v>
      </c>
      <c r="M602" s="11">
        <f>(((Tab_Data[[#This Row],[launched_at]]/60)/60)/24)+DATE(1970,1,1)</f>
        <v>41485.208333333336</v>
      </c>
      <c r="N602">
        <f>YEAR(Tab_Data[[#This Row],[Date Created Conversion]])</f>
        <v>2013</v>
      </c>
      <c r="O602" s="12" t="str">
        <f>TEXT(Tab_Data[[#This Row],[Date Created Conversion]],"mmm")</f>
        <v>jul</v>
      </c>
      <c r="P602">
        <v>1376197200</v>
      </c>
      <c r="Q602" s="11">
        <f>(((Tab_Data[[#This Row],[deadline]]/60)/60)/24)+DATE(1970,1,1)</f>
        <v>41497.208333333336</v>
      </c>
      <c r="R602" t="b">
        <v>0</v>
      </c>
      <c r="S602" t="b">
        <v>0</v>
      </c>
      <c r="T602" t="s">
        <v>17</v>
      </c>
      <c r="U602" t="str">
        <f>MID(Tab_Data[[#This Row],[category &amp; sub-category]],1,FIND("/",Tab_Data[[#This Row],[category &amp; sub-category]])-1)</f>
        <v>food</v>
      </c>
      <c r="V602" t="str">
        <f>MID(Tab_Data[[#This Row],[category &amp; sub-category]],FIND("/",Tab_Data[[#This Row],[category &amp; sub-category]])+1,1000)</f>
        <v>food trucks</v>
      </c>
    </row>
    <row r="603" spans="1:22" hidden="1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>(Tab_Data[[#This Row],[pledged]]/Tab_Data[[#This Row],[goal]])*100</f>
        <v>206.63492063492063</v>
      </c>
      <c r="G603" t="s">
        <v>20</v>
      </c>
      <c r="H603">
        <v>194</v>
      </c>
      <c r="I603" s="8">
        <f>IF(Tab_Data[[#This Row],[pledged]]=0,0,Tab_Data[[#This Row],[pledged]]/Tab_Data[[#This Row],[backers_count]])</f>
        <v>67.103092783505161</v>
      </c>
      <c r="J603" t="s">
        <v>21</v>
      </c>
      <c r="K603" t="s">
        <v>22</v>
      </c>
      <c r="L603">
        <v>1401426000</v>
      </c>
      <c r="M603" s="11">
        <f>(((Tab_Data[[#This Row],[launched_at]]/60)/60)/24)+DATE(1970,1,1)</f>
        <v>41789.208333333336</v>
      </c>
      <c r="N603">
        <f>YEAR(Tab_Data[[#This Row],[Date Created Conversion]])</f>
        <v>2014</v>
      </c>
      <c r="O603" s="12" t="str">
        <f>TEXT(Tab_Data[[#This Row],[Date Created Conversion]],"mmm")</f>
        <v>may</v>
      </c>
      <c r="P603">
        <v>1402894800</v>
      </c>
      <c r="Q603" s="11">
        <f>(((Tab_Data[[#This Row],[deadline]]/60)/60)/24)+DATE(1970,1,1)</f>
        <v>41806.208333333336</v>
      </c>
      <c r="R603" t="b">
        <v>1</v>
      </c>
      <c r="S603" t="b">
        <v>0</v>
      </c>
      <c r="T603" t="s">
        <v>65</v>
      </c>
      <c r="U603" t="str">
        <f>MID(Tab_Data[[#This Row],[category &amp; sub-category]],1,FIND("/",Tab_Data[[#This Row],[category &amp; sub-category]])-1)</f>
        <v>technology</v>
      </c>
      <c r="V603" t="str">
        <f>MID(Tab_Data[[#This Row],[category &amp; sub-category]],FIND("/",Tab_Data[[#This Row],[category &amp; sub-category]])+1,1000)</f>
        <v>wearables</v>
      </c>
    </row>
    <row r="604" spans="1:22" ht="31.2" hidden="1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>(Tab_Data[[#This Row],[pledged]]/Tab_Data[[#This Row],[goal]])*100</f>
        <v>128.23628691983123</v>
      </c>
      <c r="G604" t="s">
        <v>20</v>
      </c>
      <c r="H604">
        <v>1140</v>
      </c>
      <c r="I604" s="8">
        <f>IF(Tab_Data[[#This Row],[pledged]]=0,0,Tab_Data[[#This Row],[pledged]]/Tab_Data[[#This Row],[backers_count]])</f>
        <v>79.978947368421046</v>
      </c>
      <c r="J604" t="s">
        <v>21</v>
      </c>
      <c r="K604" t="s">
        <v>22</v>
      </c>
      <c r="L604">
        <v>1433480400</v>
      </c>
      <c r="M604" s="11">
        <f>(((Tab_Data[[#This Row],[launched_at]]/60)/60)/24)+DATE(1970,1,1)</f>
        <v>42160.208333333328</v>
      </c>
      <c r="N604">
        <f>YEAR(Tab_Data[[#This Row],[Date Created Conversion]])</f>
        <v>2015</v>
      </c>
      <c r="O604" s="12" t="str">
        <f>TEXT(Tab_Data[[#This Row],[Date Created Conversion]],"mmm")</f>
        <v>jun</v>
      </c>
      <c r="P604">
        <v>1434430800</v>
      </c>
      <c r="Q604" s="11">
        <f>(((Tab_Data[[#This Row],[deadline]]/60)/60)/24)+DATE(1970,1,1)</f>
        <v>42171.208333333328</v>
      </c>
      <c r="R604" t="b">
        <v>0</v>
      </c>
      <c r="S604" t="b">
        <v>0</v>
      </c>
      <c r="T604" t="s">
        <v>33</v>
      </c>
      <c r="U604" t="str">
        <f>MID(Tab_Data[[#This Row],[category &amp; sub-category]],1,FIND("/",Tab_Data[[#This Row],[category &amp; sub-category]])-1)</f>
        <v>theater</v>
      </c>
      <c r="V604" t="str">
        <f>MID(Tab_Data[[#This Row],[category &amp; sub-category]],FIND("/",Tab_Data[[#This Row],[category &amp; sub-category]])+1,1000)</f>
        <v>plays</v>
      </c>
    </row>
    <row r="605" spans="1:22" hidden="1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>(Tab_Data[[#This Row],[pledged]]/Tab_Data[[#This Row],[goal]])*100</f>
        <v>119.66037735849055</v>
      </c>
      <c r="G605" t="s">
        <v>20</v>
      </c>
      <c r="H605">
        <v>102</v>
      </c>
      <c r="I605" s="8">
        <f>IF(Tab_Data[[#This Row],[pledged]]=0,0,Tab_Data[[#This Row],[pledged]]/Tab_Data[[#This Row],[backers_count]])</f>
        <v>62.176470588235297</v>
      </c>
      <c r="J605" t="s">
        <v>21</v>
      </c>
      <c r="K605" t="s">
        <v>22</v>
      </c>
      <c r="L605">
        <v>1555563600</v>
      </c>
      <c r="M605" s="11">
        <f>(((Tab_Data[[#This Row],[launched_at]]/60)/60)/24)+DATE(1970,1,1)</f>
        <v>43573.208333333328</v>
      </c>
      <c r="N605">
        <f>YEAR(Tab_Data[[#This Row],[Date Created Conversion]])</f>
        <v>2019</v>
      </c>
      <c r="O605" s="12" t="str">
        <f>TEXT(Tab_Data[[#This Row],[Date Created Conversion]],"mmm")</f>
        <v>abr</v>
      </c>
      <c r="P605">
        <v>1557896400</v>
      </c>
      <c r="Q605" s="11">
        <f>(((Tab_Data[[#This Row],[deadline]]/60)/60)/24)+DATE(1970,1,1)</f>
        <v>43600.208333333328</v>
      </c>
      <c r="R605" t="b">
        <v>0</v>
      </c>
      <c r="S605" t="b">
        <v>0</v>
      </c>
      <c r="T605" t="s">
        <v>33</v>
      </c>
      <c r="U605" t="str">
        <f>MID(Tab_Data[[#This Row],[category &amp; sub-category]],1,FIND("/",Tab_Data[[#This Row],[category &amp; sub-category]])-1)</f>
        <v>theater</v>
      </c>
      <c r="V605" t="str">
        <f>MID(Tab_Data[[#This Row],[category &amp; sub-category]],FIND("/",Tab_Data[[#This Row],[category &amp; sub-category]])+1,1000)</f>
        <v>plays</v>
      </c>
    </row>
    <row r="606" spans="1:22" hidden="1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>(Tab_Data[[#This Row],[pledged]]/Tab_Data[[#This Row],[goal]])*100</f>
        <v>170.73055242390078</v>
      </c>
      <c r="G606" t="s">
        <v>20</v>
      </c>
      <c r="H606">
        <v>2857</v>
      </c>
      <c r="I606" s="8">
        <f>IF(Tab_Data[[#This Row],[pledged]]=0,0,Tab_Data[[#This Row],[pledged]]/Tab_Data[[#This Row],[backers_count]])</f>
        <v>53.005950297514879</v>
      </c>
      <c r="J606" t="s">
        <v>21</v>
      </c>
      <c r="K606" t="s">
        <v>22</v>
      </c>
      <c r="L606">
        <v>1295676000</v>
      </c>
      <c r="M606" s="11">
        <f>(((Tab_Data[[#This Row],[launched_at]]/60)/60)/24)+DATE(1970,1,1)</f>
        <v>40565.25</v>
      </c>
      <c r="N606">
        <f>YEAR(Tab_Data[[#This Row],[Date Created Conversion]])</f>
        <v>2011</v>
      </c>
      <c r="O606" s="12" t="str">
        <f>TEXT(Tab_Data[[#This Row],[Date Created Conversion]],"mmm")</f>
        <v>ene</v>
      </c>
      <c r="P606">
        <v>1297490400</v>
      </c>
      <c r="Q606" s="11">
        <f>(((Tab_Data[[#This Row],[deadline]]/60)/60)/24)+DATE(1970,1,1)</f>
        <v>40586.25</v>
      </c>
      <c r="R606" t="b">
        <v>0</v>
      </c>
      <c r="S606" t="b">
        <v>0</v>
      </c>
      <c r="T606" t="s">
        <v>33</v>
      </c>
      <c r="U606" t="str">
        <f>MID(Tab_Data[[#This Row],[category &amp; sub-category]],1,FIND("/",Tab_Data[[#This Row],[category &amp; sub-category]])-1)</f>
        <v>theater</v>
      </c>
      <c r="V606" t="str">
        <f>MID(Tab_Data[[#This Row],[category &amp; sub-category]],FIND("/",Tab_Data[[#This Row],[category &amp; sub-category]])+1,1000)</f>
        <v>plays</v>
      </c>
    </row>
    <row r="607" spans="1:22" hidden="1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>(Tab_Data[[#This Row],[pledged]]/Tab_Data[[#This Row],[goal]])*100</f>
        <v>187.21212121212122</v>
      </c>
      <c r="G607" t="s">
        <v>20</v>
      </c>
      <c r="H607">
        <v>107</v>
      </c>
      <c r="I607" s="8">
        <f>IF(Tab_Data[[#This Row],[pledged]]=0,0,Tab_Data[[#This Row],[pledged]]/Tab_Data[[#This Row],[backers_count]])</f>
        <v>57.738317757009348</v>
      </c>
      <c r="J607" t="s">
        <v>21</v>
      </c>
      <c r="K607" t="s">
        <v>22</v>
      </c>
      <c r="L607">
        <v>1443848400</v>
      </c>
      <c r="M607" s="11">
        <f>(((Tab_Data[[#This Row],[launched_at]]/60)/60)/24)+DATE(1970,1,1)</f>
        <v>42280.208333333328</v>
      </c>
      <c r="N607">
        <f>YEAR(Tab_Data[[#This Row],[Date Created Conversion]])</f>
        <v>2015</v>
      </c>
      <c r="O607" s="12" t="str">
        <f>TEXT(Tab_Data[[#This Row],[Date Created Conversion]],"mmm")</f>
        <v>oct</v>
      </c>
      <c r="P607">
        <v>1447394400</v>
      </c>
      <c r="Q607" s="11">
        <f>(((Tab_Data[[#This Row],[deadline]]/60)/60)/24)+DATE(1970,1,1)</f>
        <v>42321.25</v>
      </c>
      <c r="R607" t="b">
        <v>0</v>
      </c>
      <c r="S607" t="b">
        <v>0</v>
      </c>
      <c r="T607" t="s">
        <v>68</v>
      </c>
      <c r="U607" t="str">
        <f>MID(Tab_Data[[#This Row],[category &amp; sub-category]],1,FIND("/",Tab_Data[[#This Row],[category &amp; sub-category]])-1)</f>
        <v>publishing</v>
      </c>
      <c r="V607" t="str">
        <f>MID(Tab_Data[[#This Row],[category &amp; sub-category]],FIND("/",Tab_Data[[#This Row],[category &amp; sub-category]])+1,1000)</f>
        <v>nonfiction</v>
      </c>
    </row>
    <row r="608" spans="1:22" hidden="1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>(Tab_Data[[#This Row],[pledged]]/Tab_Data[[#This Row],[goal]])*100</f>
        <v>188.38235294117646</v>
      </c>
      <c r="G608" t="s">
        <v>20</v>
      </c>
      <c r="H608">
        <v>160</v>
      </c>
      <c r="I608" s="8">
        <f>IF(Tab_Data[[#This Row],[pledged]]=0,0,Tab_Data[[#This Row],[pledged]]/Tab_Data[[#This Row],[backers_count]])</f>
        <v>40.03125</v>
      </c>
      <c r="J608" t="s">
        <v>40</v>
      </c>
      <c r="K608" t="s">
        <v>41</v>
      </c>
      <c r="L608">
        <v>1457330400</v>
      </c>
      <c r="M608" s="11">
        <f>(((Tab_Data[[#This Row],[launched_at]]/60)/60)/24)+DATE(1970,1,1)</f>
        <v>42436.25</v>
      </c>
      <c r="N608">
        <f>YEAR(Tab_Data[[#This Row],[Date Created Conversion]])</f>
        <v>2016</v>
      </c>
      <c r="O608" s="12" t="str">
        <f>TEXT(Tab_Data[[#This Row],[Date Created Conversion]],"mmm")</f>
        <v>mar</v>
      </c>
      <c r="P608">
        <v>1458277200</v>
      </c>
      <c r="Q608" s="11">
        <f>(((Tab_Data[[#This Row],[deadline]]/60)/60)/24)+DATE(1970,1,1)</f>
        <v>42447.208333333328</v>
      </c>
      <c r="R608" t="b">
        <v>0</v>
      </c>
      <c r="S608" t="b">
        <v>0</v>
      </c>
      <c r="T608" t="s">
        <v>23</v>
      </c>
      <c r="U608" t="str">
        <f>MID(Tab_Data[[#This Row],[category &amp; sub-category]],1,FIND("/",Tab_Data[[#This Row],[category &amp; sub-category]])-1)</f>
        <v>music</v>
      </c>
      <c r="V608" t="str">
        <f>MID(Tab_Data[[#This Row],[category &amp; sub-category]],FIND("/",Tab_Data[[#This Row],[category &amp; sub-category]])+1,1000)</f>
        <v>rock</v>
      </c>
    </row>
    <row r="609" spans="1:22" hidden="1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>(Tab_Data[[#This Row],[pledged]]/Tab_Data[[#This Row],[goal]])*100</f>
        <v>131.29869186046511</v>
      </c>
      <c r="G609" t="s">
        <v>20</v>
      </c>
      <c r="H609">
        <v>2230</v>
      </c>
      <c r="I609" s="8">
        <f>IF(Tab_Data[[#This Row],[pledged]]=0,0,Tab_Data[[#This Row],[pledged]]/Tab_Data[[#This Row],[backers_count]])</f>
        <v>81.016591928251117</v>
      </c>
      <c r="J609" t="s">
        <v>21</v>
      </c>
      <c r="K609" t="s">
        <v>22</v>
      </c>
      <c r="L609">
        <v>1395550800</v>
      </c>
      <c r="M609" s="11">
        <f>(((Tab_Data[[#This Row],[launched_at]]/60)/60)/24)+DATE(1970,1,1)</f>
        <v>41721.208333333336</v>
      </c>
      <c r="N609">
        <f>YEAR(Tab_Data[[#This Row],[Date Created Conversion]])</f>
        <v>2014</v>
      </c>
      <c r="O609" s="12" t="str">
        <f>TEXT(Tab_Data[[#This Row],[Date Created Conversion]],"mmm")</f>
        <v>mar</v>
      </c>
      <c r="P609">
        <v>1395723600</v>
      </c>
      <c r="Q609" s="11">
        <f>(((Tab_Data[[#This Row],[deadline]]/60)/60)/24)+DATE(1970,1,1)</f>
        <v>41723.208333333336</v>
      </c>
      <c r="R609" t="b">
        <v>0</v>
      </c>
      <c r="S609" t="b">
        <v>0</v>
      </c>
      <c r="T609" t="s">
        <v>17</v>
      </c>
      <c r="U609" t="str">
        <f>MID(Tab_Data[[#This Row],[category &amp; sub-category]],1,FIND("/",Tab_Data[[#This Row],[category &amp; sub-category]])-1)</f>
        <v>food</v>
      </c>
      <c r="V609" t="str">
        <f>MID(Tab_Data[[#This Row],[category &amp; sub-category]],FIND("/",Tab_Data[[#This Row],[category &amp; sub-category]])+1,1000)</f>
        <v>food trucks</v>
      </c>
    </row>
    <row r="610" spans="1:22" hidden="1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>(Tab_Data[[#This Row],[pledged]]/Tab_Data[[#This Row],[goal]])*100</f>
        <v>283.97435897435901</v>
      </c>
      <c r="G610" t="s">
        <v>20</v>
      </c>
      <c r="H610">
        <v>316</v>
      </c>
      <c r="I610" s="8">
        <f>IF(Tab_Data[[#This Row],[pledged]]=0,0,Tab_Data[[#This Row],[pledged]]/Tab_Data[[#This Row],[backers_count]])</f>
        <v>35.047468354430379</v>
      </c>
      <c r="J610" t="s">
        <v>21</v>
      </c>
      <c r="K610" t="s">
        <v>22</v>
      </c>
      <c r="L610">
        <v>1551852000</v>
      </c>
      <c r="M610" s="11">
        <f>(((Tab_Data[[#This Row],[launched_at]]/60)/60)/24)+DATE(1970,1,1)</f>
        <v>43530.25</v>
      </c>
      <c r="N610">
        <f>YEAR(Tab_Data[[#This Row],[Date Created Conversion]])</f>
        <v>2019</v>
      </c>
      <c r="O610" s="12" t="str">
        <f>TEXT(Tab_Data[[#This Row],[Date Created Conversion]],"mmm")</f>
        <v>mar</v>
      </c>
      <c r="P610">
        <v>1552197600</v>
      </c>
      <c r="Q610" s="11">
        <f>(((Tab_Data[[#This Row],[deadline]]/60)/60)/24)+DATE(1970,1,1)</f>
        <v>43534.25</v>
      </c>
      <c r="R610" t="b">
        <v>0</v>
      </c>
      <c r="S610" t="b">
        <v>1</v>
      </c>
      <c r="T610" t="s">
        <v>159</v>
      </c>
      <c r="U610" t="str">
        <f>MID(Tab_Data[[#This Row],[category &amp; sub-category]],1,FIND("/",Tab_Data[[#This Row],[category &amp; sub-category]])-1)</f>
        <v>music</v>
      </c>
      <c r="V610" t="str">
        <f>MID(Tab_Data[[#This Row],[category &amp; sub-category]],FIND("/",Tab_Data[[#This Row],[category &amp; sub-category]])+1,1000)</f>
        <v>jazz</v>
      </c>
    </row>
    <row r="611" spans="1:22" hidden="1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>(Tab_Data[[#This Row],[pledged]]/Tab_Data[[#This Row],[goal]])*100</f>
        <v>120.41999999999999</v>
      </c>
      <c r="G611" t="s">
        <v>20</v>
      </c>
      <c r="H611">
        <v>117</v>
      </c>
      <c r="I611" s="8">
        <f>IF(Tab_Data[[#This Row],[pledged]]=0,0,Tab_Data[[#This Row],[pledged]]/Tab_Data[[#This Row],[backers_count]])</f>
        <v>102.92307692307692</v>
      </c>
      <c r="J611" t="s">
        <v>21</v>
      </c>
      <c r="K611" t="s">
        <v>22</v>
      </c>
      <c r="L611">
        <v>1547618400</v>
      </c>
      <c r="M611" s="11">
        <f>(((Tab_Data[[#This Row],[launched_at]]/60)/60)/24)+DATE(1970,1,1)</f>
        <v>43481.25</v>
      </c>
      <c r="N611">
        <f>YEAR(Tab_Data[[#This Row],[Date Created Conversion]])</f>
        <v>2019</v>
      </c>
      <c r="O611" s="12" t="str">
        <f>TEXT(Tab_Data[[#This Row],[Date Created Conversion]],"mmm")</f>
        <v>ene</v>
      </c>
      <c r="P611">
        <v>1549087200</v>
      </c>
      <c r="Q611" s="11">
        <f>(((Tab_Data[[#This Row],[deadline]]/60)/60)/24)+DATE(1970,1,1)</f>
        <v>43498.25</v>
      </c>
      <c r="R611" t="b">
        <v>0</v>
      </c>
      <c r="S611" t="b">
        <v>0</v>
      </c>
      <c r="T611" t="s">
        <v>474</v>
      </c>
      <c r="U611" t="str">
        <f>MID(Tab_Data[[#This Row],[category &amp; sub-category]],1,FIND("/",Tab_Data[[#This Row],[category &amp; sub-category]])-1)</f>
        <v>film &amp; video</v>
      </c>
      <c r="V611" t="str">
        <f>MID(Tab_Data[[#This Row],[category &amp; sub-category]],FIND("/",Tab_Data[[#This Row],[category &amp; sub-category]])+1,1000)</f>
        <v>science fiction</v>
      </c>
    </row>
    <row r="612" spans="1:22" ht="31.2" hidden="1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>(Tab_Data[[#This Row],[pledged]]/Tab_Data[[#This Row],[goal]])*100</f>
        <v>419.0560747663551</v>
      </c>
      <c r="G612" t="s">
        <v>20</v>
      </c>
      <c r="H612">
        <v>6406</v>
      </c>
      <c r="I612" s="8">
        <f>IF(Tab_Data[[#This Row],[pledged]]=0,0,Tab_Data[[#This Row],[pledged]]/Tab_Data[[#This Row],[backers_count]])</f>
        <v>27.998126756166094</v>
      </c>
      <c r="J612" t="s">
        <v>21</v>
      </c>
      <c r="K612" t="s">
        <v>22</v>
      </c>
      <c r="L612">
        <v>1355637600</v>
      </c>
      <c r="M612" s="11">
        <f>(((Tab_Data[[#This Row],[launched_at]]/60)/60)/24)+DATE(1970,1,1)</f>
        <v>41259.25</v>
      </c>
      <c r="N612">
        <f>YEAR(Tab_Data[[#This Row],[Date Created Conversion]])</f>
        <v>2012</v>
      </c>
      <c r="O612" s="12" t="str">
        <f>TEXT(Tab_Data[[#This Row],[Date Created Conversion]],"mmm")</f>
        <v>dic</v>
      </c>
      <c r="P612">
        <v>1356847200</v>
      </c>
      <c r="Q612" s="11">
        <f>(((Tab_Data[[#This Row],[deadline]]/60)/60)/24)+DATE(1970,1,1)</f>
        <v>41273.25</v>
      </c>
      <c r="R612" t="b">
        <v>0</v>
      </c>
      <c r="S612" t="b">
        <v>0</v>
      </c>
      <c r="T612" t="s">
        <v>33</v>
      </c>
      <c r="U612" t="str">
        <f>MID(Tab_Data[[#This Row],[category &amp; sub-category]],1,FIND("/",Tab_Data[[#This Row],[category &amp; sub-category]])-1)</f>
        <v>theater</v>
      </c>
      <c r="V612" t="str">
        <f>MID(Tab_Data[[#This Row],[category &amp; sub-category]],FIND("/",Tab_Data[[#This Row],[category &amp; sub-category]])+1,1000)</f>
        <v>plays</v>
      </c>
    </row>
    <row r="613" spans="1:22" hidden="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>(Tab_Data[[#This Row],[pledged]]/Tab_Data[[#This Row],[goal]])*100</f>
        <v>13.853658536585368</v>
      </c>
      <c r="G613" t="s">
        <v>74</v>
      </c>
      <c r="H613">
        <v>15</v>
      </c>
      <c r="I613" s="8">
        <f>IF(Tab_Data[[#This Row],[pledged]]=0,0,Tab_Data[[#This Row],[pledged]]/Tab_Data[[#This Row],[backers_count]])</f>
        <v>75.733333333333334</v>
      </c>
      <c r="J613" t="s">
        <v>21</v>
      </c>
      <c r="K613" t="s">
        <v>22</v>
      </c>
      <c r="L613">
        <v>1374728400</v>
      </c>
      <c r="M613" s="11">
        <f>(((Tab_Data[[#This Row],[launched_at]]/60)/60)/24)+DATE(1970,1,1)</f>
        <v>41480.208333333336</v>
      </c>
      <c r="N613">
        <f>YEAR(Tab_Data[[#This Row],[Date Created Conversion]])</f>
        <v>2013</v>
      </c>
      <c r="O613" s="12" t="str">
        <f>TEXT(Tab_Data[[#This Row],[Date Created Conversion]],"mmm")</f>
        <v>jul</v>
      </c>
      <c r="P613">
        <v>1375765200</v>
      </c>
      <c r="Q613" s="11">
        <f>(((Tab_Data[[#This Row],[deadline]]/60)/60)/24)+DATE(1970,1,1)</f>
        <v>41492.208333333336</v>
      </c>
      <c r="R613" t="b">
        <v>0</v>
      </c>
      <c r="S613" t="b">
        <v>0</v>
      </c>
      <c r="T613" t="s">
        <v>33</v>
      </c>
      <c r="U613" t="str">
        <f>MID(Tab_Data[[#This Row],[category &amp; sub-category]],1,FIND("/",Tab_Data[[#This Row],[category &amp; sub-category]])-1)</f>
        <v>theater</v>
      </c>
      <c r="V613" t="str">
        <f>MID(Tab_Data[[#This Row],[category &amp; sub-category]],FIND("/",Tab_Data[[#This Row],[category &amp; sub-category]])+1,1000)</f>
        <v>plays</v>
      </c>
    </row>
    <row r="614" spans="1:22" hidden="1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>(Tab_Data[[#This Row],[pledged]]/Tab_Data[[#This Row],[goal]])*100</f>
        <v>139.43548387096774</v>
      </c>
      <c r="G614" t="s">
        <v>20</v>
      </c>
      <c r="H614">
        <v>192</v>
      </c>
      <c r="I614" s="8">
        <f>IF(Tab_Data[[#This Row],[pledged]]=0,0,Tab_Data[[#This Row],[pledged]]/Tab_Data[[#This Row],[backers_count]])</f>
        <v>45.026041666666664</v>
      </c>
      <c r="J614" t="s">
        <v>21</v>
      </c>
      <c r="K614" t="s">
        <v>22</v>
      </c>
      <c r="L614">
        <v>1287810000</v>
      </c>
      <c r="M614" s="11">
        <f>(((Tab_Data[[#This Row],[launched_at]]/60)/60)/24)+DATE(1970,1,1)</f>
        <v>40474.208333333336</v>
      </c>
      <c r="N614">
        <f>YEAR(Tab_Data[[#This Row],[Date Created Conversion]])</f>
        <v>2010</v>
      </c>
      <c r="O614" s="12" t="str">
        <f>TEXT(Tab_Data[[#This Row],[Date Created Conversion]],"mmm")</f>
        <v>oct</v>
      </c>
      <c r="P614">
        <v>1289800800</v>
      </c>
      <c r="Q614" s="11">
        <f>(((Tab_Data[[#This Row],[deadline]]/60)/60)/24)+DATE(1970,1,1)</f>
        <v>40497.25</v>
      </c>
      <c r="R614" t="b">
        <v>0</v>
      </c>
      <c r="S614" t="b">
        <v>0</v>
      </c>
      <c r="T614" t="s">
        <v>50</v>
      </c>
      <c r="U614" t="str">
        <f>MID(Tab_Data[[#This Row],[category &amp; sub-category]],1,FIND("/",Tab_Data[[#This Row],[category &amp; sub-category]])-1)</f>
        <v>music</v>
      </c>
      <c r="V614" t="str">
        <f>MID(Tab_Data[[#This Row],[category &amp; sub-category]],FIND("/",Tab_Data[[#This Row],[category &amp; sub-category]])+1,1000)</f>
        <v>electric music</v>
      </c>
    </row>
    <row r="615" spans="1:22" ht="31.2" hidden="1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>(Tab_Data[[#This Row],[pledged]]/Tab_Data[[#This Row],[goal]])*100</f>
        <v>174</v>
      </c>
      <c r="G615" t="s">
        <v>20</v>
      </c>
      <c r="H615">
        <v>26</v>
      </c>
      <c r="I615" s="8">
        <f>IF(Tab_Data[[#This Row],[pledged]]=0,0,Tab_Data[[#This Row],[pledged]]/Tab_Data[[#This Row],[backers_count]])</f>
        <v>73.615384615384613</v>
      </c>
      <c r="J615" t="s">
        <v>15</v>
      </c>
      <c r="K615" t="s">
        <v>16</v>
      </c>
      <c r="L615">
        <v>1503723600</v>
      </c>
      <c r="M615" s="11">
        <f>(((Tab_Data[[#This Row],[launched_at]]/60)/60)/24)+DATE(1970,1,1)</f>
        <v>42973.208333333328</v>
      </c>
      <c r="N615">
        <f>YEAR(Tab_Data[[#This Row],[Date Created Conversion]])</f>
        <v>2017</v>
      </c>
      <c r="O615" s="12" t="str">
        <f>TEXT(Tab_Data[[#This Row],[Date Created Conversion]],"mmm")</f>
        <v>ago</v>
      </c>
      <c r="P615">
        <v>1504501200</v>
      </c>
      <c r="Q615" s="11">
        <f>(((Tab_Data[[#This Row],[deadline]]/60)/60)/24)+DATE(1970,1,1)</f>
        <v>42982.208333333328</v>
      </c>
      <c r="R615" t="b">
        <v>0</v>
      </c>
      <c r="S615" t="b">
        <v>0</v>
      </c>
      <c r="T615" t="s">
        <v>33</v>
      </c>
      <c r="U615" t="str">
        <f>MID(Tab_Data[[#This Row],[category &amp; sub-category]],1,FIND("/",Tab_Data[[#This Row],[category &amp; sub-category]])-1)</f>
        <v>theater</v>
      </c>
      <c r="V615" t="str">
        <f>MID(Tab_Data[[#This Row],[category &amp; sub-category]],FIND("/",Tab_Data[[#This Row],[category &amp; sub-category]])+1,1000)</f>
        <v>plays</v>
      </c>
    </row>
    <row r="616" spans="1:22" ht="31.2" hidden="1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>(Tab_Data[[#This Row],[pledged]]/Tab_Data[[#This Row],[goal]])*100</f>
        <v>155.49056603773585</v>
      </c>
      <c r="G616" t="s">
        <v>20</v>
      </c>
      <c r="H616">
        <v>723</v>
      </c>
      <c r="I616" s="8">
        <f>IF(Tab_Data[[#This Row],[pledged]]=0,0,Tab_Data[[#This Row],[pledged]]/Tab_Data[[#This Row],[backers_count]])</f>
        <v>56.991701244813278</v>
      </c>
      <c r="J616" t="s">
        <v>21</v>
      </c>
      <c r="K616" t="s">
        <v>22</v>
      </c>
      <c r="L616">
        <v>1484114400</v>
      </c>
      <c r="M616" s="11">
        <f>(((Tab_Data[[#This Row],[launched_at]]/60)/60)/24)+DATE(1970,1,1)</f>
        <v>42746.25</v>
      </c>
      <c r="N616">
        <f>YEAR(Tab_Data[[#This Row],[Date Created Conversion]])</f>
        <v>2017</v>
      </c>
      <c r="O616" s="12" t="str">
        <f>TEXT(Tab_Data[[#This Row],[Date Created Conversion]],"mmm")</f>
        <v>ene</v>
      </c>
      <c r="P616">
        <v>1485669600</v>
      </c>
      <c r="Q616" s="11">
        <f>(((Tab_Data[[#This Row],[deadline]]/60)/60)/24)+DATE(1970,1,1)</f>
        <v>42764.25</v>
      </c>
      <c r="R616" t="b">
        <v>0</v>
      </c>
      <c r="S616" t="b">
        <v>0</v>
      </c>
      <c r="T616" t="s">
        <v>33</v>
      </c>
      <c r="U616" t="str">
        <f>MID(Tab_Data[[#This Row],[category &amp; sub-category]],1,FIND("/",Tab_Data[[#This Row],[category &amp; sub-category]])-1)</f>
        <v>theater</v>
      </c>
      <c r="V616" t="str">
        <f>MID(Tab_Data[[#This Row],[category &amp; sub-category]],FIND("/",Tab_Data[[#This Row],[category &amp; sub-category]])+1,1000)</f>
        <v>plays</v>
      </c>
    </row>
    <row r="617" spans="1:22" hidden="1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>(Tab_Data[[#This Row],[pledged]]/Tab_Data[[#This Row],[goal]])*100</f>
        <v>170.44705882352943</v>
      </c>
      <c r="G617" t="s">
        <v>20</v>
      </c>
      <c r="H617">
        <v>170</v>
      </c>
      <c r="I617" s="8">
        <f>IF(Tab_Data[[#This Row],[pledged]]=0,0,Tab_Data[[#This Row],[pledged]]/Tab_Data[[#This Row],[backers_count]])</f>
        <v>85.223529411764702</v>
      </c>
      <c r="J617" t="s">
        <v>107</v>
      </c>
      <c r="K617" t="s">
        <v>108</v>
      </c>
      <c r="L617">
        <v>1461906000</v>
      </c>
      <c r="M617" s="11">
        <f>(((Tab_Data[[#This Row],[launched_at]]/60)/60)/24)+DATE(1970,1,1)</f>
        <v>42489.208333333328</v>
      </c>
      <c r="N617">
        <f>YEAR(Tab_Data[[#This Row],[Date Created Conversion]])</f>
        <v>2016</v>
      </c>
      <c r="O617" s="12" t="str">
        <f>TEXT(Tab_Data[[#This Row],[Date Created Conversion]],"mmm")</f>
        <v>abr</v>
      </c>
      <c r="P617">
        <v>1462770000</v>
      </c>
      <c r="Q617" s="11">
        <f>(((Tab_Data[[#This Row],[deadline]]/60)/60)/24)+DATE(1970,1,1)</f>
        <v>42499.208333333328</v>
      </c>
      <c r="R617" t="b">
        <v>0</v>
      </c>
      <c r="S617" t="b">
        <v>0</v>
      </c>
      <c r="T617" t="s">
        <v>33</v>
      </c>
      <c r="U617" t="str">
        <f>MID(Tab_Data[[#This Row],[category &amp; sub-category]],1,FIND("/",Tab_Data[[#This Row],[category &amp; sub-category]])-1)</f>
        <v>theater</v>
      </c>
      <c r="V617" t="str">
        <f>MID(Tab_Data[[#This Row],[category &amp; sub-category]],FIND("/",Tab_Data[[#This Row],[category &amp; sub-category]])+1,1000)</f>
        <v>plays</v>
      </c>
    </row>
    <row r="618" spans="1:22" hidden="1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>(Tab_Data[[#This Row],[pledged]]/Tab_Data[[#This Row],[goal]])*100</f>
        <v>189.515625</v>
      </c>
      <c r="G618" t="s">
        <v>20</v>
      </c>
      <c r="H618">
        <v>238</v>
      </c>
      <c r="I618" s="8">
        <f>IF(Tab_Data[[#This Row],[pledged]]=0,0,Tab_Data[[#This Row],[pledged]]/Tab_Data[[#This Row],[backers_count]])</f>
        <v>50.962184873949582</v>
      </c>
      <c r="J618" t="s">
        <v>40</v>
      </c>
      <c r="K618" t="s">
        <v>41</v>
      </c>
      <c r="L618">
        <v>1379653200</v>
      </c>
      <c r="M618" s="11">
        <f>(((Tab_Data[[#This Row],[launched_at]]/60)/60)/24)+DATE(1970,1,1)</f>
        <v>41537.208333333336</v>
      </c>
      <c r="N618">
        <f>YEAR(Tab_Data[[#This Row],[Date Created Conversion]])</f>
        <v>2013</v>
      </c>
      <c r="O618" s="12" t="str">
        <f>TEXT(Tab_Data[[#This Row],[Date Created Conversion]],"mmm")</f>
        <v>sep</v>
      </c>
      <c r="P618">
        <v>1379739600</v>
      </c>
      <c r="Q618" s="11">
        <f>(((Tab_Data[[#This Row],[deadline]]/60)/60)/24)+DATE(1970,1,1)</f>
        <v>41538.208333333336</v>
      </c>
      <c r="R618" t="b">
        <v>0</v>
      </c>
      <c r="S618" t="b">
        <v>1</v>
      </c>
      <c r="T618" t="s">
        <v>60</v>
      </c>
      <c r="U618" t="str">
        <f>MID(Tab_Data[[#This Row],[category &amp; sub-category]],1,FIND("/",Tab_Data[[#This Row],[category &amp; sub-category]])-1)</f>
        <v>music</v>
      </c>
      <c r="V618" t="str">
        <f>MID(Tab_Data[[#This Row],[category &amp; sub-category]],FIND("/",Tab_Data[[#This Row],[category &amp; sub-category]])+1,1000)</f>
        <v>indie rock</v>
      </c>
    </row>
    <row r="619" spans="1:22" hidden="1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>(Tab_Data[[#This Row],[pledged]]/Tab_Data[[#This Row],[goal]])*100</f>
        <v>249.71428571428572</v>
      </c>
      <c r="G619" t="s">
        <v>20</v>
      </c>
      <c r="H619">
        <v>55</v>
      </c>
      <c r="I619" s="8">
        <f>IF(Tab_Data[[#This Row],[pledged]]=0,0,Tab_Data[[#This Row],[pledged]]/Tab_Data[[#This Row],[backers_count]])</f>
        <v>63.563636363636363</v>
      </c>
      <c r="J619" t="s">
        <v>21</v>
      </c>
      <c r="K619" t="s">
        <v>22</v>
      </c>
      <c r="L619">
        <v>1401858000</v>
      </c>
      <c r="M619" s="11">
        <f>(((Tab_Data[[#This Row],[launched_at]]/60)/60)/24)+DATE(1970,1,1)</f>
        <v>41794.208333333336</v>
      </c>
      <c r="N619">
        <f>YEAR(Tab_Data[[#This Row],[Date Created Conversion]])</f>
        <v>2014</v>
      </c>
      <c r="O619" s="12" t="str">
        <f>TEXT(Tab_Data[[#This Row],[Date Created Conversion]],"mmm")</f>
        <v>jun</v>
      </c>
      <c r="P619">
        <v>1402722000</v>
      </c>
      <c r="Q619" s="11">
        <f>(((Tab_Data[[#This Row],[deadline]]/60)/60)/24)+DATE(1970,1,1)</f>
        <v>41804.208333333336</v>
      </c>
      <c r="R619" t="b">
        <v>0</v>
      </c>
      <c r="S619" t="b">
        <v>0</v>
      </c>
      <c r="T619" t="s">
        <v>33</v>
      </c>
      <c r="U619" t="str">
        <f>MID(Tab_Data[[#This Row],[category &amp; sub-category]],1,FIND("/",Tab_Data[[#This Row],[category &amp; sub-category]])-1)</f>
        <v>theater</v>
      </c>
      <c r="V619" t="str">
        <f>MID(Tab_Data[[#This Row],[category &amp; sub-category]],FIND("/",Tab_Data[[#This Row],[category &amp; sub-category]])+1,1000)</f>
        <v>plays</v>
      </c>
    </row>
    <row r="620" spans="1:22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>(Tab_Data[[#This Row],[pledged]]/Tab_Data[[#This Row],[goal]])*100</f>
        <v>48.860523665659613</v>
      </c>
      <c r="G620" t="s">
        <v>14</v>
      </c>
      <c r="H620">
        <v>1198</v>
      </c>
      <c r="I620" s="8">
        <f>IF(Tab_Data[[#This Row],[pledged]]=0,0,Tab_Data[[#This Row],[pledged]]/Tab_Data[[#This Row],[backers_count]])</f>
        <v>80.999165275459092</v>
      </c>
      <c r="J620" t="s">
        <v>21</v>
      </c>
      <c r="K620" t="s">
        <v>22</v>
      </c>
      <c r="L620">
        <v>1367470800</v>
      </c>
      <c r="M620" s="11">
        <f>(((Tab_Data[[#This Row],[launched_at]]/60)/60)/24)+DATE(1970,1,1)</f>
        <v>41396.208333333336</v>
      </c>
      <c r="N620">
        <f>YEAR(Tab_Data[[#This Row],[Date Created Conversion]])</f>
        <v>2013</v>
      </c>
      <c r="O620" s="12" t="str">
        <f>TEXT(Tab_Data[[#This Row],[Date Created Conversion]],"mmm")</f>
        <v>may</v>
      </c>
      <c r="P620">
        <v>1369285200</v>
      </c>
      <c r="Q620" s="11">
        <f>(((Tab_Data[[#This Row],[deadline]]/60)/60)/24)+DATE(1970,1,1)</f>
        <v>41417.208333333336</v>
      </c>
      <c r="R620" t="b">
        <v>0</v>
      </c>
      <c r="S620" t="b">
        <v>0</v>
      </c>
      <c r="T620" t="s">
        <v>68</v>
      </c>
      <c r="U620" t="str">
        <f>MID(Tab_Data[[#This Row],[category &amp; sub-category]],1,FIND("/",Tab_Data[[#This Row],[category &amp; sub-category]])-1)</f>
        <v>publishing</v>
      </c>
      <c r="V620" t="str">
        <f>MID(Tab_Data[[#This Row],[category &amp; sub-category]],FIND("/",Tab_Data[[#This Row],[category &amp; sub-category]])+1,1000)</f>
        <v>nonfiction</v>
      </c>
    </row>
    <row r="621" spans="1:22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>(Tab_Data[[#This Row],[pledged]]/Tab_Data[[#This Row],[goal]])*100</f>
        <v>28.461970393057683</v>
      </c>
      <c r="G621" t="s">
        <v>14</v>
      </c>
      <c r="H621">
        <v>648</v>
      </c>
      <c r="I621" s="8">
        <f>IF(Tab_Data[[#This Row],[pledged]]=0,0,Tab_Data[[#This Row],[pledged]]/Tab_Data[[#This Row],[backers_count]])</f>
        <v>86.044753086419746</v>
      </c>
      <c r="J621" t="s">
        <v>21</v>
      </c>
      <c r="K621" t="s">
        <v>22</v>
      </c>
      <c r="L621">
        <v>1304658000</v>
      </c>
      <c r="M621" s="11">
        <f>(((Tab_Data[[#This Row],[launched_at]]/60)/60)/24)+DATE(1970,1,1)</f>
        <v>40669.208333333336</v>
      </c>
      <c r="N621">
        <f>YEAR(Tab_Data[[#This Row],[Date Created Conversion]])</f>
        <v>2011</v>
      </c>
      <c r="O621" s="12" t="str">
        <f>TEXT(Tab_Data[[#This Row],[Date Created Conversion]],"mmm")</f>
        <v>may</v>
      </c>
      <c r="P621">
        <v>1304744400</v>
      </c>
      <c r="Q621" s="11">
        <f>(((Tab_Data[[#This Row],[deadline]]/60)/60)/24)+DATE(1970,1,1)</f>
        <v>40670.208333333336</v>
      </c>
      <c r="R621" t="b">
        <v>1</v>
      </c>
      <c r="S621" t="b">
        <v>1</v>
      </c>
      <c r="T621" t="s">
        <v>33</v>
      </c>
      <c r="U621" t="str">
        <f>MID(Tab_Data[[#This Row],[category &amp; sub-category]],1,FIND("/",Tab_Data[[#This Row],[category &amp; sub-category]])-1)</f>
        <v>theater</v>
      </c>
      <c r="V621" t="str">
        <f>MID(Tab_Data[[#This Row],[category &amp; sub-category]],FIND("/",Tab_Data[[#This Row],[category &amp; sub-category]])+1,1000)</f>
        <v>plays</v>
      </c>
    </row>
    <row r="622" spans="1:22" hidden="1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>(Tab_Data[[#This Row],[pledged]]/Tab_Data[[#This Row],[goal]])*100</f>
        <v>268.02325581395348</v>
      </c>
      <c r="G622" t="s">
        <v>20</v>
      </c>
      <c r="H622">
        <v>128</v>
      </c>
      <c r="I622" s="8">
        <f>IF(Tab_Data[[#This Row],[pledged]]=0,0,Tab_Data[[#This Row],[pledged]]/Tab_Data[[#This Row],[backers_count]])</f>
        <v>90.0390625</v>
      </c>
      <c r="J622" t="s">
        <v>26</v>
      </c>
      <c r="K622" t="s">
        <v>27</v>
      </c>
      <c r="L622">
        <v>1467954000</v>
      </c>
      <c r="M622" s="11">
        <f>(((Tab_Data[[#This Row],[launched_at]]/60)/60)/24)+DATE(1970,1,1)</f>
        <v>42559.208333333328</v>
      </c>
      <c r="N622">
        <f>YEAR(Tab_Data[[#This Row],[Date Created Conversion]])</f>
        <v>2016</v>
      </c>
      <c r="O622" s="12" t="str">
        <f>TEXT(Tab_Data[[#This Row],[Date Created Conversion]],"mmm")</f>
        <v>jul</v>
      </c>
      <c r="P622">
        <v>1468299600</v>
      </c>
      <c r="Q622" s="11">
        <f>(((Tab_Data[[#This Row],[deadline]]/60)/60)/24)+DATE(1970,1,1)</f>
        <v>42563.208333333328</v>
      </c>
      <c r="R622" t="b">
        <v>0</v>
      </c>
      <c r="S622" t="b">
        <v>0</v>
      </c>
      <c r="T622" t="s">
        <v>122</v>
      </c>
      <c r="U622" t="str">
        <f>MID(Tab_Data[[#This Row],[category &amp; sub-category]],1,FIND("/",Tab_Data[[#This Row],[category &amp; sub-category]])-1)</f>
        <v>photography</v>
      </c>
      <c r="V622" t="str">
        <f>MID(Tab_Data[[#This Row],[category &amp; sub-category]],FIND("/",Tab_Data[[#This Row],[category &amp; sub-category]])+1,1000)</f>
        <v>photography books</v>
      </c>
    </row>
    <row r="623" spans="1:22" hidden="1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>(Tab_Data[[#This Row],[pledged]]/Tab_Data[[#This Row],[goal]])*100</f>
        <v>619.80078125</v>
      </c>
      <c r="G623" t="s">
        <v>20</v>
      </c>
      <c r="H623">
        <v>2144</v>
      </c>
      <c r="I623" s="8">
        <f>IF(Tab_Data[[#This Row],[pledged]]=0,0,Tab_Data[[#This Row],[pledged]]/Tab_Data[[#This Row],[backers_count]])</f>
        <v>74.006063432835816</v>
      </c>
      <c r="J623" t="s">
        <v>21</v>
      </c>
      <c r="K623" t="s">
        <v>22</v>
      </c>
      <c r="L623">
        <v>1473742800</v>
      </c>
      <c r="M623" s="11">
        <f>(((Tab_Data[[#This Row],[launched_at]]/60)/60)/24)+DATE(1970,1,1)</f>
        <v>42626.208333333328</v>
      </c>
      <c r="N623">
        <f>YEAR(Tab_Data[[#This Row],[Date Created Conversion]])</f>
        <v>2016</v>
      </c>
      <c r="O623" s="12" t="str">
        <f>TEXT(Tab_Data[[#This Row],[Date Created Conversion]],"mmm")</f>
        <v>sep</v>
      </c>
      <c r="P623">
        <v>1474174800</v>
      </c>
      <c r="Q623" s="11">
        <f>(((Tab_Data[[#This Row],[deadline]]/60)/60)/24)+DATE(1970,1,1)</f>
        <v>42631.208333333328</v>
      </c>
      <c r="R623" t="b">
        <v>0</v>
      </c>
      <c r="S623" t="b">
        <v>0</v>
      </c>
      <c r="T623" t="s">
        <v>33</v>
      </c>
      <c r="U623" t="str">
        <f>MID(Tab_Data[[#This Row],[category &amp; sub-category]],1,FIND("/",Tab_Data[[#This Row],[category &amp; sub-category]])-1)</f>
        <v>theater</v>
      </c>
      <c r="V623" t="str">
        <f>MID(Tab_Data[[#This Row],[category &amp; sub-category]],FIND("/",Tab_Data[[#This Row],[category &amp; sub-category]])+1,1000)</f>
        <v>plays</v>
      </c>
    </row>
    <row r="624" spans="1:22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>(Tab_Data[[#This Row],[pledged]]/Tab_Data[[#This Row],[goal]])*100</f>
        <v>3.1301587301587301</v>
      </c>
      <c r="G624" t="s">
        <v>14</v>
      </c>
      <c r="H624">
        <v>64</v>
      </c>
      <c r="I624" s="8">
        <f>IF(Tab_Data[[#This Row],[pledged]]=0,0,Tab_Data[[#This Row],[pledged]]/Tab_Data[[#This Row],[backers_count]])</f>
        <v>92.4375</v>
      </c>
      <c r="J624" t="s">
        <v>21</v>
      </c>
      <c r="K624" t="s">
        <v>22</v>
      </c>
      <c r="L624">
        <v>1523768400</v>
      </c>
      <c r="M624" s="11">
        <f>(((Tab_Data[[#This Row],[launched_at]]/60)/60)/24)+DATE(1970,1,1)</f>
        <v>43205.208333333328</v>
      </c>
      <c r="N624">
        <f>YEAR(Tab_Data[[#This Row],[Date Created Conversion]])</f>
        <v>2018</v>
      </c>
      <c r="O624" s="12" t="str">
        <f>TEXT(Tab_Data[[#This Row],[Date Created Conversion]],"mmm")</f>
        <v>abr</v>
      </c>
      <c r="P624">
        <v>1526014800</v>
      </c>
      <c r="Q624" s="11">
        <f>(((Tab_Data[[#This Row],[deadline]]/60)/60)/24)+DATE(1970,1,1)</f>
        <v>43231.208333333328</v>
      </c>
      <c r="R624" t="b">
        <v>0</v>
      </c>
      <c r="S624" t="b">
        <v>0</v>
      </c>
      <c r="T624" t="s">
        <v>60</v>
      </c>
      <c r="U624" t="str">
        <f>MID(Tab_Data[[#This Row],[category &amp; sub-category]],1,FIND("/",Tab_Data[[#This Row],[category &amp; sub-category]])-1)</f>
        <v>music</v>
      </c>
      <c r="V624" t="str">
        <f>MID(Tab_Data[[#This Row],[category &amp; sub-category]],FIND("/",Tab_Data[[#This Row],[category &amp; sub-category]])+1,1000)</f>
        <v>indie rock</v>
      </c>
    </row>
    <row r="625" spans="1:22" hidden="1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>(Tab_Data[[#This Row],[pledged]]/Tab_Data[[#This Row],[goal]])*100</f>
        <v>159.92152704135739</v>
      </c>
      <c r="G625" t="s">
        <v>20</v>
      </c>
      <c r="H625">
        <v>2693</v>
      </c>
      <c r="I625" s="8">
        <f>IF(Tab_Data[[#This Row],[pledged]]=0,0,Tab_Data[[#This Row],[pledged]]/Tab_Data[[#This Row],[backers_count]])</f>
        <v>55.999257333828446</v>
      </c>
      <c r="J625" t="s">
        <v>40</v>
      </c>
      <c r="K625" t="s">
        <v>41</v>
      </c>
      <c r="L625">
        <v>1437022800</v>
      </c>
      <c r="M625" s="11">
        <f>(((Tab_Data[[#This Row],[launched_at]]/60)/60)/24)+DATE(1970,1,1)</f>
        <v>42201.208333333328</v>
      </c>
      <c r="N625">
        <f>YEAR(Tab_Data[[#This Row],[Date Created Conversion]])</f>
        <v>2015</v>
      </c>
      <c r="O625" s="12" t="str">
        <f>TEXT(Tab_Data[[#This Row],[Date Created Conversion]],"mmm")</f>
        <v>jul</v>
      </c>
      <c r="P625">
        <v>1437454800</v>
      </c>
      <c r="Q625" s="11">
        <f>(((Tab_Data[[#This Row],[deadline]]/60)/60)/24)+DATE(1970,1,1)</f>
        <v>42206.208333333328</v>
      </c>
      <c r="R625" t="b">
        <v>0</v>
      </c>
      <c r="S625" t="b">
        <v>0</v>
      </c>
      <c r="T625" t="s">
        <v>33</v>
      </c>
      <c r="U625" t="str">
        <f>MID(Tab_Data[[#This Row],[category &amp; sub-category]],1,FIND("/",Tab_Data[[#This Row],[category &amp; sub-category]])-1)</f>
        <v>theater</v>
      </c>
      <c r="V625" t="str">
        <f>MID(Tab_Data[[#This Row],[category &amp; sub-category]],FIND("/",Tab_Data[[#This Row],[category &amp; sub-category]])+1,1000)</f>
        <v>plays</v>
      </c>
    </row>
    <row r="626" spans="1:22" hidden="1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>(Tab_Data[[#This Row],[pledged]]/Tab_Data[[#This Row],[goal]])*100</f>
        <v>279.39215686274508</v>
      </c>
      <c r="G626" t="s">
        <v>20</v>
      </c>
      <c r="H626">
        <v>432</v>
      </c>
      <c r="I626" s="8">
        <f>IF(Tab_Data[[#This Row],[pledged]]=0,0,Tab_Data[[#This Row],[pledged]]/Tab_Data[[#This Row],[backers_count]])</f>
        <v>32.983796296296298</v>
      </c>
      <c r="J626" t="s">
        <v>21</v>
      </c>
      <c r="K626" t="s">
        <v>22</v>
      </c>
      <c r="L626">
        <v>1422165600</v>
      </c>
      <c r="M626" s="11">
        <f>(((Tab_Data[[#This Row],[launched_at]]/60)/60)/24)+DATE(1970,1,1)</f>
        <v>42029.25</v>
      </c>
      <c r="N626">
        <f>YEAR(Tab_Data[[#This Row],[Date Created Conversion]])</f>
        <v>2015</v>
      </c>
      <c r="O626" s="12" t="str">
        <f>TEXT(Tab_Data[[#This Row],[Date Created Conversion]],"mmm")</f>
        <v>ene</v>
      </c>
      <c r="P626">
        <v>1422684000</v>
      </c>
      <c r="Q626" s="11">
        <f>(((Tab_Data[[#This Row],[deadline]]/60)/60)/24)+DATE(1970,1,1)</f>
        <v>42035.25</v>
      </c>
      <c r="R626" t="b">
        <v>0</v>
      </c>
      <c r="S626" t="b">
        <v>0</v>
      </c>
      <c r="T626" t="s">
        <v>122</v>
      </c>
      <c r="U626" t="str">
        <f>MID(Tab_Data[[#This Row],[category &amp; sub-category]],1,FIND("/",Tab_Data[[#This Row],[category &amp; sub-category]])-1)</f>
        <v>photography</v>
      </c>
      <c r="V626" t="str">
        <f>MID(Tab_Data[[#This Row],[category &amp; sub-category]],FIND("/",Tab_Data[[#This Row],[category &amp; sub-category]])+1,1000)</f>
        <v>photography books</v>
      </c>
    </row>
    <row r="627" spans="1:22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>(Tab_Data[[#This Row],[pledged]]/Tab_Data[[#This Row],[goal]])*100</f>
        <v>77.373333333333335</v>
      </c>
      <c r="G627" t="s">
        <v>14</v>
      </c>
      <c r="H627">
        <v>62</v>
      </c>
      <c r="I627" s="8">
        <f>IF(Tab_Data[[#This Row],[pledged]]=0,0,Tab_Data[[#This Row],[pledged]]/Tab_Data[[#This Row],[backers_count]])</f>
        <v>93.596774193548384</v>
      </c>
      <c r="J627" t="s">
        <v>21</v>
      </c>
      <c r="K627" t="s">
        <v>22</v>
      </c>
      <c r="L627">
        <v>1580104800</v>
      </c>
      <c r="M627" s="11">
        <f>(((Tab_Data[[#This Row],[launched_at]]/60)/60)/24)+DATE(1970,1,1)</f>
        <v>43857.25</v>
      </c>
      <c r="N627">
        <f>YEAR(Tab_Data[[#This Row],[Date Created Conversion]])</f>
        <v>2020</v>
      </c>
      <c r="O627" s="12" t="str">
        <f>TEXT(Tab_Data[[#This Row],[Date Created Conversion]],"mmm")</f>
        <v>ene</v>
      </c>
      <c r="P627">
        <v>1581314400</v>
      </c>
      <c r="Q627" s="11">
        <f>(((Tab_Data[[#This Row],[deadline]]/60)/60)/24)+DATE(1970,1,1)</f>
        <v>43871.25</v>
      </c>
      <c r="R627" t="b">
        <v>0</v>
      </c>
      <c r="S627" t="b">
        <v>0</v>
      </c>
      <c r="T627" t="s">
        <v>33</v>
      </c>
      <c r="U627" t="str">
        <f>MID(Tab_Data[[#This Row],[category &amp; sub-category]],1,FIND("/",Tab_Data[[#This Row],[category &amp; sub-category]])-1)</f>
        <v>theater</v>
      </c>
      <c r="V627" t="str">
        <f>MID(Tab_Data[[#This Row],[category &amp; sub-category]],FIND("/",Tab_Data[[#This Row],[category &amp; sub-category]])+1,1000)</f>
        <v>plays</v>
      </c>
    </row>
    <row r="628" spans="1:22" ht="31.2" hidden="1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>(Tab_Data[[#This Row],[pledged]]/Tab_Data[[#This Row],[goal]])*100</f>
        <v>206.32812500000003</v>
      </c>
      <c r="G628" t="s">
        <v>20</v>
      </c>
      <c r="H628">
        <v>189</v>
      </c>
      <c r="I628" s="8">
        <f>IF(Tab_Data[[#This Row],[pledged]]=0,0,Tab_Data[[#This Row],[pledged]]/Tab_Data[[#This Row],[backers_count]])</f>
        <v>69.867724867724874</v>
      </c>
      <c r="J628" t="s">
        <v>21</v>
      </c>
      <c r="K628" t="s">
        <v>22</v>
      </c>
      <c r="L628">
        <v>1285650000</v>
      </c>
      <c r="M628" s="11">
        <f>(((Tab_Data[[#This Row],[launched_at]]/60)/60)/24)+DATE(1970,1,1)</f>
        <v>40449.208333333336</v>
      </c>
      <c r="N628">
        <f>YEAR(Tab_Data[[#This Row],[Date Created Conversion]])</f>
        <v>2010</v>
      </c>
      <c r="O628" s="12" t="str">
        <f>TEXT(Tab_Data[[#This Row],[Date Created Conversion]],"mmm")</f>
        <v>sep</v>
      </c>
      <c r="P628">
        <v>1286427600</v>
      </c>
      <c r="Q628" s="11">
        <f>(((Tab_Data[[#This Row],[deadline]]/60)/60)/24)+DATE(1970,1,1)</f>
        <v>40458.208333333336</v>
      </c>
      <c r="R628" t="b">
        <v>0</v>
      </c>
      <c r="S628" t="b">
        <v>1</v>
      </c>
      <c r="T628" t="s">
        <v>33</v>
      </c>
      <c r="U628" t="str">
        <f>MID(Tab_Data[[#This Row],[category &amp; sub-category]],1,FIND("/",Tab_Data[[#This Row],[category &amp; sub-category]])-1)</f>
        <v>theater</v>
      </c>
      <c r="V628" t="str">
        <f>MID(Tab_Data[[#This Row],[category &amp; sub-category]],FIND("/",Tab_Data[[#This Row],[category &amp; sub-category]])+1,1000)</f>
        <v>plays</v>
      </c>
    </row>
    <row r="629" spans="1:22" hidden="1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>(Tab_Data[[#This Row],[pledged]]/Tab_Data[[#This Row],[goal]])*100</f>
        <v>694.25</v>
      </c>
      <c r="G629" t="s">
        <v>20</v>
      </c>
      <c r="H629">
        <v>154</v>
      </c>
      <c r="I629" s="8">
        <f>IF(Tab_Data[[#This Row],[pledged]]=0,0,Tab_Data[[#This Row],[pledged]]/Tab_Data[[#This Row],[backers_count]])</f>
        <v>72.129870129870127</v>
      </c>
      <c r="J629" t="s">
        <v>40</v>
      </c>
      <c r="K629" t="s">
        <v>41</v>
      </c>
      <c r="L629">
        <v>1276664400</v>
      </c>
      <c r="M629" s="11">
        <f>(((Tab_Data[[#This Row],[launched_at]]/60)/60)/24)+DATE(1970,1,1)</f>
        <v>40345.208333333336</v>
      </c>
      <c r="N629">
        <f>YEAR(Tab_Data[[#This Row],[Date Created Conversion]])</f>
        <v>2010</v>
      </c>
      <c r="O629" s="12" t="str">
        <f>TEXT(Tab_Data[[#This Row],[Date Created Conversion]],"mmm")</f>
        <v>jun</v>
      </c>
      <c r="P629">
        <v>1278738000</v>
      </c>
      <c r="Q629" s="11">
        <f>(((Tab_Data[[#This Row],[deadline]]/60)/60)/24)+DATE(1970,1,1)</f>
        <v>40369.208333333336</v>
      </c>
      <c r="R629" t="b">
        <v>1</v>
      </c>
      <c r="S629" t="b">
        <v>0</v>
      </c>
      <c r="T629" t="s">
        <v>17</v>
      </c>
      <c r="U629" t="str">
        <f>MID(Tab_Data[[#This Row],[category &amp; sub-category]],1,FIND("/",Tab_Data[[#This Row],[category &amp; sub-category]])-1)</f>
        <v>food</v>
      </c>
      <c r="V629" t="str">
        <f>MID(Tab_Data[[#This Row],[category &amp; sub-category]],FIND("/",Tab_Data[[#This Row],[category &amp; sub-category]])+1,1000)</f>
        <v>food trucks</v>
      </c>
    </row>
    <row r="630" spans="1:22" hidden="1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>(Tab_Data[[#This Row],[pledged]]/Tab_Data[[#This Row],[goal]])*100</f>
        <v>151.78947368421052</v>
      </c>
      <c r="G630" t="s">
        <v>20</v>
      </c>
      <c r="H630">
        <v>96</v>
      </c>
      <c r="I630" s="8">
        <f>IF(Tab_Data[[#This Row],[pledged]]=0,0,Tab_Data[[#This Row],[pledged]]/Tab_Data[[#This Row],[backers_count]])</f>
        <v>30.041666666666668</v>
      </c>
      <c r="J630" t="s">
        <v>21</v>
      </c>
      <c r="K630" t="s">
        <v>22</v>
      </c>
      <c r="L630">
        <v>1286168400</v>
      </c>
      <c r="M630" s="11">
        <f>(((Tab_Data[[#This Row],[launched_at]]/60)/60)/24)+DATE(1970,1,1)</f>
        <v>40455.208333333336</v>
      </c>
      <c r="N630">
        <f>YEAR(Tab_Data[[#This Row],[Date Created Conversion]])</f>
        <v>2010</v>
      </c>
      <c r="O630" s="12" t="str">
        <f>TEXT(Tab_Data[[#This Row],[Date Created Conversion]],"mmm")</f>
        <v>oct</v>
      </c>
      <c r="P630">
        <v>1286427600</v>
      </c>
      <c r="Q630" s="11">
        <f>(((Tab_Data[[#This Row],[deadline]]/60)/60)/24)+DATE(1970,1,1)</f>
        <v>40458.208333333336</v>
      </c>
      <c r="R630" t="b">
        <v>0</v>
      </c>
      <c r="S630" t="b">
        <v>0</v>
      </c>
      <c r="T630" t="s">
        <v>60</v>
      </c>
      <c r="U630" t="str">
        <f>MID(Tab_Data[[#This Row],[category &amp; sub-category]],1,FIND("/",Tab_Data[[#This Row],[category &amp; sub-category]])-1)</f>
        <v>music</v>
      </c>
      <c r="V630" t="str">
        <f>MID(Tab_Data[[#This Row],[category &amp; sub-category]],FIND("/",Tab_Data[[#This Row],[category &amp; sub-category]])+1,1000)</f>
        <v>indie rock</v>
      </c>
    </row>
    <row r="631" spans="1:22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>(Tab_Data[[#This Row],[pledged]]/Tab_Data[[#This Row],[goal]])*100</f>
        <v>64.58207217694995</v>
      </c>
      <c r="G631" t="s">
        <v>14</v>
      </c>
      <c r="H631">
        <v>750</v>
      </c>
      <c r="I631" s="8">
        <f>IF(Tab_Data[[#This Row],[pledged]]=0,0,Tab_Data[[#This Row],[pledged]]/Tab_Data[[#This Row],[backers_count]])</f>
        <v>73.968000000000004</v>
      </c>
      <c r="J631" t="s">
        <v>21</v>
      </c>
      <c r="K631" t="s">
        <v>22</v>
      </c>
      <c r="L631">
        <v>1467781200</v>
      </c>
      <c r="M631" s="11">
        <f>(((Tab_Data[[#This Row],[launched_at]]/60)/60)/24)+DATE(1970,1,1)</f>
        <v>42557.208333333328</v>
      </c>
      <c r="N631">
        <f>YEAR(Tab_Data[[#This Row],[Date Created Conversion]])</f>
        <v>2016</v>
      </c>
      <c r="O631" s="12" t="str">
        <f>TEXT(Tab_Data[[#This Row],[Date Created Conversion]],"mmm")</f>
        <v>jul</v>
      </c>
      <c r="P631">
        <v>1467954000</v>
      </c>
      <c r="Q631" s="11">
        <f>(((Tab_Data[[#This Row],[deadline]]/60)/60)/24)+DATE(1970,1,1)</f>
        <v>42559.208333333328</v>
      </c>
      <c r="R631" t="b">
        <v>0</v>
      </c>
      <c r="S631" t="b">
        <v>1</v>
      </c>
      <c r="T631" t="s">
        <v>33</v>
      </c>
      <c r="U631" t="str">
        <f>MID(Tab_Data[[#This Row],[category &amp; sub-category]],1,FIND("/",Tab_Data[[#This Row],[category &amp; sub-category]])-1)</f>
        <v>theater</v>
      </c>
      <c r="V631" t="str">
        <f>MID(Tab_Data[[#This Row],[category &amp; sub-category]],FIND("/",Tab_Data[[#This Row],[category &amp; sub-category]])+1,1000)</f>
        <v>plays</v>
      </c>
    </row>
    <row r="632" spans="1:22" hidden="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>(Tab_Data[[#This Row],[pledged]]/Tab_Data[[#This Row],[goal]])*100</f>
        <v>62.873684210526314</v>
      </c>
      <c r="G632" t="s">
        <v>74</v>
      </c>
      <c r="H632">
        <v>87</v>
      </c>
      <c r="I632" s="8">
        <f>IF(Tab_Data[[#This Row],[pledged]]=0,0,Tab_Data[[#This Row],[pledged]]/Tab_Data[[#This Row],[backers_count]])</f>
        <v>68.65517241379311</v>
      </c>
      <c r="J632" t="s">
        <v>21</v>
      </c>
      <c r="K632" t="s">
        <v>22</v>
      </c>
      <c r="L632">
        <v>1556686800</v>
      </c>
      <c r="M632" s="11">
        <f>(((Tab_Data[[#This Row],[launched_at]]/60)/60)/24)+DATE(1970,1,1)</f>
        <v>43586.208333333328</v>
      </c>
      <c r="N632">
        <f>YEAR(Tab_Data[[#This Row],[Date Created Conversion]])</f>
        <v>2019</v>
      </c>
      <c r="O632" s="12" t="str">
        <f>TEXT(Tab_Data[[#This Row],[Date Created Conversion]],"mmm")</f>
        <v>may</v>
      </c>
      <c r="P632">
        <v>1557637200</v>
      </c>
      <c r="Q632" s="11">
        <f>(((Tab_Data[[#This Row],[deadline]]/60)/60)/24)+DATE(1970,1,1)</f>
        <v>43597.208333333328</v>
      </c>
      <c r="R632" t="b">
        <v>0</v>
      </c>
      <c r="S632" t="b">
        <v>1</v>
      </c>
      <c r="T632" t="s">
        <v>33</v>
      </c>
      <c r="U632" t="str">
        <f>MID(Tab_Data[[#This Row],[category &amp; sub-category]],1,FIND("/",Tab_Data[[#This Row],[category &amp; sub-category]])-1)</f>
        <v>theater</v>
      </c>
      <c r="V632" t="str">
        <f>MID(Tab_Data[[#This Row],[category &amp; sub-category]],FIND("/",Tab_Data[[#This Row],[category &amp; sub-category]])+1,1000)</f>
        <v>plays</v>
      </c>
    </row>
    <row r="633" spans="1:22" hidden="1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>(Tab_Data[[#This Row],[pledged]]/Tab_Data[[#This Row],[goal]])*100</f>
        <v>310.39864864864865</v>
      </c>
      <c r="G633" t="s">
        <v>20</v>
      </c>
      <c r="H633">
        <v>3063</v>
      </c>
      <c r="I633" s="8">
        <f>IF(Tab_Data[[#This Row],[pledged]]=0,0,Tab_Data[[#This Row],[pledged]]/Tab_Data[[#This Row],[backers_count]])</f>
        <v>59.992164544564154</v>
      </c>
      <c r="J633" t="s">
        <v>21</v>
      </c>
      <c r="K633" t="s">
        <v>22</v>
      </c>
      <c r="L633">
        <v>1553576400</v>
      </c>
      <c r="M633" s="11">
        <f>(((Tab_Data[[#This Row],[launched_at]]/60)/60)/24)+DATE(1970,1,1)</f>
        <v>43550.208333333328</v>
      </c>
      <c r="N633">
        <f>YEAR(Tab_Data[[#This Row],[Date Created Conversion]])</f>
        <v>2019</v>
      </c>
      <c r="O633" s="12" t="str">
        <f>TEXT(Tab_Data[[#This Row],[Date Created Conversion]],"mmm")</f>
        <v>mar</v>
      </c>
      <c r="P633">
        <v>1553922000</v>
      </c>
      <c r="Q633" s="11">
        <f>(((Tab_Data[[#This Row],[deadline]]/60)/60)/24)+DATE(1970,1,1)</f>
        <v>43554.208333333328</v>
      </c>
      <c r="R633" t="b">
        <v>0</v>
      </c>
      <c r="S633" t="b">
        <v>0</v>
      </c>
      <c r="T633" t="s">
        <v>33</v>
      </c>
      <c r="U633" t="str">
        <f>MID(Tab_Data[[#This Row],[category &amp; sub-category]],1,FIND("/",Tab_Data[[#This Row],[category &amp; sub-category]])-1)</f>
        <v>theater</v>
      </c>
      <c r="V633" t="str">
        <f>MID(Tab_Data[[#This Row],[category &amp; sub-category]],FIND("/",Tab_Data[[#This Row],[category &amp; sub-category]])+1,1000)</f>
        <v>plays</v>
      </c>
    </row>
    <row r="634" spans="1:22" hidden="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>(Tab_Data[[#This Row],[pledged]]/Tab_Data[[#This Row],[goal]])*100</f>
        <v>42.859916782246884</v>
      </c>
      <c r="G634" t="s">
        <v>47</v>
      </c>
      <c r="H634">
        <v>278</v>
      </c>
      <c r="I634" s="8">
        <f>IF(Tab_Data[[#This Row],[pledged]]=0,0,Tab_Data[[#This Row],[pledged]]/Tab_Data[[#This Row],[backers_count]])</f>
        <v>111.15827338129496</v>
      </c>
      <c r="J634" t="s">
        <v>21</v>
      </c>
      <c r="K634" t="s">
        <v>22</v>
      </c>
      <c r="L634">
        <v>1414904400</v>
      </c>
      <c r="M634" s="11">
        <f>(((Tab_Data[[#This Row],[launched_at]]/60)/60)/24)+DATE(1970,1,1)</f>
        <v>41945.208333333336</v>
      </c>
      <c r="N634">
        <f>YEAR(Tab_Data[[#This Row],[Date Created Conversion]])</f>
        <v>2014</v>
      </c>
      <c r="O634" s="12" t="str">
        <f>TEXT(Tab_Data[[#This Row],[Date Created Conversion]],"mmm")</f>
        <v>nov</v>
      </c>
      <c r="P634">
        <v>1416463200</v>
      </c>
      <c r="Q634" s="11">
        <f>(((Tab_Data[[#This Row],[deadline]]/60)/60)/24)+DATE(1970,1,1)</f>
        <v>41963.25</v>
      </c>
      <c r="R634" t="b">
        <v>0</v>
      </c>
      <c r="S634" t="b">
        <v>0</v>
      </c>
      <c r="T634" t="s">
        <v>33</v>
      </c>
      <c r="U634" t="str">
        <f>MID(Tab_Data[[#This Row],[category &amp; sub-category]],1,FIND("/",Tab_Data[[#This Row],[category &amp; sub-category]])-1)</f>
        <v>theater</v>
      </c>
      <c r="V634" t="str">
        <f>MID(Tab_Data[[#This Row],[category &amp; sub-category]],FIND("/",Tab_Data[[#This Row],[category &amp; sub-category]])+1,1000)</f>
        <v>plays</v>
      </c>
    </row>
    <row r="635" spans="1:22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>(Tab_Data[[#This Row],[pledged]]/Tab_Data[[#This Row],[goal]])*100</f>
        <v>83.119402985074629</v>
      </c>
      <c r="G635" t="s">
        <v>14</v>
      </c>
      <c r="H635">
        <v>105</v>
      </c>
      <c r="I635" s="8">
        <f>IF(Tab_Data[[#This Row],[pledged]]=0,0,Tab_Data[[#This Row],[pledged]]/Tab_Data[[#This Row],[backers_count]])</f>
        <v>53.038095238095238</v>
      </c>
      <c r="J635" t="s">
        <v>21</v>
      </c>
      <c r="K635" t="s">
        <v>22</v>
      </c>
      <c r="L635">
        <v>1446876000</v>
      </c>
      <c r="M635" s="11">
        <f>(((Tab_Data[[#This Row],[launched_at]]/60)/60)/24)+DATE(1970,1,1)</f>
        <v>42315.25</v>
      </c>
      <c r="N635">
        <f>YEAR(Tab_Data[[#This Row],[Date Created Conversion]])</f>
        <v>2015</v>
      </c>
      <c r="O635" s="12" t="str">
        <f>TEXT(Tab_Data[[#This Row],[Date Created Conversion]],"mmm")</f>
        <v>nov</v>
      </c>
      <c r="P635">
        <v>1447221600</v>
      </c>
      <c r="Q635" s="11">
        <f>(((Tab_Data[[#This Row],[deadline]]/60)/60)/24)+DATE(1970,1,1)</f>
        <v>42319.25</v>
      </c>
      <c r="R635" t="b">
        <v>0</v>
      </c>
      <c r="S635" t="b">
        <v>0</v>
      </c>
      <c r="T635" t="s">
        <v>71</v>
      </c>
      <c r="U635" t="str">
        <f>MID(Tab_Data[[#This Row],[category &amp; sub-category]],1,FIND("/",Tab_Data[[#This Row],[category &amp; sub-category]])-1)</f>
        <v>film &amp; video</v>
      </c>
      <c r="V635" t="str">
        <f>MID(Tab_Data[[#This Row],[category &amp; sub-category]],FIND("/",Tab_Data[[#This Row],[category &amp; sub-category]])+1,1000)</f>
        <v>animation</v>
      </c>
    </row>
    <row r="636" spans="1:22" hidden="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>(Tab_Data[[#This Row],[pledged]]/Tab_Data[[#This Row],[goal]])*100</f>
        <v>78.531302876480552</v>
      </c>
      <c r="G636" t="s">
        <v>74</v>
      </c>
      <c r="H636">
        <v>1658</v>
      </c>
      <c r="I636" s="8">
        <f>IF(Tab_Data[[#This Row],[pledged]]=0,0,Tab_Data[[#This Row],[pledged]]/Tab_Data[[#This Row],[backers_count]])</f>
        <v>55.985524728588658</v>
      </c>
      <c r="J636" t="s">
        <v>21</v>
      </c>
      <c r="K636" t="s">
        <v>22</v>
      </c>
      <c r="L636">
        <v>1490418000</v>
      </c>
      <c r="M636" s="11">
        <f>(((Tab_Data[[#This Row],[launched_at]]/60)/60)/24)+DATE(1970,1,1)</f>
        <v>42819.208333333328</v>
      </c>
      <c r="N636">
        <f>YEAR(Tab_Data[[#This Row],[Date Created Conversion]])</f>
        <v>2017</v>
      </c>
      <c r="O636" s="12" t="str">
        <f>TEXT(Tab_Data[[#This Row],[Date Created Conversion]],"mmm")</f>
        <v>mar</v>
      </c>
      <c r="P636">
        <v>1491627600</v>
      </c>
      <c r="Q636" s="11">
        <f>(((Tab_Data[[#This Row],[deadline]]/60)/60)/24)+DATE(1970,1,1)</f>
        <v>42833.208333333328</v>
      </c>
      <c r="R636" t="b">
        <v>0</v>
      </c>
      <c r="S636" t="b">
        <v>0</v>
      </c>
      <c r="T636" t="s">
        <v>269</v>
      </c>
      <c r="U636" t="str">
        <f>MID(Tab_Data[[#This Row],[category &amp; sub-category]],1,FIND("/",Tab_Data[[#This Row],[category &amp; sub-category]])-1)</f>
        <v>film &amp; video</v>
      </c>
      <c r="V636" t="str">
        <f>MID(Tab_Data[[#This Row],[category &amp; sub-category]],FIND("/",Tab_Data[[#This Row],[category &amp; sub-category]])+1,1000)</f>
        <v>television</v>
      </c>
    </row>
    <row r="637" spans="1:22" hidden="1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>(Tab_Data[[#This Row],[pledged]]/Tab_Data[[#This Row],[goal]])*100</f>
        <v>114.09352517985612</v>
      </c>
      <c r="G637" t="s">
        <v>20</v>
      </c>
      <c r="H637">
        <v>2266</v>
      </c>
      <c r="I637" s="8">
        <f>IF(Tab_Data[[#This Row],[pledged]]=0,0,Tab_Data[[#This Row],[pledged]]/Tab_Data[[#This Row],[backers_count]])</f>
        <v>69.986760812003524</v>
      </c>
      <c r="J637" t="s">
        <v>21</v>
      </c>
      <c r="K637" t="s">
        <v>22</v>
      </c>
      <c r="L637">
        <v>1360389600</v>
      </c>
      <c r="M637" s="11">
        <f>(((Tab_Data[[#This Row],[launched_at]]/60)/60)/24)+DATE(1970,1,1)</f>
        <v>41314.25</v>
      </c>
      <c r="N637">
        <f>YEAR(Tab_Data[[#This Row],[Date Created Conversion]])</f>
        <v>2013</v>
      </c>
      <c r="O637" s="12" t="str">
        <f>TEXT(Tab_Data[[#This Row],[Date Created Conversion]],"mmm")</f>
        <v>feb</v>
      </c>
      <c r="P637">
        <v>1363150800</v>
      </c>
      <c r="Q637" s="11">
        <f>(((Tab_Data[[#This Row],[deadline]]/60)/60)/24)+DATE(1970,1,1)</f>
        <v>41346.208333333336</v>
      </c>
      <c r="R637" t="b">
        <v>0</v>
      </c>
      <c r="S637" t="b">
        <v>0</v>
      </c>
      <c r="T637" t="s">
        <v>269</v>
      </c>
      <c r="U637" t="str">
        <f>MID(Tab_Data[[#This Row],[category &amp; sub-category]],1,FIND("/",Tab_Data[[#This Row],[category &amp; sub-category]])-1)</f>
        <v>film &amp; video</v>
      </c>
      <c r="V637" t="str">
        <f>MID(Tab_Data[[#This Row],[category &amp; sub-category]],FIND("/",Tab_Data[[#This Row],[category &amp; sub-category]])+1,1000)</f>
        <v>television</v>
      </c>
    </row>
    <row r="638" spans="1:22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>(Tab_Data[[#This Row],[pledged]]/Tab_Data[[#This Row],[goal]])*100</f>
        <v>64.537683358624179</v>
      </c>
      <c r="G638" t="s">
        <v>14</v>
      </c>
      <c r="H638">
        <v>2604</v>
      </c>
      <c r="I638" s="8">
        <f>IF(Tab_Data[[#This Row],[pledged]]=0,0,Tab_Data[[#This Row],[pledged]]/Tab_Data[[#This Row],[backers_count]])</f>
        <v>48.998079877112133</v>
      </c>
      <c r="J638" t="s">
        <v>36</v>
      </c>
      <c r="K638" t="s">
        <v>37</v>
      </c>
      <c r="L638">
        <v>1326866400</v>
      </c>
      <c r="M638" s="11">
        <f>(((Tab_Data[[#This Row],[launched_at]]/60)/60)/24)+DATE(1970,1,1)</f>
        <v>40926.25</v>
      </c>
      <c r="N638">
        <f>YEAR(Tab_Data[[#This Row],[Date Created Conversion]])</f>
        <v>2012</v>
      </c>
      <c r="O638" s="12" t="str">
        <f>TEXT(Tab_Data[[#This Row],[Date Created Conversion]],"mmm")</f>
        <v>ene</v>
      </c>
      <c r="P638">
        <v>1330754400</v>
      </c>
      <c r="Q638" s="11">
        <f>(((Tab_Data[[#This Row],[deadline]]/60)/60)/24)+DATE(1970,1,1)</f>
        <v>40971.25</v>
      </c>
      <c r="R638" t="b">
        <v>0</v>
      </c>
      <c r="S638" t="b">
        <v>1</v>
      </c>
      <c r="T638" t="s">
        <v>71</v>
      </c>
      <c r="U638" t="str">
        <f>MID(Tab_Data[[#This Row],[category &amp; sub-category]],1,FIND("/",Tab_Data[[#This Row],[category &amp; sub-category]])-1)</f>
        <v>film &amp; video</v>
      </c>
      <c r="V638" t="str">
        <f>MID(Tab_Data[[#This Row],[category &amp; sub-category]],FIND("/",Tab_Data[[#This Row],[category &amp; sub-category]])+1,1000)</f>
        <v>animation</v>
      </c>
    </row>
    <row r="639" spans="1:22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>(Tab_Data[[#This Row],[pledged]]/Tab_Data[[#This Row],[goal]])*100</f>
        <v>79.411764705882348</v>
      </c>
      <c r="G639" t="s">
        <v>14</v>
      </c>
      <c r="H639">
        <v>65</v>
      </c>
      <c r="I639" s="8">
        <f>IF(Tab_Data[[#This Row],[pledged]]=0,0,Tab_Data[[#This Row],[pledged]]/Tab_Data[[#This Row],[backers_count]])</f>
        <v>103.84615384615384</v>
      </c>
      <c r="J639" t="s">
        <v>21</v>
      </c>
      <c r="K639" t="s">
        <v>22</v>
      </c>
      <c r="L639">
        <v>1479103200</v>
      </c>
      <c r="M639" s="11">
        <f>(((Tab_Data[[#This Row],[launched_at]]/60)/60)/24)+DATE(1970,1,1)</f>
        <v>42688.25</v>
      </c>
      <c r="N639">
        <f>YEAR(Tab_Data[[#This Row],[Date Created Conversion]])</f>
        <v>2016</v>
      </c>
      <c r="O639" s="12" t="str">
        <f>TEXT(Tab_Data[[#This Row],[Date Created Conversion]],"mmm")</f>
        <v>nov</v>
      </c>
      <c r="P639">
        <v>1479794400</v>
      </c>
      <c r="Q639" s="11">
        <f>(((Tab_Data[[#This Row],[deadline]]/60)/60)/24)+DATE(1970,1,1)</f>
        <v>42696.25</v>
      </c>
      <c r="R639" t="b">
        <v>0</v>
      </c>
      <c r="S639" t="b">
        <v>0</v>
      </c>
      <c r="T639" t="s">
        <v>33</v>
      </c>
      <c r="U639" t="str">
        <f>MID(Tab_Data[[#This Row],[category &amp; sub-category]],1,FIND("/",Tab_Data[[#This Row],[category &amp; sub-category]])-1)</f>
        <v>theater</v>
      </c>
      <c r="V639" t="str">
        <f>MID(Tab_Data[[#This Row],[category &amp; sub-category]],FIND("/",Tab_Data[[#This Row],[category &amp; sub-category]])+1,1000)</f>
        <v>plays</v>
      </c>
    </row>
    <row r="640" spans="1:22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>(Tab_Data[[#This Row],[pledged]]/Tab_Data[[#This Row],[goal]])*100</f>
        <v>11.419117647058824</v>
      </c>
      <c r="G640" t="s">
        <v>14</v>
      </c>
      <c r="H640">
        <v>94</v>
      </c>
      <c r="I640" s="8">
        <f>IF(Tab_Data[[#This Row],[pledged]]=0,0,Tab_Data[[#This Row],[pledged]]/Tab_Data[[#This Row],[backers_count]])</f>
        <v>99.127659574468083</v>
      </c>
      <c r="J640" t="s">
        <v>21</v>
      </c>
      <c r="K640" t="s">
        <v>22</v>
      </c>
      <c r="L640">
        <v>1280206800</v>
      </c>
      <c r="M640" s="11">
        <f>(((Tab_Data[[#This Row],[launched_at]]/60)/60)/24)+DATE(1970,1,1)</f>
        <v>40386.208333333336</v>
      </c>
      <c r="N640">
        <f>YEAR(Tab_Data[[#This Row],[Date Created Conversion]])</f>
        <v>2010</v>
      </c>
      <c r="O640" s="12" t="str">
        <f>TEXT(Tab_Data[[#This Row],[Date Created Conversion]],"mmm")</f>
        <v>jul</v>
      </c>
      <c r="P640">
        <v>1281243600</v>
      </c>
      <c r="Q640" s="11">
        <f>(((Tab_Data[[#This Row],[deadline]]/60)/60)/24)+DATE(1970,1,1)</f>
        <v>40398.208333333336</v>
      </c>
      <c r="R640" t="b">
        <v>0</v>
      </c>
      <c r="S640" t="b">
        <v>1</v>
      </c>
      <c r="T640" t="s">
        <v>33</v>
      </c>
      <c r="U640" t="str">
        <f>MID(Tab_Data[[#This Row],[category &amp; sub-category]],1,FIND("/",Tab_Data[[#This Row],[category &amp; sub-category]])-1)</f>
        <v>theater</v>
      </c>
      <c r="V640" t="str">
        <f>MID(Tab_Data[[#This Row],[category &amp; sub-category]],FIND("/",Tab_Data[[#This Row],[category &amp; sub-category]])+1,1000)</f>
        <v>plays</v>
      </c>
    </row>
    <row r="641" spans="1:22" hidden="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>(Tab_Data[[#This Row],[pledged]]/Tab_Data[[#This Row],[goal]])*100</f>
        <v>56.186046511627907</v>
      </c>
      <c r="G641" t="s">
        <v>47</v>
      </c>
      <c r="H641">
        <v>45</v>
      </c>
      <c r="I641" s="8">
        <f>IF(Tab_Data[[#This Row],[pledged]]=0,0,Tab_Data[[#This Row],[pledged]]/Tab_Data[[#This Row],[backers_count]])</f>
        <v>107.37777777777778</v>
      </c>
      <c r="J641" t="s">
        <v>21</v>
      </c>
      <c r="K641" t="s">
        <v>22</v>
      </c>
      <c r="L641">
        <v>1532754000</v>
      </c>
      <c r="M641" s="11">
        <f>(((Tab_Data[[#This Row],[launched_at]]/60)/60)/24)+DATE(1970,1,1)</f>
        <v>43309.208333333328</v>
      </c>
      <c r="N641">
        <f>YEAR(Tab_Data[[#This Row],[Date Created Conversion]])</f>
        <v>2018</v>
      </c>
      <c r="O641" s="12" t="str">
        <f>TEXT(Tab_Data[[#This Row],[Date Created Conversion]],"mmm")</f>
        <v>jul</v>
      </c>
      <c r="P641">
        <v>1532754000</v>
      </c>
      <c r="Q641" s="11">
        <f>(((Tab_Data[[#This Row],[deadline]]/60)/60)/24)+DATE(1970,1,1)</f>
        <v>43309.208333333328</v>
      </c>
      <c r="R641" t="b">
        <v>0</v>
      </c>
      <c r="S641" t="b">
        <v>1</v>
      </c>
      <c r="T641" t="s">
        <v>53</v>
      </c>
      <c r="U641" t="str">
        <f>MID(Tab_Data[[#This Row],[category &amp; sub-category]],1,FIND("/",Tab_Data[[#This Row],[category &amp; sub-category]])-1)</f>
        <v>film &amp; video</v>
      </c>
      <c r="V641" t="str">
        <f>MID(Tab_Data[[#This Row],[category &amp; sub-category]],FIND("/",Tab_Data[[#This Row],[category &amp; sub-category]])+1,1000)</f>
        <v>drama</v>
      </c>
    </row>
    <row r="642" spans="1:22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>(Tab_Data[[#This Row],[pledged]]/Tab_Data[[#This Row],[goal]])*100</f>
        <v>16.501669449081803</v>
      </c>
      <c r="G642" t="s">
        <v>14</v>
      </c>
      <c r="H642">
        <v>257</v>
      </c>
      <c r="I642" s="8">
        <f>IF(Tab_Data[[#This Row],[pledged]]=0,0,Tab_Data[[#This Row],[pledged]]/Tab_Data[[#This Row],[backers_count]])</f>
        <v>76.922178988326849</v>
      </c>
      <c r="J642" t="s">
        <v>21</v>
      </c>
      <c r="K642" t="s">
        <v>22</v>
      </c>
      <c r="L642">
        <v>1453096800</v>
      </c>
      <c r="M642" s="11">
        <f>(((Tab_Data[[#This Row],[launched_at]]/60)/60)/24)+DATE(1970,1,1)</f>
        <v>42387.25</v>
      </c>
      <c r="N642">
        <f>YEAR(Tab_Data[[#This Row],[Date Created Conversion]])</f>
        <v>2016</v>
      </c>
      <c r="O642" s="12" t="str">
        <f>TEXT(Tab_Data[[#This Row],[Date Created Conversion]],"mmm")</f>
        <v>ene</v>
      </c>
      <c r="P642">
        <v>1453356000</v>
      </c>
      <c r="Q642" s="11">
        <f>(((Tab_Data[[#This Row],[deadline]]/60)/60)/24)+DATE(1970,1,1)</f>
        <v>42390.25</v>
      </c>
      <c r="R642" t="b">
        <v>0</v>
      </c>
      <c r="S642" t="b">
        <v>0</v>
      </c>
      <c r="T642" t="s">
        <v>33</v>
      </c>
      <c r="U642" t="str">
        <f>MID(Tab_Data[[#This Row],[category &amp; sub-category]],1,FIND("/",Tab_Data[[#This Row],[category &amp; sub-category]])-1)</f>
        <v>theater</v>
      </c>
      <c r="V642" t="str">
        <f>MID(Tab_Data[[#This Row],[category &amp; sub-category]],FIND("/",Tab_Data[[#This Row],[category &amp; sub-category]])+1,1000)</f>
        <v>plays</v>
      </c>
    </row>
    <row r="643" spans="1:22" ht="31.2" hidden="1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>(Tab_Data[[#This Row],[pledged]]/Tab_Data[[#This Row],[goal]])*100</f>
        <v>119.96808510638297</v>
      </c>
      <c r="G643" t="s">
        <v>20</v>
      </c>
      <c r="H643">
        <v>194</v>
      </c>
      <c r="I643" s="8">
        <f>IF(Tab_Data[[#This Row],[pledged]]=0,0,Tab_Data[[#This Row],[pledged]]/Tab_Data[[#This Row],[backers_count]])</f>
        <v>58.128865979381445</v>
      </c>
      <c r="J643" t="s">
        <v>98</v>
      </c>
      <c r="K643" t="s">
        <v>99</v>
      </c>
      <c r="L643">
        <v>1487570400</v>
      </c>
      <c r="M643" s="11">
        <f>(((Tab_Data[[#This Row],[launched_at]]/60)/60)/24)+DATE(1970,1,1)</f>
        <v>42786.25</v>
      </c>
      <c r="N643">
        <f>YEAR(Tab_Data[[#This Row],[Date Created Conversion]])</f>
        <v>2017</v>
      </c>
      <c r="O643" s="12" t="str">
        <f>TEXT(Tab_Data[[#This Row],[Date Created Conversion]],"mmm")</f>
        <v>feb</v>
      </c>
      <c r="P643">
        <v>1489986000</v>
      </c>
      <c r="Q643" s="11">
        <f>(((Tab_Data[[#This Row],[deadline]]/60)/60)/24)+DATE(1970,1,1)</f>
        <v>42814.208333333328</v>
      </c>
      <c r="R643" t="b">
        <v>0</v>
      </c>
      <c r="S643" t="b">
        <v>0</v>
      </c>
      <c r="T643" t="s">
        <v>33</v>
      </c>
      <c r="U643" t="str">
        <f>MID(Tab_Data[[#This Row],[category &amp; sub-category]],1,FIND("/",Tab_Data[[#This Row],[category &amp; sub-category]])-1)</f>
        <v>theater</v>
      </c>
      <c r="V643" t="str">
        <f>MID(Tab_Data[[#This Row],[category &amp; sub-category]],FIND("/",Tab_Data[[#This Row],[category &amp; sub-category]])+1,1000)</f>
        <v>plays</v>
      </c>
    </row>
    <row r="644" spans="1:22" hidden="1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>(Tab_Data[[#This Row],[pledged]]/Tab_Data[[#This Row],[goal]])*100</f>
        <v>145.45652173913044</v>
      </c>
      <c r="G644" t="s">
        <v>20</v>
      </c>
      <c r="H644">
        <v>129</v>
      </c>
      <c r="I644" s="8">
        <f>IF(Tab_Data[[#This Row],[pledged]]=0,0,Tab_Data[[#This Row],[pledged]]/Tab_Data[[#This Row],[backers_count]])</f>
        <v>103.73643410852713</v>
      </c>
      <c r="J644" t="s">
        <v>15</v>
      </c>
      <c r="K644" t="s">
        <v>16</v>
      </c>
      <c r="L644">
        <v>1545026400</v>
      </c>
      <c r="M644" s="11">
        <f>(((Tab_Data[[#This Row],[launched_at]]/60)/60)/24)+DATE(1970,1,1)</f>
        <v>43451.25</v>
      </c>
      <c r="N644">
        <f>YEAR(Tab_Data[[#This Row],[Date Created Conversion]])</f>
        <v>2018</v>
      </c>
      <c r="O644" s="12" t="str">
        <f>TEXT(Tab_Data[[#This Row],[Date Created Conversion]],"mmm")</f>
        <v>dic</v>
      </c>
      <c r="P644">
        <v>1545804000</v>
      </c>
      <c r="Q644" s="11">
        <f>(((Tab_Data[[#This Row],[deadline]]/60)/60)/24)+DATE(1970,1,1)</f>
        <v>43460.25</v>
      </c>
      <c r="R644" t="b">
        <v>0</v>
      </c>
      <c r="S644" t="b">
        <v>0</v>
      </c>
      <c r="T644" t="s">
        <v>65</v>
      </c>
      <c r="U644" t="str">
        <f>MID(Tab_Data[[#This Row],[category &amp; sub-category]],1,FIND("/",Tab_Data[[#This Row],[category &amp; sub-category]])-1)</f>
        <v>technology</v>
      </c>
      <c r="V644" t="str">
        <f>MID(Tab_Data[[#This Row],[category &amp; sub-category]],FIND("/",Tab_Data[[#This Row],[category &amp; sub-category]])+1,1000)</f>
        <v>wearables</v>
      </c>
    </row>
    <row r="645" spans="1:22" hidden="1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>(Tab_Data[[#This Row],[pledged]]/Tab_Data[[#This Row],[goal]])*100</f>
        <v>221.38255033557047</v>
      </c>
      <c r="G645" t="s">
        <v>20</v>
      </c>
      <c r="H645">
        <v>375</v>
      </c>
      <c r="I645" s="8">
        <f>IF(Tab_Data[[#This Row],[pledged]]=0,0,Tab_Data[[#This Row],[pledged]]/Tab_Data[[#This Row],[backers_count]])</f>
        <v>87.962666666666664</v>
      </c>
      <c r="J645" t="s">
        <v>21</v>
      </c>
      <c r="K645" t="s">
        <v>22</v>
      </c>
      <c r="L645">
        <v>1488348000</v>
      </c>
      <c r="M645" s="11">
        <f>(((Tab_Data[[#This Row],[launched_at]]/60)/60)/24)+DATE(1970,1,1)</f>
        <v>42795.25</v>
      </c>
      <c r="N645">
        <f>YEAR(Tab_Data[[#This Row],[Date Created Conversion]])</f>
        <v>2017</v>
      </c>
      <c r="O645" s="12" t="str">
        <f>TEXT(Tab_Data[[#This Row],[Date Created Conversion]],"mmm")</f>
        <v>mar</v>
      </c>
      <c r="P645">
        <v>1489899600</v>
      </c>
      <c r="Q645" s="11">
        <f>(((Tab_Data[[#This Row],[deadline]]/60)/60)/24)+DATE(1970,1,1)</f>
        <v>42813.208333333328</v>
      </c>
      <c r="R645" t="b">
        <v>0</v>
      </c>
      <c r="S645" t="b">
        <v>0</v>
      </c>
      <c r="T645" t="s">
        <v>33</v>
      </c>
      <c r="U645" t="str">
        <f>MID(Tab_Data[[#This Row],[category &amp; sub-category]],1,FIND("/",Tab_Data[[#This Row],[category &amp; sub-category]])-1)</f>
        <v>theater</v>
      </c>
      <c r="V645" t="str">
        <f>MID(Tab_Data[[#This Row],[category &amp; sub-category]],FIND("/",Tab_Data[[#This Row],[category &amp; sub-category]])+1,1000)</f>
        <v>plays</v>
      </c>
    </row>
    <row r="646" spans="1:22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>(Tab_Data[[#This Row],[pledged]]/Tab_Data[[#This Row],[goal]])*100</f>
        <v>48.396694214876035</v>
      </c>
      <c r="G646" t="s">
        <v>14</v>
      </c>
      <c r="H646">
        <v>2928</v>
      </c>
      <c r="I646" s="8">
        <f>IF(Tab_Data[[#This Row],[pledged]]=0,0,Tab_Data[[#This Row],[pledged]]/Tab_Data[[#This Row],[backers_count]])</f>
        <v>28</v>
      </c>
      <c r="J646" t="s">
        <v>15</v>
      </c>
      <c r="K646" t="s">
        <v>16</v>
      </c>
      <c r="L646">
        <v>1545112800</v>
      </c>
      <c r="M646" s="11">
        <f>(((Tab_Data[[#This Row],[launched_at]]/60)/60)/24)+DATE(1970,1,1)</f>
        <v>43452.25</v>
      </c>
      <c r="N646">
        <f>YEAR(Tab_Data[[#This Row],[Date Created Conversion]])</f>
        <v>2018</v>
      </c>
      <c r="O646" s="12" t="str">
        <f>TEXT(Tab_Data[[#This Row],[Date Created Conversion]],"mmm")</f>
        <v>dic</v>
      </c>
      <c r="P646">
        <v>1546495200</v>
      </c>
      <c r="Q646" s="11">
        <f>(((Tab_Data[[#This Row],[deadline]]/60)/60)/24)+DATE(1970,1,1)</f>
        <v>43468.25</v>
      </c>
      <c r="R646" t="b">
        <v>0</v>
      </c>
      <c r="S646" t="b">
        <v>0</v>
      </c>
      <c r="T646" t="s">
        <v>33</v>
      </c>
      <c r="U646" t="str">
        <f>MID(Tab_Data[[#This Row],[category &amp; sub-category]],1,FIND("/",Tab_Data[[#This Row],[category &amp; sub-category]])-1)</f>
        <v>theater</v>
      </c>
      <c r="V646" t="str">
        <f>MID(Tab_Data[[#This Row],[category &amp; sub-category]],FIND("/",Tab_Data[[#This Row],[category &amp; sub-category]])+1,1000)</f>
        <v>plays</v>
      </c>
    </row>
    <row r="647" spans="1:22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>(Tab_Data[[#This Row],[pledged]]/Tab_Data[[#This Row],[goal]])*100</f>
        <v>92.911504424778755</v>
      </c>
      <c r="G647" t="s">
        <v>14</v>
      </c>
      <c r="H647">
        <v>4697</v>
      </c>
      <c r="I647" s="8">
        <f>IF(Tab_Data[[#This Row],[pledged]]=0,0,Tab_Data[[#This Row],[pledged]]/Tab_Data[[#This Row],[backers_count]])</f>
        <v>37.999361294443261</v>
      </c>
      <c r="J647" t="s">
        <v>21</v>
      </c>
      <c r="K647" t="s">
        <v>22</v>
      </c>
      <c r="L647">
        <v>1537938000</v>
      </c>
      <c r="M647" s="11">
        <f>(((Tab_Data[[#This Row],[launched_at]]/60)/60)/24)+DATE(1970,1,1)</f>
        <v>43369.208333333328</v>
      </c>
      <c r="N647">
        <f>YEAR(Tab_Data[[#This Row],[Date Created Conversion]])</f>
        <v>2018</v>
      </c>
      <c r="O647" s="12" t="str">
        <f>TEXT(Tab_Data[[#This Row],[Date Created Conversion]],"mmm")</f>
        <v>sep</v>
      </c>
      <c r="P647">
        <v>1539752400</v>
      </c>
      <c r="Q647" s="11">
        <f>(((Tab_Data[[#This Row],[deadline]]/60)/60)/24)+DATE(1970,1,1)</f>
        <v>43390.208333333328</v>
      </c>
      <c r="R647" t="b">
        <v>0</v>
      </c>
      <c r="S647" t="b">
        <v>1</v>
      </c>
      <c r="T647" t="s">
        <v>23</v>
      </c>
      <c r="U647" t="str">
        <f>MID(Tab_Data[[#This Row],[category &amp; sub-category]],1,FIND("/",Tab_Data[[#This Row],[category &amp; sub-category]])-1)</f>
        <v>music</v>
      </c>
      <c r="V647" t="str">
        <f>MID(Tab_Data[[#This Row],[category &amp; sub-category]],FIND("/",Tab_Data[[#This Row],[category &amp; sub-category]])+1,1000)</f>
        <v>rock</v>
      </c>
    </row>
    <row r="648" spans="1:22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>(Tab_Data[[#This Row],[pledged]]/Tab_Data[[#This Row],[goal]])*100</f>
        <v>88.599797365754824</v>
      </c>
      <c r="G648" t="s">
        <v>14</v>
      </c>
      <c r="H648">
        <v>2915</v>
      </c>
      <c r="I648" s="8">
        <f>IF(Tab_Data[[#This Row],[pledged]]=0,0,Tab_Data[[#This Row],[pledged]]/Tab_Data[[#This Row],[backers_count]])</f>
        <v>29.999313893653515</v>
      </c>
      <c r="J648" t="s">
        <v>21</v>
      </c>
      <c r="K648" t="s">
        <v>22</v>
      </c>
      <c r="L648">
        <v>1363150800</v>
      </c>
      <c r="M648" s="11">
        <f>(((Tab_Data[[#This Row],[launched_at]]/60)/60)/24)+DATE(1970,1,1)</f>
        <v>41346.208333333336</v>
      </c>
      <c r="N648">
        <f>YEAR(Tab_Data[[#This Row],[Date Created Conversion]])</f>
        <v>2013</v>
      </c>
      <c r="O648" s="12" t="str">
        <f>TEXT(Tab_Data[[#This Row],[Date Created Conversion]],"mmm")</f>
        <v>mar</v>
      </c>
      <c r="P648">
        <v>1364101200</v>
      </c>
      <c r="Q648" s="11">
        <f>(((Tab_Data[[#This Row],[deadline]]/60)/60)/24)+DATE(1970,1,1)</f>
        <v>41357.208333333336</v>
      </c>
      <c r="R648" t="b">
        <v>0</v>
      </c>
      <c r="S648" t="b">
        <v>0</v>
      </c>
      <c r="T648" t="s">
        <v>89</v>
      </c>
      <c r="U648" t="str">
        <f>MID(Tab_Data[[#This Row],[category &amp; sub-category]],1,FIND("/",Tab_Data[[#This Row],[category &amp; sub-category]])-1)</f>
        <v>games</v>
      </c>
      <c r="V648" t="str">
        <f>MID(Tab_Data[[#This Row],[category &amp; sub-category]],FIND("/",Tab_Data[[#This Row],[category &amp; sub-category]])+1,1000)</f>
        <v>video games</v>
      </c>
    </row>
    <row r="649" spans="1:22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>(Tab_Data[[#This Row],[pledged]]/Tab_Data[[#This Row],[goal]])*100</f>
        <v>41.4</v>
      </c>
      <c r="G649" t="s">
        <v>14</v>
      </c>
      <c r="H649">
        <v>18</v>
      </c>
      <c r="I649" s="8">
        <f>IF(Tab_Data[[#This Row],[pledged]]=0,0,Tab_Data[[#This Row],[pledged]]/Tab_Data[[#This Row],[backers_count]])</f>
        <v>103.5</v>
      </c>
      <c r="J649" t="s">
        <v>21</v>
      </c>
      <c r="K649" t="s">
        <v>22</v>
      </c>
      <c r="L649">
        <v>1523250000</v>
      </c>
      <c r="M649" s="11">
        <f>(((Tab_Data[[#This Row],[launched_at]]/60)/60)/24)+DATE(1970,1,1)</f>
        <v>43199.208333333328</v>
      </c>
      <c r="N649">
        <f>YEAR(Tab_Data[[#This Row],[Date Created Conversion]])</f>
        <v>2018</v>
      </c>
      <c r="O649" s="12" t="str">
        <f>TEXT(Tab_Data[[#This Row],[Date Created Conversion]],"mmm")</f>
        <v>abr</v>
      </c>
      <c r="P649">
        <v>1525323600</v>
      </c>
      <c r="Q649" s="11">
        <f>(((Tab_Data[[#This Row],[deadline]]/60)/60)/24)+DATE(1970,1,1)</f>
        <v>43223.208333333328</v>
      </c>
      <c r="R649" t="b">
        <v>0</v>
      </c>
      <c r="S649" t="b">
        <v>0</v>
      </c>
      <c r="T649" t="s">
        <v>206</v>
      </c>
      <c r="U649" t="str">
        <f>MID(Tab_Data[[#This Row],[category &amp; sub-category]],1,FIND("/",Tab_Data[[#This Row],[category &amp; sub-category]])-1)</f>
        <v>publishing</v>
      </c>
      <c r="V649" t="str">
        <f>MID(Tab_Data[[#This Row],[category &amp; sub-category]],FIND("/",Tab_Data[[#This Row],[category &amp; sub-category]])+1,1000)</f>
        <v>translations</v>
      </c>
    </row>
    <row r="650" spans="1:22" hidden="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>(Tab_Data[[#This Row],[pledged]]/Tab_Data[[#This Row],[goal]])*100</f>
        <v>63.056795131845846</v>
      </c>
      <c r="G650" t="s">
        <v>74</v>
      </c>
      <c r="H650">
        <v>723</v>
      </c>
      <c r="I650" s="8">
        <f>IF(Tab_Data[[#This Row],[pledged]]=0,0,Tab_Data[[#This Row],[pledged]]/Tab_Data[[#This Row],[backers_count]])</f>
        <v>85.994467496542185</v>
      </c>
      <c r="J650" t="s">
        <v>21</v>
      </c>
      <c r="K650" t="s">
        <v>22</v>
      </c>
      <c r="L650">
        <v>1499317200</v>
      </c>
      <c r="M650" s="11">
        <f>(((Tab_Data[[#This Row],[launched_at]]/60)/60)/24)+DATE(1970,1,1)</f>
        <v>42922.208333333328</v>
      </c>
      <c r="N650">
        <f>YEAR(Tab_Data[[#This Row],[Date Created Conversion]])</f>
        <v>2017</v>
      </c>
      <c r="O650" s="12" t="str">
        <f>TEXT(Tab_Data[[#This Row],[Date Created Conversion]],"mmm")</f>
        <v>jul</v>
      </c>
      <c r="P650">
        <v>1500872400</v>
      </c>
      <c r="Q650" s="11">
        <f>(((Tab_Data[[#This Row],[deadline]]/60)/60)/24)+DATE(1970,1,1)</f>
        <v>42940.208333333328</v>
      </c>
      <c r="R650" t="b">
        <v>1</v>
      </c>
      <c r="S650" t="b">
        <v>0</v>
      </c>
      <c r="T650" t="s">
        <v>17</v>
      </c>
      <c r="U650" t="str">
        <f>MID(Tab_Data[[#This Row],[category &amp; sub-category]],1,FIND("/",Tab_Data[[#This Row],[category &amp; sub-category]])-1)</f>
        <v>food</v>
      </c>
      <c r="V650" t="str">
        <f>MID(Tab_Data[[#This Row],[category &amp; sub-category]],FIND("/",Tab_Data[[#This Row],[category &amp; sub-category]])+1,1000)</f>
        <v>food trucks</v>
      </c>
    </row>
    <row r="651" spans="1:22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>(Tab_Data[[#This Row],[pledged]]/Tab_Data[[#This Row],[goal]])*100</f>
        <v>48.482333607230892</v>
      </c>
      <c r="G651" t="s">
        <v>14</v>
      </c>
      <c r="H651">
        <v>602</v>
      </c>
      <c r="I651" s="8">
        <f>IF(Tab_Data[[#This Row],[pledged]]=0,0,Tab_Data[[#This Row],[pledged]]/Tab_Data[[#This Row],[backers_count]])</f>
        <v>98.011627906976742</v>
      </c>
      <c r="J651" t="s">
        <v>98</v>
      </c>
      <c r="K651" t="s">
        <v>99</v>
      </c>
      <c r="L651">
        <v>1287550800</v>
      </c>
      <c r="M651" s="11">
        <f>(((Tab_Data[[#This Row],[launched_at]]/60)/60)/24)+DATE(1970,1,1)</f>
        <v>40471.208333333336</v>
      </c>
      <c r="N651">
        <f>YEAR(Tab_Data[[#This Row],[Date Created Conversion]])</f>
        <v>2010</v>
      </c>
      <c r="O651" s="12" t="str">
        <f>TEXT(Tab_Data[[#This Row],[Date Created Conversion]],"mmm")</f>
        <v>oct</v>
      </c>
      <c r="P651">
        <v>1288501200</v>
      </c>
      <c r="Q651" s="11">
        <f>(((Tab_Data[[#This Row],[deadline]]/60)/60)/24)+DATE(1970,1,1)</f>
        <v>40482.208333333336</v>
      </c>
      <c r="R651" t="b">
        <v>1</v>
      </c>
      <c r="S651" t="b">
        <v>1</v>
      </c>
      <c r="T651" t="s">
        <v>33</v>
      </c>
      <c r="U651" t="str">
        <f>MID(Tab_Data[[#This Row],[category &amp; sub-category]],1,FIND("/",Tab_Data[[#This Row],[category &amp; sub-category]])-1)</f>
        <v>theater</v>
      </c>
      <c r="V651" t="str">
        <f>MID(Tab_Data[[#This Row],[category &amp; sub-category]],FIND("/",Tab_Data[[#This Row],[category &amp; sub-category]])+1,1000)</f>
        <v>plays</v>
      </c>
    </row>
    <row r="652" spans="1:22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>(Tab_Data[[#This Row],[pledged]]/Tab_Data[[#This Row],[goal]])*100</f>
        <v>2</v>
      </c>
      <c r="G652" t="s">
        <v>14</v>
      </c>
      <c r="H652">
        <v>1</v>
      </c>
      <c r="I652" s="8">
        <f>IF(Tab_Data[[#This Row],[pledged]]=0,0,Tab_Data[[#This Row],[pledged]]/Tab_Data[[#This Row],[backers_count]])</f>
        <v>2</v>
      </c>
      <c r="J652" t="s">
        <v>21</v>
      </c>
      <c r="K652" t="s">
        <v>22</v>
      </c>
      <c r="L652">
        <v>1404795600</v>
      </c>
      <c r="M652" s="11">
        <f>(((Tab_Data[[#This Row],[launched_at]]/60)/60)/24)+DATE(1970,1,1)</f>
        <v>41828.208333333336</v>
      </c>
      <c r="N652">
        <f>YEAR(Tab_Data[[#This Row],[Date Created Conversion]])</f>
        <v>2014</v>
      </c>
      <c r="O652" s="12" t="str">
        <f>TEXT(Tab_Data[[#This Row],[Date Created Conversion]],"mmm")</f>
        <v>jul</v>
      </c>
      <c r="P652">
        <v>1407128400</v>
      </c>
      <c r="Q652" s="11">
        <f>(((Tab_Data[[#This Row],[deadline]]/60)/60)/24)+DATE(1970,1,1)</f>
        <v>41855.208333333336</v>
      </c>
      <c r="R652" t="b">
        <v>0</v>
      </c>
      <c r="S652" t="b">
        <v>0</v>
      </c>
      <c r="T652" t="s">
        <v>159</v>
      </c>
      <c r="U652" t="str">
        <f>MID(Tab_Data[[#This Row],[category &amp; sub-category]],1,FIND("/",Tab_Data[[#This Row],[category &amp; sub-category]])-1)</f>
        <v>music</v>
      </c>
      <c r="V652" t="str">
        <f>MID(Tab_Data[[#This Row],[category &amp; sub-category]],FIND("/",Tab_Data[[#This Row],[category &amp; sub-category]])+1,1000)</f>
        <v>jazz</v>
      </c>
    </row>
    <row r="653" spans="1:22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>(Tab_Data[[#This Row],[pledged]]/Tab_Data[[#This Row],[goal]])*100</f>
        <v>88.47941026944585</v>
      </c>
      <c r="G653" t="s">
        <v>14</v>
      </c>
      <c r="H653">
        <v>3868</v>
      </c>
      <c r="I653" s="8">
        <f>IF(Tab_Data[[#This Row],[pledged]]=0,0,Tab_Data[[#This Row],[pledged]]/Tab_Data[[#This Row],[backers_count]])</f>
        <v>44.994570837642193</v>
      </c>
      <c r="J653" t="s">
        <v>107</v>
      </c>
      <c r="K653" t="s">
        <v>108</v>
      </c>
      <c r="L653">
        <v>1393048800</v>
      </c>
      <c r="M653" s="11">
        <f>(((Tab_Data[[#This Row],[launched_at]]/60)/60)/24)+DATE(1970,1,1)</f>
        <v>41692.25</v>
      </c>
      <c r="N653">
        <f>YEAR(Tab_Data[[#This Row],[Date Created Conversion]])</f>
        <v>2014</v>
      </c>
      <c r="O653" s="12" t="str">
        <f>TEXT(Tab_Data[[#This Row],[Date Created Conversion]],"mmm")</f>
        <v>feb</v>
      </c>
      <c r="P653">
        <v>1394344800</v>
      </c>
      <c r="Q653" s="11">
        <f>(((Tab_Data[[#This Row],[deadline]]/60)/60)/24)+DATE(1970,1,1)</f>
        <v>41707.25</v>
      </c>
      <c r="R653" t="b">
        <v>0</v>
      </c>
      <c r="S653" t="b">
        <v>0</v>
      </c>
      <c r="T653" t="s">
        <v>100</v>
      </c>
      <c r="U653" t="str">
        <f>MID(Tab_Data[[#This Row],[category &amp; sub-category]],1,FIND("/",Tab_Data[[#This Row],[category &amp; sub-category]])-1)</f>
        <v>film &amp; video</v>
      </c>
      <c r="V653" t="str">
        <f>MID(Tab_Data[[#This Row],[category &amp; sub-category]],FIND("/",Tab_Data[[#This Row],[category &amp; sub-category]])+1,1000)</f>
        <v>shorts</v>
      </c>
    </row>
    <row r="654" spans="1:22" hidden="1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>(Tab_Data[[#This Row],[pledged]]/Tab_Data[[#This Row],[goal]])*100</f>
        <v>126.84</v>
      </c>
      <c r="G654" t="s">
        <v>20</v>
      </c>
      <c r="H654">
        <v>409</v>
      </c>
      <c r="I654" s="8">
        <f>IF(Tab_Data[[#This Row],[pledged]]=0,0,Tab_Data[[#This Row],[pledged]]/Tab_Data[[#This Row],[backers_count]])</f>
        <v>31.012224938875306</v>
      </c>
      <c r="J654" t="s">
        <v>21</v>
      </c>
      <c r="K654" t="s">
        <v>22</v>
      </c>
      <c r="L654">
        <v>1470373200</v>
      </c>
      <c r="M654" s="11">
        <f>(((Tab_Data[[#This Row],[launched_at]]/60)/60)/24)+DATE(1970,1,1)</f>
        <v>42587.208333333328</v>
      </c>
      <c r="N654">
        <f>YEAR(Tab_Data[[#This Row],[Date Created Conversion]])</f>
        <v>2016</v>
      </c>
      <c r="O654" s="12" t="str">
        <f>TEXT(Tab_Data[[#This Row],[Date Created Conversion]],"mmm")</f>
        <v>ago</v>
      </c>
      <c r="P654">
        <v>1474088400</v>
      </c>
      <c r="Q654" s="11">
        <f>(((Tab_Data[[#This Row],[deadline]]/60)/60)/24)+DATE(1970,1,1)</f>
        <v>42630.208333333328</v>
      </c>
      <c r="R654" t="b">
        <v>0</v>
      </c>
      <c r="S654" t="b">
        <v>0</v>
      </c>
      <c r="T654" t="s">
        <v>28</v>
      </c>
      <c r="U654" t="str">
        <f>MID(Tab_Data[[#This Row],[category &amp; sub-category]],1,FIND("/",Tab_Data[[#This Row],[category &amp; sub-category]])-1)</f>
        <v>technology</v>
      </c>
      <c r="V654" t="str">
        <f>MID(Tab_Data[[#This Row],[category &amp; sub-category]],FIND("/",Tab_Data[[#This Row],[category &amp; sub-category]])+1,1000)</f>
        <v>web</v>
      </c>
    </row>
    <row r="655" spans="1:22" hidden="1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>(Tab_Data[[#This Row],[pledged]]/Tab_Data[[#This Row],[goal]])*100</f>
        <v>2338.833333333333</v>
      </c>
      <c r="G655" t="s">
        <v>20</v>
      </c>
      <c r="H655">
        <v>234</v>
      </c>
      <c r="I655" s="8">
        <f>IF(Tab_Data[[#This Row],[pledged]]=0,0,Tab_Data[[#This Row],[pledged]]/Tab_Data[[#This Row],[backers_count]])</f>
        <v>59.970085470085472</v>
      </c>
      <c r="J655" t="s">
        <v>21</v>
      </c>
      <c r="K655" t="s">
        <v>22</v>
      </c>
      <c r="L655">
        <v>1460091600</v>
      </c>
      <c r="M655" s="11">
        <f>(((Tab_Data[[#This Row],[launched_at]]/60)/60)/24)+DATE(1970,1,1)</f>
        <v>42468.208333333328</v>
      </c>
      <c r="N655">
        <f>YEAR(Tab_Data[[#This Row],[Date Created Conversion]])</f>
        <v>2016</v>
      </c>
      <c r="O655" s="12" t="str">
        <f>TEXT(Tab_Data[[#This Row],[Date Created Conversion]],"mmm")</f>
        <v>abr</v>
      </c>
      <c r="P655">
        <v>1460264400</v>
      </c>
      <c r="Q655" s="11">
        <f>(((Tab_Data[[#This Row],[deadline]]/60)/60)/24)+DATE(1970,1,1)</f>
        <v>42470.208333333328</v>
      </c>
      <c r="R655" t="b">
        <v>0</v>
      </c>
      <c r="S655" t="b">
        <v>0</v>
      </c>
      <c r="T655" t="s">
        <v>28</v>
      </c>
      <c r="U655" t="str">
        <f>MID(Tab_Data[[#This Row],[category &amp; sub-category]],1,FIND("/",Tab_Data[[#This Row],[category &amp; sub-category]])-1)</f>
        <v>technology</v>
      </c>
      <c r="V655" t="str">
        <f>MID(Tab_Data[[#This Row],[category &amp; sub-category]],FIND("/",Tab_Data[[#This Row],[category &amp; sub-category]])+1,1000)</f>
        <v>web</v>
      </c>
    </row>
    <row r="656" spans="1:22" hidden="1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>(Tab_Data[[#This Row],[pledged]]/Tab_Data[[#This Row],[goal]])*100</f>
        <v>508.38857142857148</v>
      </c>
      <c r="G656" t="s">
        <v>20</v>
      </c>
      <c r="H656">
        <v>3016</v>
      </c>
      <c r="I656" s="8">
        <f>IF(Tab_Data[[#This Row],[pledged]]=0,0,Tab_Data[[#This Row],[pledged]]/Tab_Data[[#This Row],[backers_count]])</f>
        <v>58.9973474801061</v>
      </c>
      <c r="J656" t="s">
        <v>21</v>
      </c>
      <c r="K656" t="s">
        <v>22</v>
      </c>
      <c r="L656">
        <v>1440392400</v>
      </c>
      <c r="M656" s="11">
        <f>(((Tab_Data[[#This Row],[launched_at]]/60)/60)/24)+DATE(1970,1,1)</f>
        <v>42240.208333333328</v>
      </c>
      <c r="N656">
        <f>YEAR(Tab_Data[[#This Row],[Date Created Conversion]])</f>
        <v>2015</v>
      </c>
      <c r="O656" s="12" t="str">
        <f>TEXT(Tab_Data[[#This Row],[Date Created Conversion]],"mmm")</f>
        <v>ago</v>
      </c>
      <c r="P656">
        <v>1440824400</v>
      </c>
      <c r="Q656" s="11">
        <f>(((Tab_Data[[#This Row],[deadline]]/60)/60)/24)+DATE(1970,1,1)</f>
        <v>42245.208333333328</v>
      </c>
      <c r="R656" t="b">
        <v>0</v>
      </c>
      <c r="S656" t="b">
        <v>0</v>
      </c>
      <c r="T656" t="s">
        <v>148</v>
      </c>
      <c r="U656" t="str">
        <f>MID(Tab_Data[[#This Row],[category &amp; sub-category]],1,FIND("/",Tab_Data[[#This Row],[category &amp; sub-category]])-1)</f>
        <v>music</v>
      </c>
      <c r="V656" t="str">
        <f>MID(Tab_Data[[#This Row],[category &amp; sub-category]],FIND("/",Tab_Data[[#This Row],[category &amp; sub-category]])+1,1000)</f>
        <v>metal</v>
      </c>
    </row>
    <row r="657" spans="1:22" hidden="1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>(Tab_Data[[#This Row],[pledged]]/Tab_Data[[#This Row],[goal]])*100</f>
        <v>191.47826086956522</v>
      </c>
      <c r="G657" t="s">
        <v>20</v>
      </c>
      <c r="H657">
        <v>264</v>
      </c>
      <c r="I657" s="8">
        <f>IF(Tab_Data[[#This Row],[pledged]]=0,0,Tab_Data[[#This Row],[pledged]]/Tab_Data[[#This Row],[backers_count]])</f>
        <v>50.045454545454547</v>
      </c>
      <c r="J657" t="s">
        <v>21</v>
      </c>
      <c r="K657" t="s">
        <v>22</v>
      </c>
      <c r="L657">
        <v>1488434400</v>
      </c>
      <c r="M657" s="11">
        <f>(((Tab_Data[[#This Row],[launched_at]]/60)/60)/24)+DATE(1970,1,1)</f>
        <v>42796.25</v>
      </c>
      <c r="N657">
        <f>YEAR(Tab_Data[[#This Row],[Date Created Conversion]])</f>
        <v>2017</v>
      </c>
      <c r="O657" s="12" t="str">
        <f>TEXT(Tab_Data[[#This Row],[Date Created Conversion]],"mmm")</f>
        <v>mar</v>
      </c>
      <c r="P657">
        <v>1489554000</v>
      </c>
      <c r="Q657" s="11">
        <f>(((Tab_Data[[#This Row],[deadline]]/60)/60)/24)+DATE(1970,1,1)</f>
        <v>42809.208333333328</v>
      </c>
      <c r="R657" t="b">
        <v>1</v>
      </c>
      <c r="S657" t="b">
        <v>0</v>
      </c>
      <c r="T657" t="s">
        <v>122</v>
      </c>
      <c r="U657" t="str">
        <f>MID(Tab_Data[[#This Row],[category &amp; sub-category]],1,FIND("/",Tab_Data[[#This Row],[category &amp; sub-category]])-1)</f>
        <v>photography</v>
      </c>
      <c r="V657" t="str">
        <f>MID(Tab_Data[[#This Row],[category &amp; sub-category]],FIND("/",Tab_Data[[#This Row],[category &amp; sub-category]])+1,1000)</f>
        <v>photography books</v>
      </c>
    </row>
    <row r="658" spans="1:22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>(Tab_Data[[#This Row],[pledged]]/Tab_Data[[#This Row],[goal]])*100</f>
        <v>42.127533783783782</v>
      </c>
      <c r="G658" t="s">
        <v>14</v>
      </c>
      <c r="H658">
        <v>504</v>
      </c>
      <c r="I658" s="8">
        <f>IF(Tab_Data[[#This Row],[pledged]]=0,0,Tab_Data[[#This Row],[pledged]]/Tab_Data[[#This Row],[backers_count]])</f>
        <v>98.966269841269835</v>
      </c>
      <c r="J658" t="s">
        <v>26</v>
      </c>
      <c r="K658" t="s">
        <v>27</v>
      </c>
      <c r="L658">
        <v>1514440800</v>
      </c>
      <c r="M658" s="11">
        <f>(((Tab_Data[[#This Row],[launched_at]]/60)/60)/24)+DATE(1970,1,1)</f>
        <v>43097.25</v>
      </c>
      <c r="N658">
        <f>YEAR(Tab_Data[[#This Row],[Date Created Conversion]])</f>
        <v>2017</v>
      </c>
      <c r="O658" s="12" t="str">
        <f>TEXT(Tab_Data[[#This Row],[Date Created Conversion]],"mmm")</f>
        <v>dic</v>
      </c>
      <c r="P658">
        <v>1514872800</v>
      </c>
      <c r="Q658" s="11">
        <f>(((Tab_Data[[#This Row],[deadline]]/60)/60)/24)+DATE(1970,1,1)</f>
        <v>43102.25</v>
      </c>
      <c r="R658" t="b">
        <v>0</v>
      </c>
      <c r="S658" t="b">
        <v>0</v>
      </c>
      <c r="T658" t="s">
        <v>17</v>
      </c>
      <c r="U658" t="str">
        <f>MID(Tab_Data[[#This Row],[category &amp; sub-category]],1,FIND("/",Tab_Data[[#This Row],[category &amp; sub-category]])-1)</f>
        <v>food</v>
      </c>
      <c r="V658" t="str">
        <f>MID(Tab_Data[[#This Row],[category &amp; sub-category]],FIND("/",Tab_Data[[#This Row],[category &amp; sub-category]])+1,1000)</f>
        <v>food trucks</v>
      </c>
    </row>
    <row r="659" spans="1:22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>(Tab_Data[[#This Row],[pledged]]/Tab_Data[[#This Row],[goal]])*100</f>
        <v>8.24</v>
      </c>
      <c r="G659" t="s">
        <v>14</v>
      </c>
      <c r="H659">
        <v>14</v>
      </c>
      <c r="I659" s="8">
        <f>IF(Tab_Data[[#This Row],[pledged]]=0,0,Tab_Data[[#This Row],[pledged]]/Tab_Data[[#This Row],[backers_count]])</f>
        <v>58.857142857142854</v>
      </c>
      <c r="J659" t="s">
        <v>21</v>
      </c>
      <c r="K659" t="s">
        <v>22</v>
      </c>
      <c r="L659">
        <v>1514354400</v>
      </c>
      <c r="M659" s="11">
        <f>(((Tab_Data[[#This Row],[launched_at]]/60)/60)/24)+DATE(1970,1,1)</f>
        <v>43096.25</v>
      </c>
      <c r="N659">
        <f>YEAR(Tab_Data[[#This Row],[Date Created Conversion]])</f>
        <v>2017</v>
      </c>
      <c r="O659" s="12" t="str">
        <f>TEXT(Tab_Data[[#This Row],[Date Created Conversion]],"mmm")</f>
        <v>dic</v>
      </c>
      <c r="P659">
        <v>1515736800</v>
      </c>
      <c r="Q659" s="11">
        <f>(((Tab_Data[[#This Row],[deadline]]/60)/60)/24)+DATE(1970,1,1)</f>
        <v>43112.25</v>
      </c>
      <c r="R659" t="b">
        <v>0</v>
      </c>
      <c r="S659" t="b">
        <v>0</v>
      </c>
      <c r="T659" t="s">
        <v>474</v>
      </c>
      <c r="U659" t="str">
        <f>MID(Tab_Data[[#This Row],[category &amp; sub-category]],1,FIND("/",Tab_Data[[#This Row],[category &amp; sub-category]])-1)</f>
        <v>film &amp; video</v>
      </c>
      <c r="V659" t="str">
        <f>MID(Tab_Data[[#This Row],[category &amp; sub-category]],FIND("/",Tab_Data[[#This Row],[category &amp; sub-category]])+1,1000)</f>
        <v>science fiction</v>
      </c>
    </row>
    <row r="660" spans="1:22" hidden="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>(Tab_Data[[#This Row],[pledged]]/Tab_Data[[#This Row],[goal]])*100</f>
        <v>60.064638783269963</v>
      </c>
      <c r="G660" t="s">
        <v>74</v>
      </c>
      <c r="H660">
        <v>390</v>
      </c>
      <c r="I660" s="8">
        <f>IF(Tab_Data[[#This Row],[pledged]]=0,0,Tab_Data[[#This Row],[pledged]]/Tab_Data[[#This Row],[backers_count]])</f>
        <v>81.010256410256417</v>
      </c>
      <c r="J660" t="s">
        <v>21</v>
      </c>
      <c r="K660" t="s">
        <v>22</v>
      </c>
      <c r="L660">
        <v>1440910800</v>
      </c>
      <c r="M660" s="11">
        <f>(((Tab_Data[[#This Row],[launched_at]]/60)/60)/24)+DATE(1970,1,1)</f>
        <v>42246.208333333328</v>
      </c>
      <c r="N660">
        <f>YEAR(Tab_Data[[#This Row],[Date Created Conversion]])</f>
        <v>2015</v>
      </c>
      <c r="O660" s="12" t="str">
        <f>TEXT(Tab_Data[[#This Row],[Date Created Conversion]],"mmm")</f>
        <v>ago</v>
      </c>
      <c r="P660">
        <v>1442898000</v>
      </c>
      <c r="Q660" s="11">
        <f>(((Tab_Data[[#This Row],[deadline]]/60)/60)/24)+DATE(1970,1,1)</f>
        <v>42269.208333333328</v>
      </c>
      <c r="R660" t="b">
        <v>0</v>
      </c>
      <c r="S660" t="b">
        <v>0</v>
      </c>
      <c r="T660" t="s">
        <v>23</v>
      </c>
      <c r="U660" t="str">
        <f>MID(Tab_Data[[#This Row],[category &amp; sub-category]],1,FIND("/",Tab_Data[[#This Row],[category &amp; sub-category]])-1)</f>
        <v>music</v>
      </c>
      <c r="V660" t="str">
        <f>MID(Tab_Data[[#This Row],[category &amp; sub-category]],FIND("/",Tab_Data[[#This Row],[category &amp; sub-category]])+1,1000)</f>
        <v>rock</v>
      </c>
    </row>
    <row r="661" spans="1:22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>(Tab_Data[[#This Row],[pledged]]/Tab_Data[[#This Row],[goal]])*100</f>
        <v>47.232808616404313</v>
      </c>
      <c r="G661" t="s">
        <v>14</v>
      </c>
      <c r="H661">
        <v>750</v>
      </c>
      <c r="I661" s="8">
        <f>IF(Tab_Data[[#This Row],[pledged]]=0,0,Tab_Data[[#This Row],[pledged]]/Tab_Data[[#This Row],[backers_count]])</f>
        <v>76.013333333333335</v>
      </c>
      <c r="J661" t="s">
        <v>40</v>
      </c>
      <c r="K661" t="s">
        <v>41</v>
      </c>
      <c r="L661">
        <v>1296108000</v>
      </c>
      <c r="M661" s="11">
        <f>(((Tab_Data[[#This Row],[launched_at]]/60)/60)/24)+DATE(1970,1,1)</f>
        <v>40570.25</v>
      </c>
      <c r="N661">
        <f>YEAR(Tab_Data[[#This Row],[Date Created Conversion]])</f>
        <v>2011</v>
      </c>
      <c r="O661" s="12" t="str">
        <f>TEXT(Tab_Data[[#This Row],[Date Created Conversion]],"mmm")</f>
        <v>ene</v>
      </c>
      <c r="P661">
        <v>1296194400</v>
      </c>
      <c r="Q661" s="11">
        <f>(((Tab_Data[[#This Row],[deadline]]/60)/60)/24)+DATE(1970,1,1)</f>
        <v>40571.25</v>
      </c>
      <c r="R661" t="b">
        <v>0</v>
      </c>
      <c r="S661" t="b">
        <v>0</v>
      </c>
      <c r="T661" t="s">
        <v>42</v>
      </c>
      <c r="U661" t="str">
        <f>MID(Tab_Data[[#This Row],[category &amp; sub-category]],1,FIND("/",Tab_Data[[#This Row],[category &amp; sub-category]])-1)</f>
        <v>film &amp; video</v>
      </c>
      <c r="V661" t="str">
        <f>MID(Tab_Data[[#This Row],[category &amp; sub-category]],FIND("/",Tab_Data[[#This Row],[category &amp; sub-category]])+1,1000)</f>
        <v>documentary</v>
      </c>
    </row>
    <row r="662" spans="1:22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>(Tab_Data[[#This Row],[pledged]]/Tab_Data[[#This Row],[goal]])*100</f>
        <v>81.736263736263737</v>
      </c>
      <c r="G662" t="s">
        <v>14</v>
      </c>
      <c r="H662">
        <v>77</v>
      </c>
      <c r="I662" s="8">
        <f>IF(Tab_Data[[#This Row],[pledged]]=0,0,Tab_Data[[#This Row],[pledged]]/Tab_Data[[#This Row],[backers_count]])</f>
        <v>96.597402597402592</v>
      </c>
      <c r="J662" t="s">
        <v>21</v>
      </c>
      <c r="K662" t="s">
        <v>22</v>
      </c>
      <c r="L662">
        <v>1440133200</v>
      </c>
      <c r="M662" s="11">
        <f>(((Tab_Data[[#This Row],[launched_at]]/60)/60)/24)+DATE(1970,1,1)</f>
        <v>42237.208333333328</v>
      </c>
      <c r="N662">
        <f>YEAR(Tab_Data[[#This Row],[Date Created Conversion]])</f>
        <v>2015</v>
      </c>
      <c r="O662" s="12" t="str">
        <f>TEXT(Tab_Data[[#This Row],[Date Created Conversion]],"mmm")</f>
        <v>ago</v>
      </c>
      <c r="P662">
        <v>1440910800</v>
      </c>
      <c r="Q662" s="11">
        <f>(((Tab_Data[[#This Row],[deadline]]/60)/60)/24)+DATE(1970,1,1)</f>
        <v>42246.208333333328</v>
      </c>
      <c r="R662" t="b">
        <v>1</v>
      </c>
      <c r="S662" t="b">
        <v>0</v>
      </c>
      <c r="T662" t="s">
        <v>33</v>
      </c>
      <c r="U662" t="str">
        <f>MID(Tab_Data[[#This Row],[category &amp; sub-category]],1,FIND("/",Tab_Data[[#This Row],[category &amp; sub-category]])-1)</f>
        <v>theater</v>
      </c>
      <c r="V662" t="str">
        <f>MID(Tab_Data[[#This Row],[category &amp; sub-category]],FIND("/",Tab_Data[[#This Row],[category &amp; sub-category]])+1,1000)</f>
        <v>plays</v>
      </c>
    </row>
    <row r="663" spans="1:22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>(Tab_Data[[#This Row],[pledged]]/Tab_Data[[#This Row],[goal]])*100</f>
        <v>54.187265917603</v>
      </c>
      <c r="G663" t="s">
        <v>14</v>
      </c>
      <c r="H663">
        <v>752</v>
      </c>
      <c r="I663" s="8">
        <f>IF(Tab_Data[[#This Row],[pledged]]=0,0,Tab_Data[[#This Row],[pledged]]/Tab_Data[[#This Row],[backers_count]])</f>
        <v>76.957446808510639</v>
      </c>
      <c r="J663" t="s">
        <v>36</v>
      </c>
      <c r="K663" t="s">
        <v>37</v>
      </c>
      <c r="L663">
        <v>1332910800</v>
      </c>
      <c r="M663" s="11">
        <f>(((Tab_Data[[#This Row],[launched_at]]/60)/60)/24)+DATE(1970,1,1)</f>
        <v>40996.208333333336</v>
      </c>
      <c r="N663">
        <f>YEAR(Tab_Data[[#This Row],[Date Created Conversion]])</f>
        <v>2012</v>
      </c>
      <c r="O663" s="12" t="str">
        <f>TEXT(Tab_Data[[#This Row],[Date Created Conversion]],"mmm")</f>
        <v>mar</v>
      </c>
      <c r="P663">
        <v>1335502800</v>
      </c>
      <c r="Q663" s="11">
        <f>(((Tab_Data[[#This Row],[deadline]]/60)/60)/24)+DATE(1970,1,1)</f>
        <v>41026.208333333336</v>
      </c>
      <c r="R663" t="b">
        <v>0</v>
      </c>
      <c r="S663" t="b">
        <v>0</v>
      </c>
      <c r="T663" t="s">
        <v>159</v>
      </c>
      <c r="U663" t="str">
        <f>MID(Tab_Data[[#This Row],[category &amp; sub-category]],1,FIND("/",Tab_Data[[#This Row],[category &amp; sub-category]])-1)</f>
        <v>music</v>
      </c>
      <c r="V663" t="str">
        <f>MID(Tab_Data[[#This Row],[category &amp; sub-category]],FIND("/",Tab_Data[[#This Row],[category &amp; sub-category]])+1,1000)</f>
        <v>jazz</v>
      </c>
    </row>
    <row r="664" spans="1:22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>(Tab_Data[[#This Row],[pledged]]/Tab_Data[[#This Row],[goal]])*100</f>
        <v>97.868131868131869</v>
      </c>
      <c r="G664" t="s">
        <v>14</v>
      </c>
      <c r="H664">
        <v>131</v>
      </c>
      <c r="I664" s="8">
        <f>IF(Tab_Data[[#This Row],[pledged]]=0,0,Tab_Data[[#This Row],[pledged]]/Tab_Data[[#This Row],[backers_count]])</f>
        <v>67.984732824427482</v>
      </c>
      <c r="J664" t="s">
        <v>21</v>
      </c>
      <c r="K664" t="s">
        <v>22</v>
      </c>
      <c r="L664">
        <v>1544335200</v>
      </c>
      <c r="M664" s="11">
        <f>(((Tab_Data[[#This Row],[launched_at]]/60)/60)/24)+DATE(1970,1,1)</f>
        <v>43443.25</v>
      </c>
      <c r="N664">
        <f>YEAR(Tab_Data[[#This Row],[Date Created Conversion]])</f>
        <v>2018</v>
      </c>
      <c r="O664" s="12" t="str">
        <f>TEXT(Tab_Data[[#This Row],[Date Created Conversion]],"mmm")</f>
        <v>dic</v>
      </c>
      <c r="P664">
        <v>1544680800</v>
      </c>
      <c r="Q664" s="11">
        <f>(((Tab_Data[[#This Row],[deadline]]/60)/60)/24)+DATE(1970,1,1)</f>
        <v>43447.25</v>
      </c>
      <c r="R664" t="b">
        <v>0</v>
      </c>
      <c r="S664" t="b">
        <v>0</v>
      </c>
      <c r="T664" t="s">
        <v>33</v>
      </c>
      <c r="U664" t="str">
        <f>MID(Tab_Data[[#This Row],[category &amp; sub-category]],1,FIND("/",Tab_Data[[#This Row],[category &amp; sub-category]])-1)</f>
        <v>theater</v>
      </c>
      <c r="V664" t="str">
        <f>MID(Tab_Data[[#This Row],[category &amp; sub-category]],FIND("/",Tab_Data[[#This Row],[category &amp; sub-category]])+1,1000)</f>
        <v>plays</v>
      </c>
    </row>
    <row r="665" spans="1:22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>(Tab_Data[[#This Row],[pledged]]/Tab_Data[[#This Row],[goal]])*100</f>
        <v>77.239999999999995</v>
      </c>
      <c r="G665" t="s">
        <v>14</v>
      </c>
      <c r="H665">
        <v>87</v>
      </c>
      <c r="I665" s="8">
        <f>IF(Tab_Data[[#This Row],[pledged]]=0,0,Tab_Data[[#This Row],[pledged]]/Tab_Data[[#This Row],[backers_count]])</f>
        <v>88.781609195402297</v>
      </c>
      <c r="J665" t="s">
        <v>21</v>
      </c>
      <c r="K665" t="s">
        <v>22</v>
      </c>
      <c r="L665">
        <v>1286427600</v>
      </c>
      <c r="M665" s="11">
        <f>(((Tab_Data[[#This Row],[launched_at]]/60)/60)/24)+DATE(1970,1,1)</f>
        <v>40458.208333333336</v>
      </c>
      <c r="N665">
        <f>YEAR(Tab_Data[[#This Row],[Date Created Conversion]])</f>
        <v>2010</v>
      </c>
      <c r="O665" s="12" t="str">
        <f>TEXT(Tab_Data[[#This Row],[Date Created Conversion]],"mmm")</f>
        <v>oct</v>
      </c>
      <c r="P665">
        <v>1288414800</v>
      </c>
      <c r="Q665" s="11">
        <f>(((Tab_Data[[#This Row],[deadline]]/60)/60)/24)+DATE(1970,1,1)</f>
        <v>40481.208333333336</v>
      </c>
      <c r="R665" t="b">
        <v>0</v>
      </c>
      <c r="S665" t="b">
        <v>0</v>
      </c>
      <c r="T665" t="s">
        <v>33</v>
      </c>
      <c r="U665" t="str">
        <f>MID(Tab_Data[[#This Row],[category &amp; sub-category]],1,FIND("/",Tab_Data[[#This Row],[category &amp; sub-category]])-1)</f>
        <v>theater</v>
      </c>
      <c r="V665" t="str">
        <f>MID(Tab_Data[[#This Row],[category &amp; sub-category]],FIND("/",Tab_Data[[#This Row],[category &amp; sub-category]])+1,1000)</f>
        <v>plays</v>
      </c>
    </row>
    <row r="666" spans="1:22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>(Tab_Data[[#This Row],[pledged]]/Tab_Data[[#This Row],[goal]])*100</f>
        <v>33.464735516372798</v>
      </c>
      <c r="G666" t="s">
        <v>14</v>
      </c>
      <c r="H666">
        <v>1063</v>
      </c>
      <c r="I666" s="8">
        <f>IF(Tab_Data[[#This Row],[pledged]]=0,0,Tab_Data[[#This Row],[pledged]]/Tab_Data[[#This Row],[backers_count]])</f>
        <v>24.99623706491063</v>
      </c>
      <c r="J666" t="s">
        <v>21</v>
      </c>
      <c r="K666" t="s">
        <v>22</v>
      </c>
      <c r="L666">
        <v>1329717600</v>
      </c>
      <c r="M666" s="11">
        <f>(((Tab_Data[[#This Row],[launched_at]]/60)/60)/24)+DATE(1970,1,1)</f>
        <v>40959.25</v>
      </c>
      <c r="N666">
        <f>YEAR(Tab_Data[[#This Row],[Date Created Conversion]])</f>
        <v>2012</v>
      </c>
      <c r="O666" s="12" t="str">
        <f>TEXT(Tab_Data[[#This Row],[Date Created Conversion]],"mmm")</f>
        <v>feb</v>
      </c>
      <c r="P666">
        <v>1330581600</v>
      </c>
      <c r="Q666" s="11">
        <f>(((Tab_Data[[#This Row],[deadline]]/60)/60)/24)+DATE(1970,1,1)</f>
        <v>40969.25</v>
      </c>
      <c r="R666" t="b">
        <v>0</v>
      </c>
      <c r="S666" t="b">
        <v>0</v>
      </c>
      <c r="T666" t="s">
        <v>159</v>
      </c>
      <c r="U666" t="str">
        <f>MID(Tab_Data[[#This Row],[category &amp; sub-category]],1,FIND("/",Tab_Data[[#This Row],[category &amp; sub-category]])-1)</f>
        <v>music</v>
      </c>
      <c r="V666" t="str">
        <f>MID(Tab_Data[[#This Row],[category &amp; sub-category]],FIND("/",Tab_Data[[#This Row],[category &amp; sub-category]])+1,1000)</f>
        <v>jazz</v>
      </c>
    </row>
    <row r="667" spans="1:22" hidden="1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>(Tab_Data[[#This Row],[pledged]]/Tab_Data[[#This Row],[goal]])*100</f>
        <v>239.58823529411765</v>
      </c>
      <c r="G667" t="s">
        <v>20</v>
      </c>
      <c r="H667">
        <v>272</v>
      </c>
      <c r="I667" s="8">
        <f>IF(Tab_Data[[#This Row],[pledged]]=0,0,Tab_Data[[#This Row],[pledged]]/Tab_Data[[#This Row],[backers_count]])</f>
        <v>44.922794117647058</v>
      </c>
      <c r="J667" t="s">
        <v>21</v>
      </c>
      <c r="K667" t="s">
        <v>22</v>
      </c>
      <c r="L667">
        <v>1310187600</v>
      </c>
      <c r="M667" s="11">
        <f>(((Tab_Data[[#This Row],[launched_at]]/60)/60)/24)+DATE(1970,1,1)</f>
        <v>40733.208333333336</v>
      </c>
      <c r="N667">
        <f>YEAR(Tab_Data[[#This Row],[Date Created Conversion]])</f>
        <v>2011</v>
      </c>
      <c r="O667" s="12" t="str">
        <f>TEXT(Tab_Data[[#This Row],[Date Created Conversion]],"mmm")</f>
        <v>jul</v>
      </c>
      <c r="P667">
        <v>1311397200</v>
      </c>
      <c r="Q667" s="11">
        <f>(((Tab_Data[[#This Row],[deadline]]/60)/60)/24)+DATE(1970,1,1)</f>
        <v>40747.208333333336</v>
      </c>
      <c r="R667" t="b">
        <v>0</v>
      </c>
      <c r="S667" t="b">
        <v>1</v>
      </c>
      <c r="T667" t="s">
        <v>42</v>
      </c>
      <c r="U667" t="str">
        <f>MID(Tab_Data[[#This Row],[category &amp; sub-category]],1,FIND("/",Tab_Data[[#This Row],[category &amp; sub-category]])-1)</f>
        <v>film &amp; video</v>
      </c>
      <c r="V667" t="str">
        <f>MID(Tab_Data[[#This Row],[category &amp; sub-category]],FIND("/",Tab_Data[[#This Row],[category &amp; sub-category]])+1,1000)</f>
        <v>documentary</v>
      </c>
    </row>
    <row r="668" spans="1:22" hidden="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>(Tab_Data[[#This Row],[pledged]]/Tab_Data[[#This Row],[goal]])*100</f>
        <v>64.032258064516128</v>
      </c>
      <c r="G668" t="s">
        <v>74</v>
      </c>
      <c r="H668">
        <v>25</v>
      </c>
      <c r="I668" s="8">
        <f>IF(Tab_Data[[#This Row],[pledged]]=0,0,Tab_Data[[#This Row],[pledged]]/Tab_Data[[#This Row],[backers_count]])</f>
        <v>79.400000000000006</v>
      </c>
      <c r="J668" t="s">
        <v>21</v>
      </c>
      <c r="K668" t="s">
        <v>22</v>
      </c>
      <c r="L668">
        <v>1377838800</v>
      </c>
      <c r="M668" s="11">
        <f>(((Tab_Data[[#This Row],[launched_at]]/60)/60)/24)+DATE(1970,1,1)</f>
        <v>41516.208333333336</v>
      </c>
      <c r="N668">
        <f>YEAR(Tab_Data[[#This Row],[Date Created Conversion]])</f>
        <v>2013</v>
      </c>
      <c r="O668" s="12" t="str">
        <f>TEXT(Tab_Data[[#This Row],[Date Created Conversion]],"mmm")</f>
        <v>ago</v>
      </c>
      <c r="P668">
        <v>1378357200</v>
      </c>
      <c r="Q668" s="11">
        <f>(((Tab_Data[[#This Row],[deadline]]/60)/60)/24)+DATE(1970,1,1)</f>
        <v>41522.208333333336</v>
      </c>
      <c r="R668" t="b">
        <v>0</v>
      </c>
      <c r="S668" t="b">
        <v>1</v>
      </c>
      <c r="T668" t="s">
        <v>33</v>
      </c>
      <c r="U668" t="str">
        <f>MID(Tab_Data[[#This Row],[category &amp; sub-category]],1,FIND("/",Tab_Data[[#This Row],[category &amp; sub-category]])-1)</f>
        <v>theater</v>
      </c>
      <c r="V668" t="str">
        <f>MID(Tab_Data[[#This Row],[category &amp; sub-category]],FIND("/",Tab_Data[[#This Row],[category &amp; sub-category]])+1,1000)</f>
        <v>plays</v>
      </c>
    </row>
    <row r="669" spans="1:22" ht="31.2" hidden="1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>(Tab_Data[[#This Row],[pledged]]/Tab_Data[[#This Row],[goal]])*100</f>
        <v>176.15942028985506</v>
      </c>
      <c r="G669" t="s">
        <v>20</v>
      </c>
      <c r="H669">
        <v>419</v>
      </c>
      <c r="I669" s="8">
        <f>IF(Tab_Data[[#This Row],[pledged]]=0,0,Tab_Data[[#This Row],[pledged]]/Tab_Data[[#This Row],[backers_count]])</f>
        <v>29.009546539379475</v>
      </c>
      <c r="J669" t="s">
        <v>21</v>
      </c>
      <c r="K669" t="s">
        <v>22</v>
      </c>
      <c r="L669">
        <v>1410325200</v>
      </c>
      <c r="M669" s="11">
        <f>(((Tab_Data[[#This Row],[launched_at]]/60)/60)/24)+DATE(1970,1,1)</f>
        <v>41892.208333333336</v>
      </c>
      <c r="N669">
        <f>YEAR(Tab_Data[[#This Row],[Date Created Conversion]])</f>
        <v>2014</v>
      </c>
      <c r="O669" s="12" t="str">
        <f>TEXT(Tab_Data[[#This Row],[Date Created Conversion]],"mmm")</f>
        <v>sep</v>
      </c>
      <c r="P669">
        <v>1411102800</v>
      </c>
      <c r="Q669" s="11">
        <f>(((Tab_Data[[#This Row],[deadline]]/60)/60)/24)+DATE(1970,1,1)</f>
        <v>41901.208333333336</v>
      </c>
      <c r="R669" t="b">
        <v>0</v>
      </c>
      <c r="S669" t="b">
        <v>0</v>
      </c>
      <c r="T669" t="s">
        <v>1029</v>
      </c>
      <c r="U669" t="str">
        <f>MID(Tab_Data[[#This Row],[category &amp; sub-category]],1,FIND("/",Tab_Data[[#This Row],[category &amp; sub-category]])-1)</f>
        <v>journalism</v>
      </c>
      <c r="V669" t="str">
        <f>MID(Tab_Data[[#This Row],[category &amp; sub-category]],FIND("/",Tab_Data[[#This Row],[category &amp; sub-category]])+1,1000)</f>
        <v>audio</v>
      </c>
    </row>
    <row r="670" spans="1:22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>(Tab_Data[[#This Row],[pledged]]/Tab_Data[[#This Row],[goal]])*100</f>
        <v>20.33818181818182</v>
      </c>
      <c r="G670" t="s">
        <v>14</v>
      </c>
      <c r="H670">
        <v>76</v>
      </c>
      <c r="I670" s="8">
        <f>IF(Tab_Data[[#This Row],[pledged]]=0,0,Tab_Data[[#This Row],[pledged]]/Tab_Data[[#This Row],[backers_count]])</f>
        <v>73.59210526315789</v>
      </c>
      <c r="J670" t="s">
        <v>21</v>
      </c>
      <c r="K670" t="s">
        <v>22</v>
      </c>
      <c r="L670">
        <v>1343797200</v>
      </c>
      <c r="M670" s="11">
        <f>(((Tab_Data[[#This Row],[launched_at]]/60)/60)/24)+DATE(1970,1,1)</f>
        <v>41122.208333333336</v>
      </c>
      <c r="N670">
        <f>YEAR(Tab_Data[[#This Row],[Date Created Conversion]])</f>
        <v>2012</v>
      </c>
      <c r="O670" s="12" t="str">
        <f>TEXT(Tab_Data[[#This Row],[Date Created Conversion]],"mmm")</f>
        <v>ago</v>
      </c>
      <c r="P670">
        <v>1344834000</v>
      </c>
      <c r="Q670" s="11">
        <f>(((Tab_Data[[#This Row],[deadline]]/60)/60)/24)+DATE(1970,1,1)</f>
        <v>41134.208333333336</v>
      </c>
      <c r="R670" t="b">
        <v>0</v>
      </c>
      <c r="S670" t="b">
        <v>0</v>
      </c>
      <c r="T670" t="s">
        <v>33</v>
      </c>
      <c r="U670" t="str">
        <f>MID(Tab_Data[[#This Row],[category &amp; sub-category]],1,FIND("/",Tab_Data[[#This Row],[category &amp; sub-category]])-1)</f>
        <v>theater</v>
      </c>
      <c r="V670" t="str">
        <f>MID(Tab_Data[[#This Row],[category &amp; sub-category]],FIND("/",Tab_Data[[#This Row],[category &amp; sub-category]])+1,1000)</f>
        <v>plays</v>
      </c>
    </row>
    <row r="671" spans="1:22" hidden="1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>(Tab_Data[[#This Row],[pledged]]/Tab_Data[[#This Row],[goal]])*100</f>
        <v>358.64754098360658</v>
      </c>
      <c r="G671" t="s">
        <v>20</v>
      </c>
      <c r="H671">
        <v>1621</v>
      </c>
      <c r="I671" s="8">
        <f>IF(Tab_Data[[#This Row],[pledged]]=0,0,Tab_Data[[#This Row],[pledged]]/Tab_Data[[#This Row],[backers_count]])</f>
        <v>107.97038864898211</v>
      </c>
      <c r="J671" t="s">
        <v>107</v>
      </c>
      <c r="K671" t="s">
        <v>108</v>
      </c>
      <c r="L671">
        <v>1498453200</v>
      </c>
      <c r="M671" s="11">
        <f>(((Tab_Data[[#This Row],[launched_at]]/60)/60)/24)+DATE(1970,1,1)</f>
        <v>42912.208333333328</v>
      </c>
      <c r="N671">
        <f>YEAR(Tab_Data[[#This Row],[Date Created Conversion]])</f>
        <v>2017</v>
      </c>
      <c r="O671" s="12" t="str">
        <f>TEXT(Tab_Data[[#This Row],[Date Created Conversion]],"mmm")</f>
        <v>jun</v>
      </c>
      <c r="P671">
        <v>1499230800</v>
      </c>
      <c r="Q671" s="11">
        <f>(((Tab_Data[[#This Row],[deadline]]/60)/60)/24)+DATE(1970,1,1)</f>
        <v>42921.208333333328</v>
      </c>
      <c r="R671" t="b">
        <v>0</v>
      </c>
      <c r="S671" t="b">
        <v>0</v>
      </c>
      <c r="T671" t="s">
        <v>33</v>
      </c>
      <c r="U671" t="str">
        <f>MID(Tab_Data[[#This Row],[category &amp; sub-category]],1,FIND("/",Tab_Data[[#This Row],[category &amp; sub-category]])-1)</f>
        <v>theater</v>
      </c>
      <c r="V671" t="str">
        <f>MID(Tab_Data[[#This Row],[category &amp; sub-category]],FIND("/",Tab_Data[[#This Row],[category &amp; sub-category]])+1,1000)</f>
        <v>plays</v>
      </c>
    </row>
    <row r="672" spans="1:22" ht="31.2" hidden="1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>(Tab_Data[[#This Row],[pledged]]/Tab_Data[[#This Row],[goal]])*100</f>
        <v>468.85802469135803</v>
      </c>
      <c r="G672" t="s">
        <v>20</v>
      </c>
      <c r="H672">
        <v>1101</v>
      </c>
      <c r="I672" s="8">
        <f>IF(Tab_Data[[#This Row],[pledged]]=0,0,Tab_Data[[#This Row],[pledged]]/Tab_Data[[#This Row],[backers_count]])</f>
        <v>68.987284287011803</v>
      </c>
      <c r="J672" t="s">
        <v>21</v>
      </c>
      <c r="K672" t="s">
        <v>22</v>
      </c>
      <c r="L672">
        <v>1456380000</v>
      </c>
      <c r="M672" s="11">
        <f>(((Tab_Data[[#This Row],[launched_at]]/60)/60)/24)+DATE(1970,1,1)</f>
        <v>42425.25</v>
      </c>
      <c r="N672">
        <f>YEAR(Tab_Data[[#This Row],[Date Created Conversion]])</f>
        <v>2016</v>
      </c>
      <c r="O672" s="12" t="str">
        <f>TEXT(Tab_Data[[#This Row],[Date Created Conversion]],"mmm")</f>
        <v>feb</v>
      </c>
      <c r="P672">
        <v>1457416800</v>
      </c>
      <c r="Q672" s="11">
        <f>(((Tab_Data[[#This Row],[deadline]]/60)/60)/24)+DATE(1970,1,1)</f>
        <v>42437.25</v>
      </c>
      <c r="R672" t="b">
        <v>0</v>
      </c>
      <c r="S672" t="b">
        <v>0</v>
      </c>
      <c r="T672" t="s">
        <v>60</v>
      </c>
      <c r="U672" t="str">
        <f>MID(Tab_Data[[#This Row],[category &amp; sub-category]],1,FIND("/",Tab_Data[[#This Row],[category &amp; sub-category]])-1)</f>
        <v>music</v>
      </c>
      <c r="V672" t="str">
        <f>MID(Tab_Data[[#This Row],[category &amp; sub-category]],FIND("/",Tab_Data[[#This Row],[category &amp; sub-category]])+1,1000)</f>
        <v>indie rock</v>
      </c>
    </row>
    <row r="673" spans="1:22" ht="31.2" hidden="1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>(Tab_Data[[#This Row],[pledged]]/Tab_Data[[#This Row],[goal]])*100</f>
        <v>122.05635245901641</v>
      </c>
      <c r="G673" t="s">
        <v>20</v>
      </c>
      <c r="H673">
        <v>1073</v>
      </c>
      <c r="I673" s="8">
        <f>IF(Tab_Data[[#This Row],[pledged]]=0,0,Tab_Data[[#This Row],[pledged]]/Tab_Data[[#This Row],[backers_count]])</f>
        <v>111.02236719478098</v>
      </c>
      <c r="J673" t="s">
        <v>21</v>
      </c>
      <c r="K673" t="s">
        <v>22</v>
      </c>
      <c r="L673">
        <v>1280552400</v>
      </c>
      <c r="M673" s="11">
        <f>(((Tab_Data[[#This Row],[launched_at]]/60)/60)/24)+DATE(1970,1,1)</f>
        <v>40390.208333333336</v>
      </c>
      <c r="N673">
        <f>YEAR(Tab_Data[[#This Row],[Date Created Conversion]])</f>
        <v>2010</v>
      </c>
      <c r="O673" s="12" t="str">
        <f>TEXT(Tab_Data[[#This Row],[Date Created Conversion]],"mmm")</f>
        <v>jul</v>
      </c>
      <c r="P673">
        <v>1280898000</v>
      </c>
      <c r="Q673" s="11">
        <f>(((Tab_Data[[#This Row],[deadline]]/60)/60)/24)+DATE(1970,1,1)</f>
        <v>40394.208333333336</v>
      </c>
      <c r="R673" t="b">
        <v>0</v>
      </c>
      <c r="S673" t="b">
        <v>1</v>
      </c>
      <c r="T673" t="s">
        <v>33</v>
      </c>
      <c r="U673" t="str">
        <f>MID(Tab_Data[[#This Row],[category &amp; sub-category]],1,FIND("/",Tab_Data[[#This Row],[category &amp; sub-category]])-1)</f>
        <v>theater</v>
      </c>
      <c r="V673" t="str">
        <f>MID(Tab_Data[[#This Row],[category &amp; sub-category]],FIND("/",Tab_Data[[#This Row],[category &amp; sub-category]])+1,1000)</f>
        <v>plays</v>
      </c>
    </row>
    <row r="674" spans="1:22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>(Tab_Data[[#This Row],[pledged]]/Tab_Data[[#This Row],[goal]])*100</f>
        <v>55.931783729156137</v>
      </c>
      <c r="G674" t="s">
        <v>14</v>
      </c>
      <c r="H674">
        <v>4428</v>
      </c>
      <c r="I674" s="8">
        <f>IF(Tab_Data[[#This Row],[pledged]]=0,0,Tab_Data[[#This Row],[pledged]]/Tab_Data[[#This Row],[backers_count]])</f>
        <v>24.997515808491418</v>
      </c>
      <c r="J674" t="s">
        <v>26</v>
      </c>
      <c r="K674" t="s">
        <v>27</v>
      </c>
      <c r="L674">
        <v>1521608400</v>
      </c>
      <c r="M674" s="11">
        <f>(((Tab_Data[[#This Row],[launched_at]]/60)/60)/24)+DATE(1970,1,1)</f>
        <v>43180.208333333328</v>
      </c>
      <c r="N674">
        <f>YEAR(Tab_Data[[#This Row],[Date Created Conversion]])</f>
        <v>2018</v>
      </c>
      <c r="O674" s="12" t="str">
        <f>TEXT(Tab_Data[[#This Row],[Date Created Conversion]],"mmm")</f>
        <v>mar</v>
      </c>
      <c r="P674">
        <v>1522472400</v>
      </c>
      <c r="Q674" s="11">
        <f>(((Tab_Data[[#This Row],[deadline]]/60)/60)/24)+DATE(1970,1,1)</f>
        <v>43190.208333333328</v>
      </c>
      <c r="R674" t="b">
        <v>0</v>
      </c>
      <c r="S674" t="b">
        <v>0</v>
      </c>
      <c r="T674" t="s">
        <v>33</v>
      </c>
      <c r="U674" t="str">
        <f>MID(Tab_Data[[#This Row],[category &amp; sub-category]],1,FIND("/",Tab_Data[[#This Row],[category &amp; sub-category]])-1)</f>
        <v>theater</v>
      </c>
      <c r="V674" t="str">
        <f>MID(Tab_Data[[#This Row],[category &amp; sub-category]],FIND("/",Tab_Data[[#This Row],[category &amp; sub-category]])+1,1000)</f>
        <v>plays</v>
      </c>
    </row>
    <row r="675" spans="1:22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>(Tab_Data[[#This Row],[pledged]]/Tab_Data[[#This Row],[goal]])*100</f>
        <v>43.660714285714285</v>
      </c>
      <c r="G675" t="s">
        <v>14</v>
      </c>
      <c r="H675">
        <v>58</v>
      </c>
      <c r="I675" s="8">
        <f>IF(Tab_Data[[#This Row],[pledged]]=0,0,Tab_Data[[#This Row],[pledged]]/Tab_Data[[#This Row],[backers_count]])</f>
        <v>42.155172413793103</v>
      </c>
      <c r="J675" t="s">
        <v>107</v>
      </c>
      <c r="K675" t="s">
        <v>108</v>
      </c>
      <c r="L675">
        <v>1460696400</v>
      </c>
      <c r="M675" s="11">
        <f>(((Tab_Data[[#This Row],[launched_at]]/60)/60)/24)+DATE(1970,1,1)</f>
        <v>42475.208333333328</v>
      </c>
      <c r="N675">
        <f>YEAR(Tab_Data[[#This Row],[Date Created Conversion]])</f>
        <v>2016</v>
      </c>
      <c r="O675" s="12" t="str">
        <f>TEXT(Tab_Data[[#This Row],[Date Created Conversion]],"mmm")</f>
        <v>abr</v>
      </c>
      <c r="P675">
        <v>1462510800</v>
      </c>
      <c r="Q675" s="11">
        <f>(((Tab_Data[[#This Row],[deadline]]/60)/60)/24)+DATE(1970,1,1)</f>
        <v>42496.208333333328</v>
      </c>
      <c r="R675" t="b">
        <v>0</v>
      </c>
      <c r="S675" t="b">
        <v>0</v>
      </c>
      <c r="T675" t="s">
        <v>60</v>
      </c>
      <c r="U675" t="str">
        <f>MID(Tab_Data[[#This Row],[category &amp; sub-category]],1,FIND("/",Tab_Data[[#This Row],[category &amp; sub-category]])-1)</f>
        <v>music</v>
      </c>
      <c r="V675" t="str">
        <f>MID(Tab_Data[[#This Row],[category &amp; sub-category]],FIND("/",Tab_Data[[#This Row],[category &amp; sub-category]])+1,1000)</f>
        <v>indie rock</v>
      </c>
    </row>
    <row r="676" spans="1:22" hidden="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>(Tab_Data[[#This Row],[pledged]]/Tab_Data[[#This Row],[goal]])*100</f>
        <v>33.53837141183363</v>
      </c>
      <c r="G676" t="s">
        <v>74</v>
      </c>
      <c r="H676">
        <v>1218</v>
      </c>
      <c r="I676" s="8">
        <f>IF(Tab_Data[[#This Row],[pledged]]=0,0,Tab_Data[[#This Row],[pledged]]/Tab_Data[[#This Row],[backers_count]])</f>
        <v>47.003284072249592</v>
      </c>
      <c r="J676" t="s">
        <v>21</v>
      </c>
      <c r="K676" t="s">
        <v>22</v>
      </c>
      <c r="L676">
        <v>1313730000</v>
      </c>
      <c r="M676" s="11">
        <f>(((Tab_Data[[#This Row],[launched_at]]/60)/60)/24)+DATE(1970,1,1)</f>
        <v>40774.208333333336</v>
      </c>
      <c r="N676">
        <f>YEAR(Tab_Data[[#This Row],[Date Created Conversion]])</f>
        <v>2011</v>
      </c>
      <c r="O676" s="12" t="str">
        <f>TEXT(Tab_Data[[#This Row],[Date Created Conversion]],"mmm")</f>
        <v>ago</v>
      </c>
      <c r="P676">
        <v>1317790800</v>
      </c>
      <c r="Q676" s="11">
        <f>(((Tab_Data[[#This Row],[deadline]]/60)/60)/24)+DATE(1970,1,1)</f>
        <v>40821.208333333336</v>
      </c>
      <c r="R676" t="b">
        <v>0</v>
      </c>
      <c r="S676" t="b">
        <v>0</v>
      </c>
      <c r="T676" t="s">
        <v>122</v>
      </c>
      <c r="U676" t="str">
        <f>MID(Tab_Data[[#This Row],[category &amp; sub-category]],1,FIND("/",Tab_Data[[#This Row],[category &amp; sub-category]])-1)</f>
        <v>photography</v>
      </c>
      <c r="V676" t="str">
        <f>MID(Tab_Data[[#This Row],[category &amp; sub-category]],FIND("/",Tab_Data[[#This Row],[category &amp; sub-category]])+1,1000)</f>
        <v>photography books</v>
      </c>
    </row>
    <row r="677" spans="1:22" hidden="1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>(Tab_Data[[#This Row],[pledged]]/Tab_Data[[#This Row],[goal]])*100</f>
        <v>122.97938144329896</v>
      </c>
      <c r="G677" t="s">
        <v>20</v>
      </c>
      <c r="H677">
        <v>331</v>
      </c>
      <c r="I677" s="8">
        <f>IF(Tab_Data[[#This Row],[pledged]]=0,0,Tab_Data[[#This Row],[pledged]]/Tab_Data[[#This Row],[backers_count]])</f>
        <v>36.0392749244713</v>
      </c>
      <c r="J677" t="s">
        <v>21</v>
      </c>
      <c r="K677" t="s">
        <v>22</v>
      </c>
      <c r="L677">
        <v>1568178000</v>
      </c>
      <c r="M677" s="11">
        <f>(((Tab_Data[[#This Row],[launched_at]]/60)/60)/24)+DATE(1970,1,1)</f>
        <v>43719.208333333328</v>
      </c>
      <c r="N677">
        <f>YEAR(Tab_Data[[#This Row],[Date Created Conversion]])</f>
        <v>2019</v>
      </c>
      <c r="O677" s="12" t="str">
        <f>TEXT(Tab_Data[[#This Row],[Date Created Conversion]],"mmm")</f>
        <v>sep</v>
      </c>
      <c r="P677">
        <v>1568782800</v>
      </c>
      <c r="Q677" s="11">
        <f>(((Tab_Data[[#This Row],[deadline]]/60)/60)/24)+DATE(1970,1,1)</f>
        <v>43726.208333333328</v>
      </c>
      <c r="R677" t="b">
        <v>0</v>
      </c>
      <c r="S677" t="b">
        <v>0</v>
      </c>
      <c r="T677" t="s">
        <v>1029</v>
      </c>
      <c r="U677" t="str">
        <f>MID(Tab_Data[[#This Row],[category &amp; sub-category]],1,FIND("/",Tab_Data[[#This Row],[category &amp; sub-category]])-1)</f>
        <v>journalism</v>
      </c>
      <c r="V677" t="str">
        <f>MID(Tab_Data[[#This Row],[category &amp; sub-category]],FIND("/",Tab_Data[[#This Row],[category &amp; sub-category]])+1,1000)</f>
        <v>audio</v>
      </c>
    </row>
    <row r="678" spans="1:22" hidden="1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>(Tab_Data[[#This Row],[pledged]]/Tab_Data[[#This Row],[goal]])*100</f>
        <v>189.74959871589084</v>
      </c>
      <c r="G678" t="s">
        <v>20</v>
      </c>
      <c r="H678">
        <v>1170</v>
      </c>
      <c r="I678" s="8">
        <f>IF(Tab_Data[[#This Row],[pledged]]=0,0,Tab_Data[[#This Row],[pledged]]/Tab_Data[[#This Row],[backers_count]])</f>
        <v>101.03760683760684</v>
      </c>
      <c r="J678" t="s">
        <v>21</v>
      </c>
      <c r="K678" t="s">
        <v>22</v>
      </c>
      <c r="L678">
        <v>1348635600</v>
      </c>
      <c r="M678" s="11">
        <f>(((Tab_Data[[#This Row],[launched_at]]/60)/60)/24)+DATE(1970,1,1)</f>
        <v>41178.208333333336</v>
      </c>
      <c r="N678">
        <f>YEAR(Tab_Data[[#This Row],[Date Created Conversion]])</f>
        <v>2012</v>
      </c>
      <c r="O678" s="12" t="str">
        <f>TEXT(Tab_Data[[#This Row],[Date Created Conversion]],"mmm")</f>
        <v>sep</v>
      </c>
      <c r="P678">
        <v>1349413200</v>
      </c>
      <c r="Q678" s="11">
        <f>(((Tab_Data[[#This Row],[deadline]]/60)/60)/24)+DATE(1970,1,1)</f>
        <v>41187.208333333336</v>
      </c>
      <c r="R678" t="b">
        <v>0</v>
      </c>
      <c r="S678" t="b">
        <v>0</v>
      </c>
      <c r="T678" t="s">
        <v>122</v>
      </c>
      <c r="U678" t="str">
        <f>MID(Tab_Data[[#This Row],[category &amp; sub-category]],1,FIND("/",Tab_Data[[#This Row],[category &amp; sub-category]])-1)</f>
        <v>photography</v>
      </c>
      <c r="V678" t="str">
        <f>MID(Tab_Data[[#This Row],[category &amp; sub-category]],FIND("/",Tab_Data[[#This Row],[category &amp; sub-category]])+1,1000)</f>
        <v>photography books</v>
      </c>
    </row>
    <row r="679" spans="1:22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>(Tab_Data[[#This Row],[pledged]]/Tab_Data[[#This Row],[goal]])*100</f>
        <v>83.622641509433961</v>
      </c>
      <c r="G679" t="s">
        <v>14</v>
      </c>
      <c r="H679">
        <v>111</v>
      </c>
      <c r="I679" s="8">
        <f>IF(Tab_Data[[#This Row],[pledged]]=0,0,Tab_Data[[#This Row],[pledged]]/Tab_Data[[#This Row],[backers_count]])</f>
        <v>39.927927927927925</v>
      </c>
      <c r="J679" t="s">
        <v>21</v>
      </c>
      <c r="K679" t="s">
        <v>22</v>
      </c>
      <c r="L679">
        <v>1468126800</v>
      </c>
      <c r="M679" s="11">
        <f>(((Tab_Data[[#This Row],[launched_at]]/60)/60)/24)+DATE(1970,1,1)</f>
        <v>42561.208333333328</v>
      </c>
      <c r="N679">
        <f>YEAR(Tab_Data[[#This Row],[Date Created Conversion]])</f>
        <v>2016</v>
      </c>
      <c r="O679" s="12" t="str">
        <f>TEXT(Tab_Data[[#This Row],[Date Created Conversion]],"mmm")</f>
        <v>jul</v>
      </c>
      <c r="P679">
        <v>1472446800</v>
      </c>
      <c r="Q679" s="11">
        <f>(((Tab_Data[[#This Row],[deadline]]/60)/60)/24)+DATE(1970,1,1)</f>
        <v>42611.208333333328</v>
      </c>
      <c r="R679" t="b">
        <v>0</v>
      </c>
      <c r="S679" t="b">
        <v>0</v>
      </c>
      <c r="T679" t="s">
        <v>119</v>
      </c>
      <c r="U679" t="str">
        <f>MID(Tab_Data[[#This Row],[category &amp; sub-category]],1,FIND("/",Tab_Data[[#This Row],[category &amp; sub-category]])-1)</f>
        <v>publishing</v>
      </c>
      <c r="V679" t="str">
        <f>MID(Tab_Data[[#This Row],[category &amp; sub-category]],FIND("/",Tab_Data[[#This Row],[category &amp; sub-category]])+1,1000)</f>
        <v>fiction</v>
      </c>
    </row>
    <row r="680" spans="1:22" hidden="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>(Tab_Data[[#This Row],[pledged]]/Tab_Data[[#This Row],[goal]])*100</f>
        <v>17.968844221105527</v>
      </c>
      <c r="G680" t="s">
        <v>74</v>
      </c>
      <c r="H680">
        <v>215</v>
      </c>
      <c r="I680" s="8">
        <f>IF(Tab_Data[[#This Row],[pledged]]=0,0,Tab_Data[[#This Row],[pledged]]/Tab_Data[[#This Row],[backers_count]])</f>
        <v>83.158139534883716</v>
      </c>
      <c r="J680" t="s">
        <v>21</v>
      </c>
      <c r="K680" t="s">
        <v>22</v>
      </c>
      <c r="L680">
        <v>1547877600</v>
      </c>
      <c r="M680" s="11">
        <f>(((Tab_Data[[#This Row],[launched_at]]/60)/60)/24)+DATE(1970,1,1)</f>
        <v>43484.25</v>
      </c>
      <c r="N680">
        <f>YEAR(Tab_Data[[#This Row],[Date Created Conversion]])</f>
        <v>2019</v>
      </c>
      <c r="O680" s="12" t="str">
        <f>TEXT(Tab_Data[[#This Row],[Date Created Conversion]],"mmm")</f>
        <v>ene</v>
      </c>
      <c r="P680">
        <v>1548050400</v>
      </c>
      <c r="Q680" s="11">
        <f>(((Tab_Data[[#This Row],[deadline]]/60)/60)/24)+DATE(1970,1,1)</f>
        <v>43486.25</v>
      </c>
      <c r="R680" t="b">
        <v>0</v>
      </c>
      <c r="S680" t="b">
        <v>0</v>
      </c>
      <c r="T680" t="s">
        <v>53</v>
      </c>
      <c r="U680" t="str">
        <f>MID(Tab_Data[[#This Row],[category &amp; sub-category]],1,FIND("/",Tab_Data[[#This Row],[category &amp; sub-category]])-1)</f>
        <v>film &amp; video</v>
      </c>
      <c r="V680" t="str">
        <f>MID(Tab_Data[[#This Row],[category &amp; sub-category]],FIND("/",Tab_Data[[#This Row],[category &amp; sub-category]])+1,1000)</f>
        <v>drama</v>
      </c>
    </row>
    <row r="681" spans="1:22" hidden="1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>(Tab_Data[[#This Row],[pledged]]/Tab_Data[[#This Row],[goal]])*100</f>
        <v>1036.5</v>
      </c>
      <c r="G681" t="s">
        <v>20</v>
      </c>
      <c r="H681">
        <v>363</v>
      </c>
      <c r="I681" s="8">
        <f>IF(Tab_Data[[#This Row],[pledged]]=0,0,Tab_Data[[#This Row],[pledged]]/Tab_Data[[#This Row],[backers_count]])</f>
        <v>39.97520661157025</v>
      </c>
      <c r="J681" t="s">
        <v>21</v>
      </c>
      <c r="K681" t="s">
        <v>22</v>
      </c>
      <c r="L681">
        <v>1571374800</v>
      </c>
      <c r="M681" s="11">
        <f>(((Tab_Data[[#This Row],[launched_at]]/60)/60)/24)+DATE(1970,1,1)</f>
        <v>43756.208333333328</v>
      </c>
      <c r="N681">
        <f>YEAR(Tab_Data[[#This Row],[Date Created Conversion]])</f>
        <v>2019</v>
      </c>
      <c r="O681" s="12" t="str">
        <f>TEXT(Tab_Data[[#This Row],[Date Created Conversion]],"mmm")</f>
        <v>oct</v>
      </c>
      <c r="P681">
        <v>1571806800</v>
      </c>
      <c r="Q681" s="11">
        <f>(((Tab_Data[[#This Row],[deadline]]/60)/60)/24)+DATE(1970,1,1)</f>
        <v>43761.208333333328</v>
      </c>
      <c r="R681" t="b">
        <v>0</v>
      </c>
      <c r="S681" t="b">
        <v>1</v>
      </c>
      <c r="T681" t="s">
        <v>17</v>
      </c>
      <c r="U681" t="str">
        <f>MID(Tab_Data[[#This Row],[category &amp; sub-category]],1,FIND("/",Tab_Data[[#This Row],[category &amp; sub-category]])-1)</f>
        <v>food</v>
      </c>
      <c r="V681" t="str">
        <f>MID(Tab_Data[[#This Row],[category &amp; sub-category]],FIND("/",Tab_Data[[#This Row],[category &amp; sub-category]])+1,1000)</f>
        <v>food trucks</v>
      </c>
    </row>
    <row r="682" spans="1:22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>(Tab_Data[[#This Row],[pledged]]/Tab_Data[[#This Row],[goal]])*100</f>
        <v>97.405219780219781</v>
      </c>
      <c r="G682" t="s">
        <v>14</v>
      </c>
      <c r="H682">
        <v>2955</v>
      </c>
      <c r="I682" s="8">
        <f>IF(Tab_Data[[#This Row],[pledged]]=0,0,Tab_Data[[#This Row],[pledged]]/Tab_Data[[#This Row],[backers_count]])</f>
        <v>47.993908629441627</v>
      </c>
      <c r="J682" t="s">
        <v>21</v>
      </c>
      <c r="K682" t="s">
        <v>22</v>
      </c>
      <c r="L682">
        <v>1576303200</v>
      </c>
      <c r="M682" s="11">
        <f>(((Tab_Data[[#This Row],[launched_at]]/60)/60)/24)+DATE(1970,1,1)</f>
        <v>43813.25</v>
      </c>
      <c r="N682">
        <f>YEAR(Tab_Data[[#This Row],[Date Created Conversion]])</f>
        <v>2019</v>
      </c>
      <c r="O682" s="12" t="str">
        <f>TEXT(Tab_Data[[#This Row],[Date Created Conversion]],"mmm")</f>
        <v>dic</v>
      </c>
      <c r="P682">
        <v>1576476000</v>
      </c>
      <c r="Q682" s="11">
        <f>(((Tab_Data[[#This Row],[deadline]]/60)/60)/24)+DATE(1970,1,1)</f>
        <v>43815.25</v>
      </c>
      <c r="R682" t="b">
        <v>0</v>
      </c>
      <c r="S682" t="b">
        <v>1</v>
      </c>
      <c r="T682" t="s">
        <v>292</v>
      </c>
      <c r="U682" t="str">
        <f>MID(Tab_Data[[#This Row],[category &amp; sub-category]],1,FIND("/",Tab_Data[[#This Row],[category &amp; sub-category]])-1)</f>
        <v>games</v>
      </c>
      <c r="V682" t="str">
        <f>MID(Tab_Data[[#This Row],[category &amp; sub-category]],FIND("/",Tab_Data[[#This Row],[category &amp; sub-category]])+1,1000)</f>
        <v>mobile games</v>
      </c>
    </row>
    <row r="683" spans="1:22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>(Tab_Data[[#This Row],[pledged]]/Tab_Data[[#This Row],[goal]])*100</f>
        <v>86.386203150461711</v>
      </c>
      <c r="G683" t="s">
        <v>14</v>
      </c>
      <c r="H683">
        <v>1657</v>
      </c>
      <c r="I683" s="8">
        <f>IF(Tab_Data[[#This Row],[pledged]]=0,0,Tab_Data[[#This Row],[pledged]]/Tab_Data[[#This Row],[backers_count]])</f>
        <v>95.978877489438744</v>
      </c>
      <c r="J683" t="s">
        <v>21</v>
      </c>
      <c r="K683" t="s">
        <v>22</v>
      </c>
      <c r="L683">
        <v>1324447200</v>
      </c>
      <c r="M683" s="11">
        <f>(((Tab_Data[[#This Row],[launched_at]]/60)/60)/24)+DATE(1970,1,1)</f>
        <v>40898.25</v>
      </c>
      <c r="N683">
        <f>YEAR(Tab_Data[[#This Row],[Date Created Conversion]])</f>
        <v>2011</v>
      </c>
      <c r="O683" s="12" t="str">
        <f>TEXT(Tab_Data[[#This Row],[Date Created Conversion]],"mmm")</f>
        <v>dic</v>
      </c>
      <c r="P683">
        <v>1324965600</v>
      </c>
      <c r="Q683" s="11">
        <f>(((Tab_Data[[#This Row],[deadline]]/60)/60)/24)+DATE(1970,1,1)</f>
        <v>40904.25</v>
      </c>
      <c r="R683" t="b">
        <v>0</v>
      </c>
      <c r="S683" t="b">
        <v>0</v>
      </c>
      <c r="T683" t="s">
        <v>33</v>
      </c>
      <c r="U683" t="str">
        <f>MID(Tab_Data[[#This Row],[category &amp; sub-category]],1,FIND("/",Tab_Data[[#This Row],[category &amp; sub-category]])-1)</f>
        <v>theater</v>
      </c>
      <c r="V683" t="str">
        <f>MID(Tab_Data[[#This Row],[category &amp; sub-category]],FIND("/",Tab_Data[[#This Row],[category &amp; sub-category]])+1,1000)</f>
        <v>plays</v>
      </c>
    </row>
    <row r="684" spans="1:22" hidden="1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>(Tab_Data[[#This Row],[pledged]]/Tab_Data[[#This Row],[goal]])*100</f>
        <v>150.16666666666666</v>
      </c>
      <c r="G684" t="s">
        <v>20</v>
      </c>
      <c r="H684">
        <v>103</v>
      </c>
      <c r="I684" s="8">
        <f>IF(Tab_Data[[#This Row],[pledged]]=0,0,Tab_Data[[#This Row],[pledged]]/Tab_Data[[#This Row],[backers_count]])</f>
        <v>78.728155339805824</v>
      </c>
      <c r="J684" t="s">
        <v>21</v>
      </c>
      <c r="K684" t="s">
        <v>22</v>
      </c>
      <c r="L684">
        <v>1386741600</v>
      </c>
      <c r="M684" s="11">
        <f>(((Tab_Data[[#This Row],[launched_at]]/60)/60)/24)+DATE(1970,1,1)</f>
        <v>41619.25</v>
      </c>
      <c r="N684">
        <f>YEAR(Tab_Data[[#This Row],[Date Created Conversion]])</f>
        <v>2013</v>
      </c>
      <c r="O684" s="12" t="str">
        <f>TEXT(Tab_Data[[#This Row],[Date Created Conversion]],"mmm")</f>
        <v>dic</v>
      </c>
      <c r="P684">
        <v>1387519200</v>
      </c>
      <c r="Q684" s="11">
        <f>(((Tab_Data[[#This Row],[deadline]]/60)/60)/24)+DATE(1970,1,1)</f>
        <v>41628.25</v>
      </c>
      <c r="R684" t="b">
        <v>0</v>
      </c>
      <c r="S684" t="b">
        <v>0</v>
      </c>
      <c r="T684" t="s">
        <v>33</v>
      </c>
      <c r="U684" t="str">
        <f>MID(Tab_Data[[#This Row],[category &amp; sub-category]],1,FIND("/",Tab_Data[[#This Row],[category &amp; sub-category]])-1)</f>
        <v>theater</v>
      </c>
      <c r="V684" t="str">
        <f>MID(Tab_Data[[#This Row],[category &amp; sub-category]],FIND("/",Tab_Data[[#This Row],[category &amp; sub-category]])+1,1000)</f>
        <v>plays</v>
      </c>
    </row>
    <row r="685" spans="1:22" hidden="1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>(Tab_Data[[#This Row],[pledged]]/Tab_Data[[#This Row],[goal]])*100</f>
        <v>358.43478260869563</v>
      </c>
      <c r="G685" t="s">
        <v>20</v>
      </c>
      <c r="H685">
        <v>147</v>
      </c>
      <c r="I685" s="8">
        <f>IF(Tab_Data[[#This Row],[pledged]]=0,0,Tab_Data[[#This Row],[pledged]]/Tab_Data[[#This Row],[backers_count]])</f>
        <v>56.081632653061227</v>
      </c>
      <c r="J685" t="s">
        <v>21</v>
      </c>
      <c r="K685" t="s">
        <v>22</v>
      </c>
      <c r="L685">
        <v>1537074000</v>
      </c>
      <c r="M685" s="11">
        <f>(((Tab_Data[[#This Row],[launched_at]]/60)/60)/24)+DATE(1970,1,1)</f>
        <v>43359.208333333328</v>
      </c>
      <c r="N685">
        <f>YEAR(Tab_Data[[#This Row],[Date Created Conversion]])</f>
        <v>2018</v>
      </c>
      <c r="O685" s="12" t="str">
        <f>TEXT(Tab_Data[[#This Row],[Date Created Conversion]],"mmm")</f>
        <v>sep</v>
      </c>
      <c r="P685">
        <v>1537246800</v>
      </c>
      <c r="Q685" s="11">
        <f>(((Tab_Data[[#This Row],[deadline]]/60)/60)/24)+DATE(1970,1,1)</f>
        <v>43361.208333333328</v>
      </c>
      <c r="R685" t="b">
        <v>0</v>
      </c>
      <c r="S685" t="b">
        <v>0</v>
      </c>
      <c r="T685" t="s">
        <v>33</v>
      </c>
      <c r="U685" t="str">
        <f>MID(Tab_Data[[#This Row],[category &amp; sub-category]],1,FIND("/",Tab_Data[[#This Row],[category &amp; sub-category]])-1)</f>
        <v>theater</v>
      </c>
      <c r="V685" t="str">
        <f>MID(Tab_Data[[#This Row],[category &amp; sub-category]],FIND("/",Tab_Data[[#This Row],[category &amp; sub-category]])+1,1000)</f>
        <v>plays</v>
      </c>
    </row>
    <row r="686" spans="1:22" hidden="1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>(Tab_Data[[#This Row],[pledged]]/Tab_Data[[#This Row],[goal]])*100</f>
        <v>542.85714285714289</v>
      </c>
      <c r="G686" t="s">
        <v>20</v>
      </c>
      <c r="H686">
        <v>110</v>
      </c>
      <c r="I686" s="8">
        <f>IF(Tab_Data[[#This Row],[pledged]]=0,0,Tab_Data[[#This Row],[pledged]]/Tab_Data[[#This Row],[backers_count]])</f>
        <v>69.090909090909093</v>
      </c>
      <c r="J686" t="s">
        <v>15</v>
      </c>
      <c r="K686" t="s">
        <v>16</v>
      </c>
      <c r="L686">
        <v>1277787600</v>
      </c>
      <c r="M686" s="11">
        <f>(((Tab_Data[[#This Row],[launched_at]]/60)/60)/24)+DATE(1970,1,1)</f>
        <v>40358.208333333336</v>
      </c>
      <c r="N686">
        <f>YEAR(Tab_Data[[#This Row],[Date Created Conversion]])</f>
        <v>2010</v>
      </c>
      <c r="O686" s="12" t="str">
        <f>TEXT(Tab_Data[[#This Row],[Date Created Conversion]],"mmm")</f>
        <v>jun</v>
      </c>
      <c r="P686">
        <v>1279515600</v>
      </c>
      <c r="Q686" s="11">
        <f>(((Tab_Data[[#This Row],[deadline]]/60)/60)/24)+DATE(1970,1,1)</f>
        <v>40378.208333333336</v>
      </c>
      <c r="R686" t="b">
        <v>0</v>
      </c>
      <c r="S686" t="b">
        <v>0</v>
      </c>
      <c r="T686" t="s">
        <v>68</v>
      </c>
      <c r="U686" t="str">
        <f>MID(Tab_Data[[#This Row],[category &amp; sub-category]],1,FIND("/",Tab_Data[[#This Row],[category &amp; sub-category]])-1)</f>
        <v>publishing</v>
      </c>
      <c r="V686" t="str">
        <f>MID(Tab_Data[[#This Row],[category &amp; sub-category]],FIND("/",Tab_Data[[#This Row],[category &amp; sub-category]])+1,1000)</f>
        <v>nonfiction</v>
      </c>
    </row>
    <row r="687" spans="1:22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>(Tab_Data[[#This Row],[pledged]]/Tab_Data[[#This Row],[goal]])*100</f>
        <v>67.500714285714281</v>
      </c>
      <c r="G687" t="s">
        <v>14</v>
      </c>
      <c r="H687">
        <v>926</v>
      </c>
      <c r="I687" s="8">
        <f>IF(Tab_Data[[#This Row],[pledged]]=0,0,Tab_Data[[#This Row],[pledged]]/Tab_Data[[#This Row],[backers_count]])</f>
        <v>102.05291576673866</v>
      </c>
      <c r="J687" t="s">
        <v>15</v>
      </c>
      <c r="K687" t="s">
        <v>16</v>
      </c>
      <c r="L687">
        <v>1440306000</v>
      </c>
      <c r="M687" s="11">
        <f>(((Tab_Data[[#This Row],[launched_at]]/60)/60)/24)+DATE(1970,1,1)</f>
        <v>42239.208333333328</v>
      </c>
      <c r="N687">
        <f>YEAR(Tab_Data[[#This Row],[Date Created Conversion]])</f>
        <v>2015</v>
      </c>
      <c r="O687" s="12" t="str">
        <f>TEXT(Tab_Data[[#This Row],[Date Created Conversion]],"mmm")</f>
        <v>ago</v>
      </c>
      <c r="P687">
        <v>1442379600</v>
      </c>
      <c r="Q687" s="11">
        <f>(((Tab_Data[[#This Row],[deadline]]/60)/60)/24)+DATE(1970,1,1)</f>
        <v>42263.208333333328</v>
      </c>
      <c r="R687" t="b">
        <v>0</v>
      </c>
      <c r="S687" t="b">
        <v>0</v>
      </c>
      <c r="T687" t="s">
        <v>33</v>
      </c>
      <c r="U687" t="str">
        <f>MID(Tab_Data[[#This Row],[category &amp; sub-category]],1,FIND("/",Tab_Data[[#This Row],[category &amp; sub-category]])-1)</f>
        <v>theater</v>
      </c>
      <c r="V687" t="str">
        <f>MID(Tab_Data[[#This Row],[category &amp; sub-category]],FIND("/",Tab_Data[[#This Row],[category &amp; sub-category]])+1,1000)</f>
        <v>plays</v>
      </c>
    </row>
    <row r="688" spans="1:22" hidden="1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>(Tab_Data[[#This Row],[pledged]]/Tab_Data[[#This Row],[goal]])*100</f>
        <v>191.74666666666667</v>
      </c>
      <c r="G688" t="s">
        <v>20</v>
      </c>
      <c r="H688">
        <v>134</v>
      </c>
      <c r="I688" s="8">
        <f>IF(Tab_Data[[#This Row],[pledged]]=0,0,Tab_Data[[#This Row],[pledged]]/Tab_Data[[#This Row],[backers_count]])</f>
        <v>107.32089552238806</v>
      </c>
      <c r="J688" t="s">
        <v>21</v>
      </c>
      <c r="K688" t="s">
        <v>22</v>
      </c>
      <c r="L688">
        <v>1522126800</v>
      </c>
      <c r="M688" s="11">
        <f>(((Tab_Data[[#This Row],[launched_at]]/60)/60)/24)+DATE(1970,1,1)</f>
        <v>43186.208333333328</v>
      </c>
      <c r="N688">
        <f>YEAR(Tab_Data[[#This Row],[Date Created Conversion]])</f>
        <v>2018</v>
      </c>
      <c r="O688" s="12" t="str">
        <f>TEXT(Tab_Data[[#This Row],[Date Created Conversion]],"mmm")</f>
        <v>mar</v>
      </c>
      <c r="P688">
        <v>1523077200</v>
      </c>
      <c r="Q688" s="11">
        <f>(((Tab_Data[[#This Row],[deadline]]/60)/60)/24)+DATE(1970,1,1)</f>
        <v>43197.208333333328</v>
      </c>
      <c r="R688" t="b">
        <v>0</v>
      </c>
      <c r="S688" t="b">
        <v>0</v>
      </c>
      <c r="T688" t="s">
        <v>65</v>
      </c>
      <c r="U688" t="str">
        <f>MID(Tab_Data[[#This Row],[category &amp; sub-category]],1,FIND("/",Tab_Data[[#This Row],[category &amp; sub-category]])-1)</f>
        <v>technology</v>
      </c>
      <c r="V688" t="str">
        <f>MID(Tab_Data[[#This Row],[category &amp; sub-category]],FIND("/",Tab_Data[[#This Row],[category &amp; sub-category]])+1,1000)</f>
        <v>wearables</v>
      </c>
    </row>
    <row r="689" spans="1:22" hidden="1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>(Tab_Data[[#This Row],[pledged]]/Tab_Data[[#This Row],[goal]])*100</f>
        <v>932</v>
      </c>
      <c r="G689" t="s">
        <v>20</v>
      </c>
      <c r="H689">
        <v>269</v>
      </c>
      <c r="I689" s="8">
        <f>IF(Tab_Data[[#This Row],[pledged]]=0,0,Tab_Data[[#This Row],[pledged]]/Tab_Data[[#This Row],[backers_count]])</f>
        <v>51.970260223048328</v>
      </c>
      <c r="J689" t="s">
        <v>21</v>
      </c>
      <c r="K689" t="s">
        <v>22</v>
      </c>
      <c r="L689">
        <v>1489298400</v>
      </c>
      <c r="M689" s="11">
        <f>(((Tab_Data[[#This Row],[launched_at]]/60)/60)/24)+DATE(1970,1,1)</f>
        <v>42806.25</v>
      </c>
      <c r="N689">
        <f>YEAR(Tab_Data[[#This Row],[Date Created Conversion]])</f>
        <v>2017</v>
      </c>
      <c r="O689" s="12" t="str">
        <f>TEXT(Tab_Data[[#This Row],[Date Created Conversion]],"mmm")</f>
        <v>mar</v>
      </c>
      <c r="P689">
        <v>1489554000</v>
      </c>
      <c r="Q689" s="11">
        <f>(((Tab_Data[[#This Row],[deadline]]/60)/60)/24)+DATE(1970,1,1)</f>
        <v>42809.208333333328</v>
      </c>
      <c r="R689" t="b">
        <v>0</v>
      </c>
      <c r="S689" t="b">
        <v>0</v>
      </c>
      <c r="T689" t="s">
        <v>33</v>
      </c>
      <c r="U689" t="str">
        <f>MID(Tab_Data[[#This Row],[category &amp; sub-category]],1,FIND("/",Tab_Data[[#This Row],[category &amp; sub-category]])-1)</f>
        <v>theater</v>
      </c>
      <c r="V689" t="str">
        <f>MID(Tab_Data[[#This Row],[category &amp; sub-category]],FIND("/",Tab_Data[[#This Row],[category &amp; sub-category]])+1,1000)</f>
        <v>plays</v>
      </c>
    </row>
    <row r="690" spans="1:22" hidden="1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>(Tab_Data[[#This Row],[pledged]]/Tab_Data[[#This Row],[goal]])*100</f>
        <v>429.27586206896552</v>
      </c>
      <c r="G690" t="s">
        <v>20</v>
      </c>
      <c r="H690">
        <v>175</v>
      </c>
      <c r="I690" s="8">
        <f>IF(Tab_Data[[#This Row],[pledged]]=0,0,Tab_Data[[#This Row],[pledged]]/Tab_Data[[#This Row],[backers_count]])</f>
        <v>71.137142857142862</v>
      </c>
      <c r="J690" t="s">
        <v>21</v>
      </c>
      <c r="K690" t="s">
        <v>22</v>
      </c>
      <c r="L690">
        <v>1547100000</v>
      </c>
      <c r="M690" s="11">
        <f>(((Tab_Data[[#This Row],[launched_at]]/60)/60)/24)+DATE(1970,1,1)</f>
        <v>43475.25</v>
      </c>
      <c r="N690">
        <f>YEAR(Tab_Data[[#This Row],[Date Created Conversion]])</f>
        <v>2019</v>
      </c>
      <c r="O690" s="12" t="str">
        <f>TEXT(Tab_Data[[#This Row],[Date Created Conversion]],"mmm")</f>
        <v>ene</v>
      </c>
      <c r="P690">
        <v>1548482400</v>
      </c>
      <c r="Q690" s="11">
        <f>(((Tab_Data[[#This Row],[deadline]]/60)/60)/24)+DATE(1970,1,1)</f>
        <v>43491.25</v>
      </c>
      <c r="R690" t="b">
        <v>0</v>
      </c>
      <c r="S690" t="b">
        <v>1</v>
      </c>
      <c r="T690" t="s">
        <v>269</v>
      </c>
      <c r="U690" t="str">
        <f>MID(Tab_Data[[#This Row],[category &amp; sub-category]],1,FIND("/",Tab_Data[[#This Row],[category &amp; sub-category]])-1)</f>
        <v>film &amp; video</v>
      </c>
      <c r="V690" t="str">
        <f>MID(Tab_Data[[#This Row],[category &amp; sub-category]],FIND("/",Tab_Data[[#This Row],[category &amp; sub-category]])+1,1000)</f>
        <v>television</v>
      </c>
    </row>
    <row r="691" spans="1:22" hidden="1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>(Tab_Data[[#This Row],[pledged]]/Tab_Data[[#This Row],[goal]])*100</f>
        <v>100.65753424657535</v>
      </c>
      <c r="G691" t="s">
        <v>20</v>
      </c>
      <c r="H691">
        <v>69</v>
      </c>
      <c r="I691" s="8">
        <f>IF(Tab_Data[[#This Row],[pledged]]=0,0,Tab_Data[[#This Row],[pledged]]/Tab_Data[[#This Row],[backers_count]])</f>
        <v>106.49275362318841</v>
      </c>
      <c r="J691" t="s">
        <v>21</v>
      </c>
      <c r="K691" t="s">
        <v>22</v>
      </c>
      <c r="L691">
        <v>1383022800</v>
      </c>
      <c r="M691" s="11">
        <f>(((Tab_Data[[#This Row],[launched_at]]/60)/60)/24)+DATE(1970,1,1)</f>
        <v>41576.208333333336</v>
      </c>
      <c r="N691">
        <f>YEAR(Tab_Data[[#This Row],[Date Created Conversion]])</f>
        <v>2013</v>
      </c>
      <c r="O691" s="12" t="str">
        <f>TEXT(Tab_Data[[#This Row],[Date Created Conversion]],"mmm")</f>
        <v>oct</v>
      </c>
      <c r="P691">
        <v>1384063200</v>
      </c>
      <c r="Q691" s="11">
        <f>(((Tab_Data[[#This Row],[deadline]]/60)/60)/24)+DATE(1970,1,1)</f>
        <v>41588.25</v>
      </c>
      <c r="R691" t="b">
        <v>0</v>
      </c>
      <c r="S691" t="b">
        <v>0</v>
      </c>
      <c r="T691" t="s">
        <v>28</v>
      </c>
      <c r="U691" t="str">
        <f>MID(Tab_Data[[#This Row],[category &amp; sub-category]],1,FIND("/",Tab_Data[[#This Row],[category &amp; sub-category]])-1)</f>
        <v>technology</v>
      </c>
      <c r="V691" t="str">
        <f>MID(Tab_Data[[#This Row],[category &amp; sub-category]],FIND("/",Tab_Data[[#This Row],[category &amp; sub-category]])+1,1000)</f>
        <v>web</v>
      </c>
    </row>
    <row r="692" spans="1:22" hidden="1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>(Tab_Data[[#This Row],[pledged]]/Tab_Data[[#This Row],[goal]])*100</f>
        <v>226.61111111111109</v>
      </c>
      <c r="G692" t="s">
        <v>20</v>
      </c>
      <c r="H692">
        <v>190</v>
      </c>
      <c r="I692" s="8">
        <f>IF(Tab_Data[[#This Row],[pledged]]=0,0,Tab_Data[[#This Row],[pledged]]/Tab_Data[[#This Row],[backers_count]])</f>
        <v>42.93684210526316</v>
      </c>
      <c r="J692" t="s">
        <v>21</v>
      </c>
      <c r="K692" t="s">
        <v>22</v>
      </c>
      <c r="L692">
        <v>1322373600</v>
      </c>
      <c r="M692" s="11">
        <f>(((Tab_Data[[#This Row],[launched_at]]/60)/60)/24)+DATE(1970,1,1)</f>
        <v>40874.25</v>
      </c>
      <c r="N692">
        <f>YEAR(Tab_Data[[#This Row],[Date Created Conversion]])</f>
        <v>2011</v>
      </c>
      <c r="O692" s="12" t="str">
        <f>TEXT(Tab_Data[[#This Row],[Date Created Conversion]],"mmm")</f>
        <v>nov</v>
      </c>
      <c r="P692">
        <v>1322892000</v>
      </c>
      <c r="Q692" s="11">
        <f>(((Tab_Data[[#This Row],[deadline]]/60)/60)/24)+DATE(1970,1,1)</f>
        <v>40880.25</v>
      </c>
      <c r="R692" t="b">
        <v>0</v>
      </c>
      <c r="S692" t="b">
        <v>1</v>
      </c>
      <c r="T692" t="s">
        <v>42</v>
      </c>
      <c r="U692" t="str">
        <f>MID(Tab_Data[[#This Row],[category &amp; sub-category]],1,FIND("/",Tab_Data[[#This Row],[category &amp; sub-category]])-1)</f>
        <v>film &amp; video</v>
      </c>
      <c r="V692" t="str">
        <f>MID(Tab_Data[[#This Row],[category &amp; sub-category]],FIND("/",Tab_Data[[#This Row],[category &amp; sub-category]])+1,1000)</f>
        <v>documentary</v>
      </c>
    </row>
    <row r="693" spans="1:22" hidden="1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>(Tab_Data[[#This Row],[pledged]]/Tab_Data[[#This Row],[goal]])*100</f>
        <v>142.38</v>
      </c>
      <c r="G693" t="s">
        <v>20</v>
      </c>
      <c r="H693">
        <v>237</v>
      </c>
      <c r="I693" s="8">
        <f>IF(Tab_Data[[#This Row],[pledged]]=0,0,Tab_Data[[#This Row],[pledged]]/Tab_Data[[#This Row],[backers_count]])</f>
        <v>30.037974683544302</v>
      </c>
      <c r="J693" t="s">
        <v>21</v>
      </c>
      <c r="K693" t="s">
        <v>22</v>
      </c>
      <c r="L693">
        <v>1349240400</v>
      </c>
      <c r="M693" s="11">
        <f>(((Tab_Data[[#This Row],[launched_at]]/60)/60)/24)+DATE(1970,1,1)</f>
        <v>41185.208333333336</v>
      </c>
      <c r="N693">
        <f>YEAR(Tab_Data[[#This Row],[Date Created Conversion]])</f>
        <v>2012</v>
      </c>
      <c r="O693" s="12" t="str">
        <f>TEXT(Tab_Data[[#This Row],[Date Created Conversion]],"mmm")</f>
        <v>oct</v>
      </c>
      <c r="P693">
        <v>1350709200</v>
      </c>
      <c r="Q693" s="11">
        <f>(((Tab_Data[[#This Row],[deadline]]/60)/60)/24)+DATE(1970,1,1)</f>
        <v>41202.208333333336</v>
      </c>
      <c r="R693" t="b">
        <v>1</v>
      </c>
      <c r="S693" t="b">
        <v>1</v>
      </c>
      <c r="T693" t="s">
        <v>42</v>
      </c>
      <c r="U693" t="str">
        <f>MID(Tab_Data[[#This Row],[category &amp; sub-category]],1,FIND("/",Tab_Data[[#This Row],[category &amp; sub-category]])-1)</f>
        <v>film &amp; video</v>
      </c>
      <c r="V693" t="str">
        <f>MID(Tab_Data[[#This Row],[category &amp; sub-category]],FIND("/",Tab_Data[[#This Row],[category &amp; sub-category]])+1,1000)</f>
        <v>documentary</v>
      </c>
    </row>
    <row r="694" spans="1:2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>(Tab_Data[[#This Row],[pledged]]/Tab_Data[[#This Row],[goal]])*100</f>
        <v>90.633333333333326</v>
      </c>
      <c r="G694" t="s">
        <v>14</v>
      </c>
      <c r="H694">
        <v>77</v>
      </c>
      <c r="I694" s="8">
        <f>IF(Tab_Data[[#This Row],[pledged]]=0,0,Tab_Data[[#This Row],[pledged]]/Tab_Data[[#This Row],[backers_count]])</f>
        <v>70.623376623376629</v>
      </c>
      <c r="J694" t="s">
        <v>40</v>
      </c>
      <c r="K694" t="s">
        <v>41</v>
      </c>
      <c r="L694">
        <v>1562648400</v>
      </c>
      <c r="M694" s="11">
        <f>(((Tab_Data[[#This Row],[launched_at]]/60)/60)/24)+DATE(1970,1,1)</f>
        <v>43655.208333333328</v>
      </c>
      <c r="N694">
        <f>YEAR(Tab_Data[[#This Row],[Date Created Conversion]])</f>
        <v>2019</v>
      </c>
      <c r="O694" s="12" t="str">
        <f>TEXT(Tab_Data[[#This Row],[Date Created Conversion]],"mmm")</f>
        <v>jul</v>
      </c>
      <c r="P694">
        <v>1564203600</v>
      </c>
      <c r="Q694" s="11">
        <f>(((Tab_Data[[#This Row],[deadline]]/60)/60)/24)+DATE(1970,1,1)</f>
        <v>43673.208333333328</v>
      </c>
      <c r="R694" t="b">
        <v>0</v>
      </c>
      <c r="S694" t="b">
        <v>0</v>
      </c>
      <c r="T694" t="s">
        <v>23</v>
      </c>
      <c r="U694" t="str">
        <f>MID(Tab_Data[[#This Row],[category &amp; sub-category]],1,FIND("/",Tab_Data[[#This Row],[category &amp; sub-category]])-1)</f>
        <v>music</v>
      </c>
      <c r="V694" t="str">
        <f>MID(Tab_Data[[#This Row],[category &amp; sub-category]],FIND("/",Tab_Data[[#This Row],[category &amp; sub-category]])+1,1000)</f>
        <v>rock</v>
      </c>
    </row>
    <row r="695" spans="1:22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>(Tab_Data[[#This Row],[pledged]]/Tab_Data[[#This Row],[goal]])*100</f>
        <v>63.966740576496676</v>
      </c>
      <c r="G695" t="s">
        <v>14</v>
      </c>
      <c r="H695">
        <v>1748</v>
      </c>
      <c r="I695" s="8">
        <f>IF(Tab_Data[[#This Row],[pledged]]=0,0,Tab_Data[[#This Row],[pledged]]/Tab_Data[[#This Row],[backers_count]])</f>
        <v>66.016018306636155</v>
      </c>
      <c r="J695" t="s">
        <v>21</v>
      </c>
      <c r="K695" t="s">
        <v>22</v>
      </c>
      <c r="L695">
        <v>1508216400</v>
      </c>
      <c r="M695" s="11">
        <f>(((Tab_Data[[#This Row],[launched_at]]/60)/60)/24)+DATE(1970,1,1)</f>
        <v>43025.208333333328</v>
      </c>
      <c r="N695">
        <f>YEAR(Tab_Data[[#This Row],[Date Created Conversion]])</f>
        <v>2017</v>
      </c>
      <c r="O695" s="12" t="str">
        <f>TEXT(Tab_Data[[#This Row],[Date Created Conversion]],"mmm")</f>
        <v>oct</v>
      </c>
      <c r="P695">
        <v>1509685200</v>
      </c>
      <c r="Q695" s="11">
        <f>(((Tab_Data[[#This Row],[deadline]]/60)/60)/24)+DATE(1970,1,1)</f>
        <v>43042.208333333328</v>
      </c>
      <c r="R695" t="b">
        <v>0</v>
      </c>
      <c r="S695" t="b">
        <v>0</v>
      </c>
      <c r="T695" t="s">
        <v>33</v>
      </c>
      <c r="U695" t="str">
        <f>MID(Tab_Data[[#This Row],[category &amp; sub-category]],1,FIND("/",Tab_Data[[#This Row],[category &amp; sub-category]])-1)</f>
        <v>theater</v>
      </c>
      <c r="V695" t="str">
        <f>MID(Tab_Data[[#This Row],[category &amp; sub-category]],FIND("/",Tab_Data[[#This Row],[category &amp; sub-category]])+1,1000)</f>
        <v>plays</v>
      </c>
    </row>
    <row r="696" spans="1:22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>(Tab_Data[[#This Row],[pledged]]/Tab_Data[[#This Row],[goal]])*100</f>
        <v>84.131868131868131</v>
      </c>
      <c r="G696" t="s">
        <v>14</v>
      </c>
      <c r="H696">
        <v>79</v>
      </c>
      <c r="I696" s="8">
        <f>IF(Tab_Data[[#This Row],[pledged]]=0,0,Tab_Data[[#This Row],[pledged]]/Tab_Data[[#This Row],[backers_count]])</f>
        <v>96.911392405063296</v>
      </c>
      <c r="J696" t="s">
        <v>21</v>
      </c>
      <c r="K696" t="s">
        <v>22</v>
      </c>
      <c r="L696">
        <v>1511762400</v>
      </c>
      <c r="M696" s="11">
        <f>(((Tab_Data[[#This Row],[launched_at]]/60)/60)/24)+DATE(1970,1,1)</f>
        <v>43066.25</v>
      </c>
      <c r="N696">
        <f>YEAR(Tab_Data[[#This Row],[Date Created Conversion]])</f>
        <v>2017</v>
      </c>
      <c r="O696" s="12" t="str">
        <f>TEXT(Tab_Data[[#This Row],[Date Created Conversion]],"mmm")</f>
        <v>nov</v>
      </c>
      <c r="P696">
        <v>1514959200</v>
      </c>
      <c r="Q696" s="11">
        <f>(((Tab_Data[[#This Row],[deadline]]/60)/60)/24)+DATE(1970,1,1)</f>
        <v>43103.25</v>
      </c>
      <c r="R696" t="b">
        <v>0</v>
      </c>
      <c r="S696" t="b">
        <v>0</v>
      </c>
      <c r="T696" t="s">
        <v>33</v>
      </c>
      <c r="U696" t="str">
        <f>MID(Tab_Data[[#This Row],[category &amp; sub-category]],1,FIND("/",Tab_Data[[#This Row],[category &amp; sub-category]])-1)</f>
        <v>theater</v>
      </c>
      <c r="V696" t="str">
        <f>MID(Tab_Data[[#This Row],[category &amp; sub-category]],FIND("/",Tab_Data[[#This Row],[category &amp; sub-category]])+1,1000)</f>
        <v>plays</v>
      </c>
    </row>
    <row r="697" spans="1:22" hidden="1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>(Tab_Data[[#This Row],[pledged]]/Tab_Data[[#This Row],[goal]])*100</f>
        <v>133.93478260869566</v>
      </c>
      <c r="G697" t="s">
        <v>20</v>
      </c>
      <c r="H697">
        <v>196</v>
      </c>
      <c r="I697" s="8">
        <f>IF(Tab_Data[[#This Row],[pledged]]=0,0,Tab_Data[[#This Row],[pledged]]/Tab_Data[[#This Row],[backers_count]])</f>
        <v>62.867346938775512</v>
      </c>
      <c r="J697" t="s">
        <v>107</v>
      </c>
      <c r="K697" t="s">
        <v>108</v>
      </c>
      <c r="L697">
        <v>1447480800</v>
      </c>
      <c r="M697" s="11">
        <f>(((Tab_Data[[#This Row],[launched_at]]/60)/60)/24)+DATE(1970,1,1)</f>
        <v>42322.25</v>
      </c>
      <c r="N697">
        <f>YEAR(Tab_Data[[#This Row],[Date Created Conversion]])</f>
        <v>2015</v>
      </c>
      <c r="O697" s="12" t="str">
        <f>TEXT(Tab_Data[[#This Row],[Date Created Conversion]],"mmm")</f>
        <v>nov</v>
      </c>
      <c r="P697">
        <v>1448863200</v>
      </c>
      <c r="Q697" s="11">
        <f>(((Tab_Data[[#This Row],[deadline]]/60)/60)/24)+DATE(1970,1,1)</f>
        <v>42338.25</v>
      </c>
      <c r="R697" t="b">
        <v>1</v>
      </c>
      <c r="S697" t="b">
        <v>0</v>
      </c>
      <c r="T697" t="s">
        <v>23</v>
      </c>
      <c r="U697" t="str">
        <f>MID(Tab_Data[[#This Row],[category &amp; sub-category]],1,FIND("/",Tab_Data[[#This Row],[category &amp; sub-category]])-1)</f>
        <v>music</v>
      </c>
      <c r="V697" t="str">
        <f>MID(Tab_Data[[#This Row],[category &amp; sub-category]],FIND("/",Tab_Data[[#This Row],[category &amp; sub-category]])+1,1000)</f>
        <v>rock</v>
      </c>
    </row>
    <row r="698" spans="1:22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>(Tab_Data[[#This Row],[pledged]]/Tab_Data[[#This Row],[goal]])*100</f>
        <v>59.042047531992694</v>
      </c>
      <c r="G698" t="s">
        <v>14</v>
      </c>
      <c r="H698">
        <v>889</v>
      </c>
      <c r="I698" s="8">
        <f>IF(Tab_Data[[#This Row],[pledged]]=0,0,Tab_Data[[#This Row],[pledged]]/Tab_Data[[#This Row],[backers_count]])</f>
        <v>108.98537682789652</v>
      </c>
      <c r="J698" t="s">
        <v>21</v>
      </c>
      <c r="K698" t="s">
        <v>22</v>
      </c>
      <c r="L698">
        <v>1429506000</v>
      </c>
      <c r="M698" s="11">
        <f>(((Tab_Data[[#This Row],[launched_at]]/60)/60)/24)+DATE(1970,1,1)</f>
        <v>42114.208333333328</v>
      </c>
      <c r="N698">
        <f>YEAR(Tab_Data[[#This Row],[Date Created Conversion]])</f>
        <v>2015</v>
      </c>
      <c r="O698" s="12" t="str">
        <f>TEXT(Tab_Data[[#This Row],[Date Created Conversion]],"mmm")</f>
        <v>abr</v>
      </c>
      <c r="P698">
        <v>1429592400</v>
      </c>
      <c r="Q698" s="11">
        <f>(((Tab_Data[[#This Row],[deadline]]/60)/60)/24)+DATE(1970,1,1)</f>
        <v>42115.208333333328</v>
      </c>
      <c r="R698" t="b">
        <v>0</v>
      </c>
      <c r="S698" t="b">
        <v>1</v>
      </c>
      <c r="T698" t="s">
        <v>33</v>
      </c>
      <c r="U698" t="str">
        <f>MID(Tab_Data[[#This Row],[category &amp; sub-category]],1,FIND("/",Tab_Data[[#This Row],[category &amp; sub-category]])-1)</f>
        <v>theater</v>
      </c>
      <c r="V698" t="str">
        <f>MID(Tab_Data[[#This Row],[category &amp; sub-category]],FIND("/",Tab_Data[[#This Row],[category &amp; sub-category]])+1,1000)</f>
        <v>plays</v>
      </c>
    </row>
    <row r="699" spans="1:22" ht="31.2" hidden="1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>(Tab_Data[[#This Row],[pledged]]/Tab_Data[[#This Row],[goal]])*100</f>
        <v>152.80062063615205</v>
      </c>
      <c r="G699" t="s">
        <v>20</v>
      </c>
      <c r="H699">
        <v>7295</v>
      </c>
      <c r="I699" s="8">
        <f>IF(Tab_Data[[#This Row],[pledged]]=0,0,Tab_Data[[#This Row],[pledged]]/Tab_Data[[#This Row],[backers_count]])</f>
        <v>26.999314599040439</v>
      </c>
      <c r="J699" t="s">
        <v>21</v>
      </c>
      <c r="K699" t="s">
        <v>22</v>
      </c>
      <c r="L699">
        <v>1522472400</v>
      </c>
      <c r="M699" s="11">
        <f>(((Tab_Data[[#This Row],[launched_at]]/60)/60)/24)+DATE(1970,1,1)</f>
        <v>43190.208333333328</v>
      </c>
      <c r="N699">
        <f>YEAR(Tab_Data[[#This Row],[Date Created Conversion]])</f>
        <v>2018</v>
      </c>
      <c r="O699" s="12" t="str">
        <f>TEXT(Tab_Data[[#This Row],[Date Created Conversion]],"mmm")</f>
        <v>mar</v>
      </c>
      <c r="P699">
        <v>1522645200</v>
      </c>
      <c r="Q699" s="11">
        <f>(((Tab_Data[[#This Row],[deadline]]/60)/60)/24)+DATE(1970,1,1)</f>
        <v>43192.208333333328</v>
      </c>
      <c r="R699" t="b">
        <v>0</v>
      </c>
      <c r="S699" t="b">
        <v>0</v>
      </c>
      <c r="T699" t="s">
        <v>50</v>
      </c>
      <c r="U699" t="str">
        <f>MID(Tab_Data[[#This Row],[category &amp; sub-category]],1,FIND("/",Tab_Data[[#This Row],[category &amp; sub-category]])-1)</f>
        <v>music</v>
      </c>
      <c r="V699" t="str">
        <f>MID(Tab_Data[[#This Row],[category &amp; sub-category]],FIND("/",Tab_Data[[#This Row],[category &amp; sub-category]])+1,1000)</f>
        <v>electric music</v>
      </c>
    </row>
    <row r="700" spans="1:22" hidden="1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>(Tab_Data[[#This Row],[pledged]]/Tab_Data[[#This Row],[goal]])*100</f>
        <v>446.69121140142522</v>
      </c>
      <c r="G700" t="s">
        <v>20</v>
      </c>
      <c r="H700">
        <v>2893</v>
      </c>
      <c r="I700" s="8">
        <f>IF(Tab_Data[[#This Row],[pledged]]=0,0,Tab_Data[[#This Row],[pledged]]/Tab_Data[[#This Row],[backers_count]])</f>
        <v>65.004147943311438</v>
      </c>
      <c r="J700" t="s">
        <v>15</v>
      </c>
      <c r="K700" t="s">
        <v>16</v>
      </c>
      <c r="L700">
        <v>1322114400</v>
      </c>
      <c r="M700" s="11">
        <f>(((Tab_Data[[#This Row],[launched_at]]/60)/60)/24)+DATE(1970,1,1)</f>
        <v>40871.25</v>
      </c>
      <c r="N700">
        <f>YEAR(Tab_Data[[#This Row],[Date Created Conversion]])</f>
        <v>2011</v>
      </c>
      <c r="O700" s="12" t="str">
        <f>TEXT(Tab_Data[[#This Row],[Date Created Conversion]],"mmm")</f>
        <v>nov</v>
      </c>
      <c r="P700">
        <v>1323324000</v>
      </c>
      <c r="Q700" s="11">
        <f>(((Tab_Data[[#This Row],[deadline]]/60)/60)/24)+DATE(1970,1,1)</f>
        <v>40885.25</v>
      </c>
      <c r="R700" t="b">
        <v>0</v>
      </c>
      <c r="S700" t="b">
        <v>0</v>
      </c>
      <c r="T700" t="s">
        <v>65</v>
      </c>
      <c r="U700" t="str">
        <f>MID(Tab_Data[[#This Row],[category &amp; sub-category]],1,FIND("/",Tab_Data[[#This Row],[category &amp; sub-category]])-1)</f>
        <v>technology</v>
      </c>
      <c r="V700" t="str">
        <f>MID(Tab_Data[[#This Row],[category &amp; sub-category]],FIND("/",Tab_Data[[#This Row],[category &amp; sub-category]])+1,1000)</f>
        <v>wearables</v>
      </c>
    </row>
    <row r="701" spans="1:22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>(Tab_Data[[#This Row],[pledged]]/Tab_Data[[#This Row],[goal]])*100</f>
        <v>84.391891891891888</v>
      </c>
      <c r="G701" t="s">
        <v>14</v>
      </c>
      <c r="H701">
        <v>56</v>
      </c>
      <c r="I701" s="8">
        <f>IF(Tab_Data[[#This Row],[pledged]]=0,0,Tab_Data[[#This Row],[pledged]]/Tab_Data[[#This Row],[backers_count]])</f>
        <v>111.51785714285714</v>
      </c>
      <c r="J701" t="s">
        <v>21</v>
      </c>
      <c r="K701" t="s">
        <v>22</v>
      </c>
      <c r="L701">
        <v>1561438800</v>
      </c>
      <c r="M701" s="11">
        <f>(((Tab_Data[[#This Row],[launched_at]]/60)/60)/24)+DATE(1970,1,1)</f>
        <v>43641.208333333328</v>
      </c>
      <c r="N701">
        <f>YEAR(Tab_Data[[#This Row],[Date Created Conversion]])</f>
        <v>2019</v>
      </c>
      <c r="O701" s="12" t="str">
        <f>TEXT(Tab_Data[[#This Row],[Date Created Conversion]],"mmm")</f>
        <v>jun</v>
      </c>
      <c r="P701">
        <v>1561525200</v>
      </c>
      <c r="Q701" s="11">
        <f>(((Tab_Data[[#This Row],[deadline]]/60)/60)/24)+DATE(1970,1,1)</f>
        <v>43642.208333333328</v>
      </c>
      <c r="R701" t="b">
        <v>0</v>
      </c>
      <c r="S701" t="b">
        <v>0</v>
      </c>
      <c r="T701" t="s">
        <v>53</v>
      </c>
      <c r="U701" t="str">
        <f>MID(Tab_Data[[#This Row],[category &amp; sub-category]],1,FIND("/",Tab_Data[[#This Row],[category &amp; sub-category]])-1)</f>
        <v>film &amp; video</v>
      </c>
      <c r="V701" t="str">
        <f>MID(Tab_Data[[#This Row],[category &amp; sub-category]],FIND("/",Tab_Data[[#This Row],[category &amp; sub-category]])+1,1000)</f>
        <v>drama</v>
      </c>
    </row>
    <row r="702" spans="1:22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>(Tab_Data[[#This Row],[pledged]]/Tab_Data[[#This Row],[goal]])*100</f>
        <v>3</v>
      </c>
      <c r="G702" t="s">
        <v>14</v>
      </c>
      <c r="H702">
        <v>1</v>
      </c>
      <c r="I702" s="8">
        <f>IF(Tab_Data[[#This Row],[pledged]]=0,0,Tab_Data[[#This Row],[pledged]]/Tab_Data[[#This Row],[backers_count]])</f>
        <v>3</v>
      </c>
      <c r="J702" t="s">
        <v>21</v>
      </c>
      <c r="K702" t="s">
        <v>22</v>
      </c>
      <c r="L702">
        <v>1264399200</v>
      </c>
      <c r="M702" s="11">
        <f>(((Tab_Data[[#This Row],[launched_at]]/60)/60)/24)+DATE(1970,1,1)</f>
        <v>40203.25</v>
      </c>
      <c r="N702">
        <f>YEAR(Tab_Data[[#This Row],[Date Created Conversion]])</f>
        <v>2010</v>
      </c>
      <c r="O702" s="12" t="str">
        <f>TEXT(Tab_Data[[#This Row],[Date Created Conversion]],"mmm")</f>
        <v>ene</v>
      </c>
      <c r="P702">
        <v>1265695200</v>
      </c>
      <c r="Q702" s="11">
        <f>(((Tab_Data[[#This Row],[deadline]]/60)/60)/24)+DATE(1970,1,1)</f>
        <v>40218.25</v>
      </c>
      <c r="R702" t="b">
        <v>0</v>
      </c>
      <c r="S702" t="b">
        <v>0</v>
      </c>
      <c r="T702" t="s">
        <v>65</v>
      </c>
      <c r="U702" t="str">
        <f>MID(Tab_Data[[#This Row],[category &amp; sub-category]],1,FIND("/",Tab_Data[[#This Row],[category &amp; sub-category]])-1)</f>
        <v>technology</v>
      </c>
      <c r="V702" t="str">
        <f>MID(Tab_Data[[#This Row],[category &amp; sub-category]],FIND("/",Tab_Data[[#This Row],[category &amp; sub-category]])+1,1000)</f>
        <v>wearables</v>
      </c>
    </row>
    <row r="703" spans="1:22" ht="31.2" hidden="1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>(Tab_Data[[#This Row],[pledged]]/Tab_Data[[#This Row],[goal]])*100</f>
        <v>175.02692307692308</v>
      </c>
      <c r="G703" t="s">
        <v>20</v>
      </c>
      <c r="H703">
        <v>820</v>
      </c>
      <c r="I703" s="8">
        <f>IF(Tab_Data[[#This Row],[pledged]]=0,0,Tab_Data[[#This Row],[pledged]]/Tab_Data[[#This Row],[backers_count]])</f>
        <v>110.99268292682927</v>
      </c>
      <c r="J703" t="s">
        <v>21</v>
      </c>
      <c r="K703" t="s">
        <v>22</v>
      </c>
      <c r="L703">
        <v>1301202000</v>
      </c>
      <c r="M703" s="11">
        <f>(((Tab_Data[[#This Row],[launched_at]]/60)/60)/24)+DATE(1970,1,1)</f>
        <v>40629.208333333336</v>
      </c>
      <c r="N703">
        <f>YEAR(Tab_Data[[#This Row],[Date Created Conversion]])</f>
        <v>2011</v>
      </c>
      <c r="O703" s="12" t="str">
        <f>TEXT(Tab_Data[[#This Row],[Date Created Conversion]],"mmm")</f>
        <v>mar</v>
      </c>
      <c r="P703">
        <v>1301806800</v>
      </c>
      <c r="Q703" s="11">
        <f>(((Tab_Data[[#This Row],[deadline]]/60)/60)/24)+DATE(1970,1,1)</f>
        <v>40636.208333333336</v>
      </c>
      <c r="R703" t="b">
        <v>1</v>
      </c>
      <c r="S703" t="b">
        <v>0</v>
      </c>
      <c r="T703" t="s">
        <v>33</v>
      </c>
      <c r="U703" t="str">
        <f>MID(Tab_Data[[#This Row],[category &amp; sub-category]],1,FIND("/",Tab_Data[[#This Row],[category &amp; sub-category]])-1)</f>
        <v>theater</v>
      </c>
      <c r="V703" t="str">
        <f>MID(Tab_Data[[#This Row],[category &amp; sub-category]],FIND("/",Tab_Data[[#This Row],[category &amp; sub-category]])+1,1000)</f>
        <v>plays</v>
      </c>
    </row>
    <row r="704" spans="1:22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>(Tab_Data[[#This Row],[pledged]]/Tab_Data[[#This Row],[goal]])*100</f>
        <v>54.137931034482754</v>
      </c>
      <c r="G704" t="s">
        <v>14</v>
      </c>
      <c r="H704">
        <v>83</v>
      </c>
      <c r="I704" s="8">
        <f>IF(Tab_Data[[#This Row],[pledged]]=0,0,Tab_Data[[#This Row],[pledged]]/Tab_Data[[#This Row],[backers_count]])</f>
        <v>56.746987951807228</v>
      </c>
      <c r="J704" t="s">
        <v>21</v>
      </c>
      <c r="K704" t="s">
        <v>22</v>
      </c>
      <c r="L704">
        <v>1374469200</v>
      </c>
      <c r="M704" s="11">
        <f>(((Tab_Data[[#This Row],[launched_at]]/60)/60)/24)+DATE(1970,1,1)</f>
        <v>41477.208333333336</v>
      </c>
      <c r="N704">
        <f>YEAR(Tab_Data[[#This Row],[Date Created Conversion]])</f>
        <v>2013</v>
      </c>
      <c r="O704" s="12" t="str">
        <f>TEXT(Tab_Data[[#This Row],[Date Created Conversion]],"mmm")</f>
        <v>jul</v>
      </c>
      <c r="P704">
        <v>1374901200</v>
      </c>
      <c r="Q704" s="11">
        <f>(((Tab_Data[[#This Row],[deadline]]/60)/60)/24)+DATE(1970,1,1)</f>
        <v>41482.208333333336</v>
      </c>
      <c r="R704" t="b">
        <v>0</v>
      </c>
      <c r="S704" t="b">
        <v>0</v>
      </c>
      <c r="T704" t="s">
        <v>65</v>
      </c>
      <c r="U704" t="str">
        <f>MID(Tab_Data[[#This Row],[category &amp; sub-category]],1,FIND("/",Tab_Data[[#This Row],[category &amp; sub-category]])-1)</f>
        <v>technology</v>
      </c>
      <c r="V704" t="str">
        <f>MID(Tab_Data[[#This Row],[category &amp; sub-category]],FIND("/",Tab_Data[[#This Row],[category &amp; sub-category]])+1,1000)</f>
        <v>wearables</v>
      </c>
    </row>
    <row r="705" spans="1:22" hidden="1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>(Tab_Data[[#This Row],[pledged]]/Tab_Data[[#This Row],[goal]])*100</f>
        <v>311.87381703470032</v>
      </c>
      <c r="G705" t="s">
        <v>20</v>
      </c>
      <c r="H705">
        <v>2038</v>
      </c>
      <c r="I705" s="8">
        <f>IF(Tab_Data[[#This Row],[pledged]]=0,0,Tab_Data[[#This Row],[pledged]]/Tab_Data[[#This Row],[backers_count]])</f>
        <v>97.020608439646708</v>
      </c>
      <c r="J705" t="s">
        <v>21</v>
      </c>
      <c r="K705" t="s">
        <v>22</v>
      </c>
      <c r="L705">
        <v>1334984400</v>
      </c>
      <c r="M705" s="11">
        <f>(((Tab_Data[[#This Row],[launched_at]]/60)/60)/24)+DATE(1970,1,1)</f>
        <v>41020.208333333336</v>
      </c>
      <c r="N705">
        <f>YEAR(Tab_Data[[#This Row],[Date Created Conversion]])</f>
        <v>2012</v>
      </c>
      <c r="O705" s="12" t="str">
        <f>TEXT(Tab_Data[[#This Row],[Date Created Conversion]],"mmm")</f>
        <v>abr</v>
      </c>
      <c r="P705">
        <v>1336453200</v>
      </c>
      <c r="Q705" s="11">
        <f>(((Tab_Data[[#This Row],[deadline]]/60)/60)/24)+DATE(1970,1,1)</f>
        <v>41037.208333333336</v>
      </c>
      <c r="R705" t="b">
        <v>1</v>
      </c>
      <c r="S705" t="b">
        <v>1</v>
      </c>
      <c r="T705" t="s">
        <v>206</v>
      </c>
      <c r="U705" t="str">
        <f>MID(Tab_Data[[#This Row],[category &amp; sub-category]],1,FIND("/",Tab_Data[[#This Row],[category &amp; sub-category]])-1)</f>
        <v>publishing</v>
      </c>
      <c r="V705" t="str">
        <f>MID(Tab_Data[[#This Row],[category &amp; sub-category]],FIND("/",Tab_Data[[#This Row],[category &amp; sub-category]])+1,1000)</f>
        <v>translations</v>
      </c>
    </row>
    <row r="706" spans="1:22" ht="31.2" hidden="1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>(Tab_Data[[#This Row],[pledged]]/Tab_Data[[#This Row],[goal]])*100</f>
        <v>122.78160919540231</v>
      </c>
      <c r="G706" t="s">
        <v>20</v>
      </c>
      <c r="H706">
        <v>116</v>
      </c>
      <c r="I706" s="8">
        <f>IF(Tab_Data[[#This Row],[pledged]]=0,0,Tab_Data[[#This Row],[pledged]]/Tab_Data[[#This Row],[backers_count]])</f>
        <v>92.08620689655173</v>
      </c>
      <c r="J706" t="s">
        <v>21</v>
      </c>
      <c r="K706" t="s">
        <v>22</v>
      </c>
      <c r="L706">
        <v>1467608400</v>
      </c>
      <c r="M706" s="11">
        <f>(((Tab_Data[[#This Row],[launched_at]]/60)/60)/24)+DATE(1970,1,1)</f>
        <v>42555.208333333328</v>
      </c>
      <c r="N706">
        <f>YEAR(Tab_Data[[#This Row],[Date Created Conversion]])</f>
        <v>2016</v>
      </c>
      <c r="O706" s="12" t="str">
        <f>TEXT(Tab_Data[[#This Row],[Date Created Conversion]],"mmm")</f>
        <v>jul</v>
      </c>
      <c r="P706">
        <v>1468904400</v>
      </c>
      <c r="Q706" s="11">
        <f>(((Tab_Data[[#This Row],[deadline]]/60)/60)/24)+DATE(1970,1,1)</f>
        <v>42570.208333333328</v>
      </c>
      <c r="R706" t="b">
        <v>0</v>
      </c>
      <c r="S706" t="b">
        <v>0</v>
      </c>
      <c r="T706" t="s">
        <v>71</v>
      </c>
      <c r="U706" t="str">
        <f>MID(Tab_Data[[#This Row],[category &amp; sub-category]],1,FIND("/",Tab_Data[[#This Row],[category &amp; sub-category]])-1)</f>
        <v>film &amp; video</v>
      </c>
      <c r="V706" t="str">
        <f>MID(Tab_Data[[#This Row],[category &amp; sub-category]],FIND("/",Tab_Data[[#This Row],[category &amp; sub-category]])+1,1000)</f>
        <v>animation</v>
      </c>
    </row>
    <row r="707" spans="1:22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>(Tab_Data[[#This Row],[pledged]]/Tab_Data[[#This Row],[goal]])*100</f>
        <v>99.026517383618156</v>
      </c>
      <c r="G707" t="s">
        <v>14</v>
      </c>
      <c r="H707">
        <v>2025</v>
      </c>
      <c r="I707" s="8">
        <f>IF(Tab_Data[[#This Row],[pledged]]=0,0,Tab_Data[[#This Row],[pledged]]/Tab_Data[[#This Row],[backers_count]])</f>
        <v>82.986666666666665</v>
      </c>
      <c r="J707" t="s">
        <v>40</v>
      </c>
      <c r="K707" t="s">
        <v>41</v>
      </c>
      <c r="L707">
        <v>1386741600</v>
      </c>
      <c r="M707" s="11">
        <f>(((Tab_Data[[#This Row],[launched_at]]/60)/60)/24)+DATE(1970,1,1)</f>
        <v>41619.25</v>
      </c>
      <c r="N707">
        <f>YEAR(Tab_Data[[#This Row],[Date Created Conversion]])</f>
        <v>2013</v>
      </c>
      <c r="O707" s="12" t="str">
        <f>TEXT(Tab_Data[[#This Row],[Date Created Conversion]],"mmm")</f>
        <v>dic</v>
      </c>
      <c r="P707">
        <v>1387087200</v>
      </c>
      <c r="Q707" s="11">
        <f>(((Tab_Data[[#This Row],[deadline]]/60)/60)/24)+DATE(1970,1,1)</f>
        <v>41623.25</v>
      </c>
      <c r="R707" t="b">
        <v>0</v>
      </c>
      <c r="S707" t="b">
        <v>0</v>
      </c>
      <c r="T707" t="s">
        <v>68</v>
      </c>
      <c r="U707" t="str">
        <f>MID(Tab_Data[[#This Row],[category &amp; sub-category]],1,FIND("/",Tab_Data[[#This Row],[category &amp; sub-category]])-1)</f>
        <v>publishing</v>
      </c>
      <c r="V707" t="str">
        <f>MID(Tab_Data[[#This Row],[category &amp; sub-category]],FIND("/",Tab_Data[[#This Row],[category &amp; sub-category]])+1,1000)</f>
        <v>nonfiction</v>
      </c>
    </row>
    <row r="708" spans="1:22" ht="31.2" hidden="1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>(Tab_Data[[#This Row],[pledged]]/Tab_Data[[#This Row],[goal]])*100</f>
        <v>127.84686346863469</v>
      </c>
      <c r="G708" t="s">
        <v>20</v>
      </c>
      <c r="H708">
        <v>1345</v>
      </c>
      <c r="I708" s="8">
        <f>IF(Tab_Data[[#This Row],[pledged]]=0,0,Tab_Data[[#This Row],[pledged]]/Tab_Data[[#This Row],[backers_count]])</f>
        <v>103.03791821561339</v>
      </c>
      <c r="J708" t="s">
        <v>26</v>
      </c>
      <c r="K708" t="s">
        <v>27</v>
      </c>
      <c r="L708">
        <v>1546754400</v>
      </c>
      <c r="M708" s="11">
        <f>(((Tab_Data[[#This Row],[launched_at]]/60)/60)/24)+DATE(1970,1,1)</f>
        <v>43471.25</v>
      </c>
      <c r="N708">
        <f>YEAR(Tab_Data[[#This Row],[Date Created Conversion]])</f>
        <v>2019</v>
      </c>
      <c r="O708" s="12" t="str">
        <f>TEXT(Tab_Data[[#This Row],[Date Created Conversion]],"mmm")</f>
        <v>ene</v>
      </c>
      <c r="P708">
        <v>1547445600</v>
      </c>
      <c r="Q708" s="11">
        <f>(((Tab_Data[[#This Row],[deadline]]/60)/60)/24)+DATE(1970,1,1)</f>
        <v>43479.25</v>
      </c>
      <c r="R708" t="b">
        <v>0</v>
      </c>
      <c r="S708" t="b">
        <v>1</v>
      </c>
      <c r="T708" t="s">
        <v>28</v>
      </c>
      <c r="U708" t="str">
        <f>MID(Tab_Data[[#This Row],[category &amp; sub-category]],1,FIND("/",Tab_Data[[#This Row],[category &amp; sub-category]])-1)</f>
        <v>technology</v>
      </c>
      <c r="V708" t="str">
        <f>MID(Tab_Data[[#This Row],[category &amp; sub-category]],FIND("/",Tab_Data[[#This Row],[category &amp; sub-category]])+1,1000)</f>
        <v>web</v>
      </c>
    </row>
    <row r="709" spans="1:22" ht="31.2" hidden="1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>(Tab_Data[[#This Row],[pledged]]/Tab_Data[[#This Row],[goal]])*100</f>
        <v>158.61643835616439</v>
      </c>
      <c r="G709" t="s">
        <v>20</v>
      </c>
      <c r="H709">
        <v>168</v>
      </c>
      <c r="I709" s="8">
        <f>IF(Tab_Data[[#This Row],[pledged]]=0,0,Tab_Data[[#This Row],[pledged]]/Tab_Data[[#This Row],[backers_count]])</f>
        <v>68.922619047619051</v>
      </c>
      <c r="J709" t="s">
        <v>21</v>
      </c>
      <c r="K709" t="s">
        <v>22</v>
      </c>
      <c r="L709">
        <v>1544248800</v>
      </c>
      <c r="M709" s="11">
        <f>(((Tab_Data[[#This Row],[launched_at]]/60)/60)/24)+DATE(1970,1,1)</f>
        <v>43442.25</v>
      </c>
      <c r="N709">
        <f>YEAR(Tab_Data[[#This Row],[Date Created Conversion]])</f>
        <v>2018</v>
      </c>
      <c r="O709" s="12" t="str">
        <f>TEXT(Tab_Data[[#This Row],[Date Created Conversion]],"mmm")</f>
        <v>dic</v>
      </c>
      <c r="P709">
        <v>1547359200</v>
      </c>
      <c r="Q709" s="11">
        <f>(((Tab_Data[[#This Row],[deadline]]/60)/60)/24)+DATE(1970,1,1)</f>
        <v>43478.25</v>
      </c>
      <c r="R709" t="b">
        <v>0</v>
      </c>
      <c r="S709" t="b">
        <v>0</v>
      </c>
      <c r="T709" t="s">
        <v>53</v>
      </c>
      <c r="U709" t="str">
        <f>MID(Tab_Data[[#This Row],[category &amp; sub-category]],1,FIND("/",Tab_Data[[#This Row],[category &amp; sub-category]])-1)</f>
        <v>film &amp; video</v>
      </c>
      <c r="V709" t="str">
        <f>MID(Tab_Data[[#This Row],[category &amp; sub-category]],FIND("/",Tab_Data[[#This Row],[category &amp; sub-category]])+1,1000)</f>
        <v>drama</v>
      </c>
    </row>
    <row r="710" spans="1:22" hidden="1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>(Tab_Data[[#This Row],[pledged]]/Tab_Data[[#This Row],[goal]])*100</f>
        <v>707.05882352941171</v>
      </c>
      <c r="G710" t="s">
        <v>20</v>
      </c>
      <c r="H710">
        <v>137</v>
      </c>
      <c r="I710" s="8">
        <f>IF(Tab_Data[[#This Row],[pledged]]=0,0,Tab_Data[[#This Row],[pledged]]/Tab_Data[[#This Row],[backers_count]])</f>
        <v>87.737226277372258</v>
      </c>
      <c r="J710" t="s">
        <v>98</v>
      </c>
      <c r="K710" t="s">
        <v>99</v>
      </c>
      <c r="L710">
        <v>1495429200</v>
      </c>
      <c r="M710" s="11">
        <f>(((Tab_Data[[#This Row],[launched_at]]/60)/60)/24)+DATE(1970,1,1)</f>
        <v>42877.208333333328</v>
      </c>
      <c r="N710">
        <f>YEAR(Tab_Data[[#This Row],[Date Created Conversion]])</f>
        <v>2017</v>
      </c>
      <c r="O710" s="12" t="str">
        <f>TEXT(Tab_Data[[#This Row],[Date Created Conversion]],"mmm")</f>
        <v>may</v>
      </c>
      <c r="P710">
        <v>1496293200</v>
      </c>
      <c r="Q710" s="11">
        <f>(((Tab_Data[[#This Row],[deadline]]/60)/60)/24)+DATE(1970,1,1)</f>
        <v>42887.208333333328</v>
      </c>
      <c r="R710" t="b">
        <v>0</v>
      </c>
      <c r="S710" t="b">
        <v>0</v>
      </c>
      <c r="T710" t="s">
        <v>33</v>
      </c>
      <c r="U710" t="str">
        <f>MID(Tab_Data[[#This Row],[category &amp; sub-category]],1,FIND("/",Tab_Data[[#This Row],[category &amp; sub-category]])-1)</f>
        <v>theater</v>
      </c>
      <c r="V710" t="str">
        <f>MID(Tab_Data[[#This Row],[category &amp; sub-category]],FIND("/",Tab_Data[[#This Row],[category &amp; sub-category]])+1,1000)</f>
        <v>plays</v>
      </c>
    </row>
    <row r="711" spans="1:22" hidden="1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>(Tab_Data[[#This Row],[pledged]]/Tab_Data[[#This Row],[goal]])*100</f>
        <v>142.38775510204081</v>
      </c>
      <c r="G711" t="s">
        <v>20</v>
      </c>
      <c r="H711">
        <v>186</v>
      </c>
      <c r="I711" s="8">
        <f>IF(Tab_Data[[#This Row],[pledged]]=0,0,Tab_Data[[#This Row],[pledged]]/Tab_Data[[#This Row],[backers_count]])</f>
        <v>75.021505376344081</v>
      </c>
      <c r="J711" t="s">
        <v>107</v>
      </c>
      <c r="K711" t="s">
        <v>108</v>
      </c>
      <c r="L711">
        <v>1334811600</v>
      </c>
      <c r="M711" s="11">
        <f>(((Tab_Data[[#This Row],[launched_at]]/60)/60)/24)+DATE(1970,1,1)</f>
        <v>41018.208333333336</v>
      </c>
      <c r="N711">
        <f>YEAR(Tab_Data[[#This Row],[Date Created Conversion]])</f>
        <v>2012</v>
      </c>
      <c r="O711" s="12" t="str">
        <f>TEXT(Tab_Data[[#This Row],[Date Created Conversion]],"mmm")</f>
        <v>abr</v>
      </c>
      <c r="P711">
        <v>1335416400</v>
      </c>
      <c r="Q711" s="11">
        <f>(((Tab_Data[[#This Row],[deadline]]/60)/60)/24)+DATE(1970,1,1)</f>
        <v>41025.208333333336</v>
      </c>
      <c r="R711" t="b">
        <v>0</v>
      </c>
      <c r="S711" t="b">
        <v>0</v>
      </c>
      <c r="T711" t="s">
        <v>33</v>
      </c>
      <c r="U711" t="str">
        <f>MID(Tab_Data[[#This Row],[category &amp; sub-category]],1,FIND("/",Tab_Data[[#This Row],[category &amp; sub-category]])-1)</f>
        <v>theater</v>
      </c>
      <c r="V711" t="str">
        <f>MID(Tab_Data[[#This Row],[category &amp; sub-category]],FIND("/",Tab_Data[[#This Row],[category &amp; sub-category]])+1,1000)</f>
        <v>plays</v>
      </c>
    </row>
    <row r="712" spans="1:22" ht="31.2" hidden="1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>(Tab_Data[[#This Row],[pledged]]/Tab_Data[[#This Row],[goal]])*100</f>
        <v>147.86046511627907</v>
      </c>
      <c r="G712" t="s">
        <v>20</v>
      </c>
      <c r="H712">
        <v>125</v>
      </c>
      <c r="I712" s="8">
        <f>IF(Tab_Data[[#This Row],[pledged]]=0,0,Tab_Data[[#This Row],[pledged]]/Tab_Data[[#This Row],[backers_count]])</f>
        <v>50.863999999999997</v>
      </c>
      <c r="J712" t="s">
        <v>21</v>
      </c>
      <c r="K712" t="s">
        <v>22</v>
      </c>
      <c r="L712">
        <v>1531544400</v>
      </c>
      <c r="M712" s="11">
        <f>(((Tab_Data[[#This Row],[launched_at]]/60)/60)/24)+DATE(1970,1,1)</f>
        <v>43295.208333333328</v>
      </c>
      <c r="N712">
        <f>YEAR(Tab_Data[[#This Row],[Date Created Conversion]])</f>
        <v>2018</v>
      </c>
      <c r="O712" s="12" t="str">
        <f>TEXT(Tab_Data[[#This Row],[Date Created Conversion]],"mmm")</f>
        <v>jul</v>
      </c>
      <c r="P712">
        <v>1532149200</v>
      </c>
      <c r="Q712" s="11">
        <f>(((Tab_Data[[#This Row],[deadline]]/60)/60)/24)+DATE(1970,1,1)</f>
        <v>43302.208333333328</v>
      </c>
      <c r="R712" t="b">
        <v>0</v>
      </c>
      <c r="S712" t="b">
        <v>1</v>
      </c>
      <c r="T712" t="s">
        <v>33</v>
      </c>
      <c r="U712" t="str">
        <f>MID(Tab_Data[[#This Row],[category &amp; sub-category]],1,FIND("/",Tab_Data[[#This Row],[category &amp; sub-category]])-1)</f>
        <v>theater</v>
      </c>
      <c r="V712" t="str">
        <f>MID(Tab_Data[[#This Row],[category &amp; sub-category]],FIND("/",Tab_Data[[#This Row],[category &amp; sub-category]])+1,1000)</f>
        <v>plays</v>
      </c>
    </row>
    <row r="713" spans="1:22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>(Tab_Data[[#This Row],[pledged]]/Tab_Data[[#This Row],[goal]])*100</f>
        <v>20.322580645161288</v>
      </c>
      <c r="G713" t="s">
        <v>14</v>
      </c>
      <c r="H713">
        <v>14</v>
      </c>
      <c r="I713" s="8">
        <f>IF(Tab_Data[[#This Row],[pledged]]=0,0,Tab_Data[[#This Row],[pledged]]/Tab_Data[[#This Row],[backers_count]])</f>
        <v>90</v>
      </c>
      <c r="J713" t="s">
        <v>107</v>
      </c>
      <c r="K713" t="s">
        <v>108</v>
      </c>
      <c r="L713">
        <v>1453615200</v>
      </c>
      <c r="M713" s="11">
        <f>(((Tab_Data[[#This Row],[launched_at]]/60)/60)/24)+DATE(1970,1,1)</f>
        <v>42393.25</v>
      </c>
      <c r="N713">
        <f>YEAR(Tab_Data[[#This Row],[Date Created Conversion]])</f>
        <v>2016</v>
      </c>
      <c r="O713" s="12" t="str">
        <f>TEXT(Tab_Data[[#This Row],[Date Created Conversion]],"mmm")</f>
        <v>ene</v>
      </c>
      <c r="P713">
        <v>1453788000</v>
      </c>
      <c r="Q713" s="11">
        <f>(((Tab_Data[[#This Row],[deadline]]/60)/60)/24)+DATE(1970,1,1)</f>
        <v>42395.25</v>
      </c>
      <c r="R713" t="b">
        <v>1</v>
      </c>
      <c r="S713" t="b">
        <v>1</v>
      </c>
      <c r="T713" t="s">
        <v>33</v>
      </c>
      <c r="U713" t="str">
        <f>MID(Tab_Data[[#This Row],[category &amp; sub-category]],1,FIND("/",Tab_Data[[#This Row],[category &amp; sub-category]])-1)</f>
        <v>theater</v>
      </c>
      <c r="V713" t="str">
        <f>MID(Tab_Data[[#This Row],[category &amp; sub-category]],FIND("/",Tab_Data[[#This Row],[category &amp; sub-category]])+1,1000)</f>
        <v>plays</v>
      </c>
    </row>
    <row r="714" spans="1:22" ht="31.2" hidden="1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>(Tab_Data[[#This Row],[pledged]]/Tab_Data[[#This Row],[goal]])*100</f>
        <v>1840.625</v>
      </c>
      <c r="G714" t="s">
        <v>20</v>
      </c>
      <c r="H714">
        <v>202</v>
      </c>
      <c r="I714" s="8">
        <f>IF(Tab_Data[[#This Row],[pledged]]=0,0,Tab_Data[[#This Row],[pledged]]/Tab_Data[[#This Row],[backers_count]])</f>
        <v>72.896039603960389</v>
      </c>
      <c r="J714" t="s">
        <v>21</v>
      </c>
      <c r="K714" t="s">
        <v>22</v>
      </c>
      <c r="L714">
        <v>1467954000</v>
      </c>
      <c r="M714" s="11">
        <f>(((Tab_Data[[#This Row],[launched_at]]/60)/60)/24)+DATE(1970,1,1)</f>
        <v>42559.208333333328</v>
      </c>
      <c r="N714">
        <f>YEAR(Tab_Data[[#This Row],[Date Created Conversion]])</f>
        <v>2016</v>
      </c>
      <c r="O714" s="12" t="str">
        <f>TEXT(Tab_Data[[#This Row],[Date Created Conversion]],"mmm")</f>
        <v>jul</v>
      </c>
      <c r="P714">
        <v>1471496400</v>
      </c>
      <c r="Q714" s="11">
        <f>(((Tab_Data[[#This Row],[deadline]]/60)/60)/24)+DATE(1970,1,1)</f>
        <v>42600.208333333328</v>
      </c>
      <c r="R714" t="b">
        <v>0</v>
      </c>
      <c r="S714" t="b">
        <v>0</v>
      </c>
      <c r="T714" t="s">
        <v>33</v>
      </c>
      <c r="U714" t="str">
        <f>MID(Tab_Data[[#This Row],[category &amp; sub-category]],1,FIND("/",Tab_Data[[#This Row],[category &amp; sub-category]])-1)</f>
        <v>theater</v>
      </c>
      <c r="V714" t="str">
        <f>MID(Tab_Data[[#This Row],[category &amp; sub-category]],FIND("/",Tab_Data[[#This Row],[category &amp; sub-category]])+1,1000)</f>
        <v>plays</v>
      </c>
    </row>
    <row r="715" spans="1:22" hidden="1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>(Tab_Data[[#This Row],[pledged]]/Tab_Data[[#This Row],[goal]])*100</f>
        <v>161.94202898550725</v>
      </c>
      <c r="G715" t="s">
        <v>20</v>
      </c>
      <c r="H715">
        <v>103</v>
      </c>
      <c r="I715" s="8">
        <f>IF(Tab_Data[[#This Row],[pledged]]=0,0,Tab_Data[[#This Row],[pledged]]/Tab_Data[[#This Row],[backers_count]])</f>
        <v>108.48543689320388</v>
      </c>
      <c r="J715" t="s">
        <v>21</v>
      </c>
      <c r="K715" t="s">
        <v>22</v>
      </c>
      <c r="L715">
        <v>1471842000</v>
      </c>
      <c r="M715" s="11">
        <f>(((Tab_Data[[#This Row],[launched_at]]/60)/60)/24)+DATE(1970,1,1)</f>
        <v>42604.208333333328</v>
      </c>
      <c r="N715">
        <f>YEAR(Tab_Data[[#This Row],[Date Created Conversion]])</f>
        <v>2016</v>
      </c>
      <c r="O715" s="12" t="str">
        <f>TEXT(Tab_Data[[#This Row],[Date Created Conversion]],"mmm")</f>
        <v>ago</v>
      </c>
      <c r="P715">
        <v>1472878800</v>
      </c>
      <c r="Q715" s="11">
        <f>(((Tab_Data[[#This Row],[deadline]]/60)/60)/24)+DATE(1970,1,1)</f>
        <v>42616.208333333328</v>
      </c>
      <c r="R715" t="b">
        <v>0</v>
      </c>
      <c r="S715" t="b">
        <v>0</v>
      </c>
      <c r="T715" t="s">
        <v>133</v>
      </c>
      <c r="U715" t="str">
        <f>MID(Tab_Data[[#This Row],[category &amp; sub-category]],1,FIND("/",Tab_Data[[#This Row],[category &amp; sub-category]])-1)</f>
        <v>publishing</v>
      </c>
      <c r="V715" t="str">
        <f>MID(Tab_Data[[#This Row],[category &amp; sub-category]],FIND("/",Tab_Data[[#This Row],[category &amp; sub-category]])+1,1000)</f>
        <v>radio &amp; podcasts</v>
      </c>
    </row>
    <row r="716" spans="1:22" hidden="1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>(Tab_Data[[#This Row],[pledged]]/Tab_Data[[#This Row],[goal]])*100</f>
        <v>472.82077922077923</v>
      </c>
      <c r="G716" t="s">
        <v>20</v>
      </c>
      <c r="H716">
        <v>1785</v>
      </c>
      <c r="I716" s="8">
        <f>IF(Tab_Data[[#This Row],[pledged]]=0,0,Tab_Data[[#This Row],[pledged]]/Tab_Data[[#This Row],[backers_count]])</f>
        <v>101.98095238095237</v>
      </c>
      <c r="J716" t="s">
        <v>21</v>
      </c>
      <c r="K716" t="s">
        <v>22</v>
      </c>
      <c r="L716">
        <v>1408424400</v>
      </c>
      <c r="M716" s="11">
        <f>(((Tab_Data[[#This Row],[launched_at]]/60)/60)/24)+DATE(1970,1,1)</f>
        <v>41870.208333333336</v>
      </c>
      <c r="N716">
        <f>YEAR(Tab_Data[[#This Row],[Date Created Conversion]])</f>
        <v>2014</v>
      </c>
      <c r="O716" s="12" t="str">
        <f>TEXT(Tab_Data[[#This Row],[Date Created Conversion]],"mmm")</f>
        <v>ago</v>
      </c>
      <c r="P716">
        <v>1408510800</v>
      </c>
      <c r="Q716" s="11">
        <f>(((Tab_Data[[#This Row],[deadline]]/60)/60)/24)+DATE(1970,1,1)</f>
        <v>41871.208333333336</v>
      </c>
      <c r="R716" t="b">
        <v>0</v>
      </c>
      <c r="S716" t="b">
        <v>0</v>
      </c>
      <c r="T716" t="s">
        <v>23</v>
      </c>
      <c r="U716" t="str">
        <f>MID(Tab_Data[[#This Row],[category &amp; sub-category]],1,FIND("/",Tab_Data[[#This Row],[category &amp; sub-category]])-1)</f>
        <v>music</v>
      </c>
      <c r="V716" t="str">
        <f>MID(Tab_Data[[#This Row],[category &amp; sub-category]],FIND("/",Tab_Data[[#This Row],[category &amp; sub-category]])+1,1000)</f>
        <v>rock</v>
      </c>
    </row>
    <row r="717" spans="1:22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>(Tab_Data[[#This Row],[pledged]]/Tab_Data[[#This Row],[goal]])*100</f>
        <v>24.466101694915253</v>
      </c>
      <c r="G717" t="s">
        <v>14</v>
      </c>
      <c r="H717">
        <v>656</v>
      </c>
      <c r="I717" s="8">
        <f>IF(Tab_Data[[#This Row],[pledged]]=0,0,Tab_Data[[#This Row],[pledged]]/Tab_Data[[#This Row],[backers_count]])</f>
        <v>44.009146341463413</v>
      </c>
      <c r="J717" t="s">
        <v>21</v>
      </c>
      <c r="K717" t="s">
        <v>22</v>
      </c>
      <c r="L717">
        <v>1281157200</v>
      </c>
      <c r="M717" s="11">
        <f>(((Tab_Data[[#This Row],[launched_at]]/60)/60)/24)+DATE(1970,1,1)</f>
        <v>40397.208333333336</v>
      </c>
      <c r="N717">
        <f>YEAR(Tab_Data[[#This Row],[Date Created Conversion]])</f>
        <v>2010</v>
      </c>
      <c r="O717" s="12" t="str">
        <f>TEXT(Tab_Data[[#This Row],[Date Created Conversion]],"mmm")</f>
        <v>ago</v>
      </c>
      <c r="P717">
        <v>1281589200</v>
      </c>
      <c r="Q717" s="11">
        <f>(((Tab_Data[[#This Row],[deadline]]/60)/60)/24)+DATE(1970,1,1)</f>
        <v>40402.208333333336</v>
      </c>
      <c r="R717" t="b">
        <v>0</v>
      </c>
      <c r="S717" t="b">
        <v>0</v>
      </c>
      <c r="T717" t="s">
        <v>292</v>
      </c>
      <c r="U717" t="str">
        <f>MID(Tab_Data[[#This Row],[category &amp; sub-category]],1,FIND("/",Tab_Data[[#This Row],[category &amp; sub-category]])-1)</f>
        <v>games</v>
      </c>
      <c r="V717" t="str">
        <f>MID(Tab_Data[[#This Row],[category &amp; sub-category]],FIND("/",Tab_Data[[#This Row],[category &amp; sub-category]])+1,1000)</f>
        <v>mobile games</v>
      </c>
    </row>
    <row r="718" spans="1:22" hidden="1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>(Tab_Data[[#This Row],[pledged]]/Tab_Data[[#This Row],[goal]])*100</f>
        <v>517.65</v>
      </c>
      <c r="G718" t="s">
        <v>20</v>
      </c>
      <c r="H718">
        <v>157</v>
      </c>
      <c r="I718" s="8">
        <f>IF(Tab_Data[[#This Row],[pledged]]=0,0,Tab_Data[[#This Row],[pledged]]/Tab_Data[[#This Row],[backers_count]])</f>
        <v>65.942675159235662</v>
      </c>
      <c r="J718" t="s">
        <v>21</v>
      </c>
      <c r="K718" t="s">
        <v>22</v>
      </c>
      <c r="L718">
        <v>1373432400</v>
      </c>
      <c r="M718" s="11">
        <f>(((Tab_Data[[#This Row],[launched_at]]/60)/60)/24)+DATE(1970,1,1)</f>
        <v>41465.208333333336</v>
      </c>
      <c r="N718">
        <f>YEAR(Tab_Data[[#This Row],[Date Created Conversion]])</f>
        <v>2013</v>
      </c>
      <c r="O718" s="12" t="str">
        <f>TEXT(Tab_Data[[#This Row],[Date Created Conversion]],"mmm")</f>
        <v>jul</v>
      </c>
      <c r="P718">
        <v>1375851600</v>
      </c>
      <c r="Q718" s="11">
        <f>(((Tab_Data[[#This Row],[deadline]]/60)/60)/24)+DATE(1970,1,1)</f>
        <v>41493.208333333336</v>
      </c>
      <c r="R718" t="b">
        <v>0</v>
      </c>
      <c r="S718" t="b">
        <v>1</v>
      </c>
      <c r="T718" t="s">
        <v>33</v>
      </c>
      <c r="U718" t="str">
        <f>MID(Tab_Data[[#This Row],[category &amp; sub-category]],1,FIND("/",Tab_Data[[#This Row],[category &amp; sub-category]])-1)</f>
        <v>theater</v>
      </c>
      <c r="V718" t="str">
        <f>MID(Tab_Data[[#This Row],[category &amp; sub-category]],FIND("/",Tab_Data[[#This Row],[category &amp; sub-category]])+1,1000)</f>
        <v>plays</v>
      </c>
    </row>
    <row r="719" spans="1:22" ht="31.2" hidden="1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>(Tab_Data[[#This Row],[pledged]]/Tab_Data[[#This Row],[goal]])*100</f>
        <v>247.64285714285714</v>
      </c>
      <c r="G719" t="s">
        <v>20</v>
      </c>
      <c r="H719">
        <v>555</v>
      </c>
      <c r="I719" s="8">
        <f>IF(Tab_Data[[#This Row],[pledged]]=0,0,Tab_Data[[#This Row],[pledged]]/Tab_Data[[#This Row],[backers_count]])</f>
        <v>24.987387387387386</v>
      </c>
      <c r="J719" t="s">
        <v>21</v>
      </c>
      <c r="K719" t="s">
        <v>22</v>
      </c>
      <c r="L719">
        <v>1313989200</v>
      </c>
      <c r="M719" s="11">
        <f>(((Tab_Data[[#This Row],[launched_at]]/60)/60)/24)+DATE(1970,1,1)</f>
        <v>40777.208333333336</v>
      </c>
      <c r="N719">
        <f>YEAR(Tab_Data[[#This Row],[Date Created Conversion]])</f>
        <v>2011</v>
      </c>
      <c r="O719" s="12" t="str">
        <f>TEXT(Tab_Data[[#This Row],[Date Created Conversion]],"mmm")</f>
        <v>ago</v>
      </c>
      <c r="P719">
        <v>1315803600</v>
      </c>
      <c r="Q719" s="11">
        <f>(((Tab_Data[[#This Row],[deadline]]/60)/60)/24)+DATE(1970,1,1)</f>
        <v>40798.208333333336</v>
      </c>
      <c r="R719" t="b">
        <v>0</v>
      </c>
      <c r="S719" t="b">
        <v>0</v>
      </c>
      <c r="T719" t="s">
        <v>42</v>
      </c>
      <c r="U719" t="str">
        <f>MID(Tab_Data[[#This Row],[category &amp; sub-category]],1,FIND("/",Tab_Data[[#This Row],[category &amp; sub-category]])-1)</f>
        <v>film &amp; video</v>
      </c>
      <c r="V719" t="str">
        <f>MID(Tab_Data[[#This Row],[category &amp; sub-category]],FIND("/",Tab_Data[[#This Row],[category &amp; sub-category]])+1,1000)</f>
        <v>documentary</v>
      </c>
    </row>
    <row r="720" spans="1:22" hidden="1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>(Tab_Data[[#This Row],[pledged]]/Tab_Data[[#This Row],[goal]])*100</f>
        <v>100.20481927710843</v>
      </c>
      <c r="G720" t="s">
        <v>20</v>
      </c>
      <c r="H720">
        <v>297</v>
      </c>
      <c r="I720" s="8">
        <f>IF(Tab_Data[[#This Row],[pledged]]=0,0,Tab_Data[[#This Row],[pledged]]/Tab_Data[[#This Row],[backers_count]])</f>
        <v>28.003367003367003</v>
      </c>
      <c r="J720" t="s">
        <v>21</v>
      </c>
      <c r="K720" t="s">
        <v>22</v>
      </c>
      <c r="L720">
        <v>1371445200</v>
      </c>
      <c r="M720" s="11">
        <f>(((Tab_Data[[#This Row],[launched_at]]/60)/60)/24)+DATE(1970,1,1)</f>
        <v>41442.208333333336</v>
      </c>
      <c r="N720">
        <f>YEAR(Tab_Data[[#This Row],[Date Created Conversion]])</f>
        <v>2013</v>
      </c>
      <c r="O720" s="12" t="str">
        <f>TEXT(Tab_Data[[#This Row],[Date Created Conversion]],"mmm")</f>
        <v>jun</v>
      </c>
      <c r="P720">
        <v>1373691600</v>
      </c>
      <c r="Q720" s="11">
        <f>(((Tab_Data[[#This Row],[deadline]]/60)/60)/24)+DATE(1970,1,1)</f>
        <v>41468.208333333336</v>
      </c>
      <c r="R720" t="b">
        <v>0</v>
      </c>
      <c r="S720" t="b">
        <v>0</v>
      </c>
      <c r="T720" t="s">
        <v>65</v>
      </c>
      <c r="U720" t="str">
        <f>MID(Tab_Data[[#This Row],[category &amp; sub-category]],1,FIND("/",Tab_Data[[#This Row],[category &amp; sub-category]])-1)</f>
        <v>technology</v>
      </c>
      <c r="V720" t="str">
        <f>MID(Tab_Data[[#This Row],[category &amp; sub-category]],FIND("/",Tab_Data[[#This Row],[category &amp; sub-category]])+1,1000)</f>
        <v>wearables</v>
      </c>
    </row>
    <row r="721" spans="1:22" hidden="1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>(Tab_Data[[#This Row],[pledged]]/Tab_Data[[#This Row],[goal]])*100</f>
        <v>153</v>
      </c>
      <c r="G721" t="s">
        <v>20</v>
      </c>
      <c r="H721">
        <v>123</v>
      </c>
      <c r="I721" s="8">
        <f>IF(Tab_Data[[#This Row],[pledged]]=0,0,Tab_Data[[#This Row],[pledged]]/Tab_Data[[#This Row],[backers_count]])</f>
        <v>85.829268292682926</v>
      </c>
      <c r="J721" t="s">
        <v>21</v>
      </c>
      <c r="K721" t="s">
        <v>22</v>
      </c>
      <c r="L721">
        <v>1338267600</v>
      </c>
      <c r="M721" s="11">
        <f>(((Tab_Data[[#This Row],[launched_at]]/60)/60)/24)+DATE(1970,1,1)</f>
        <v>41058.208333333336</v>
      </c>
      <c r="N721">
        <f>YEAR(Tab_Data[[#This Row],[Date Created Conversion]])</f>
        <v>2012</v>
      </c>
      <c r="O721" s="12" t="str">
        <f>TEXT(Tab_Data[[#This Row],[Date Created Conversion]],"mmm")</f>
        <v>may</v>
      </c>
      <c r="P721">
        <v>1339218000</v>
      </c>
      <c r="Q721" s="11">
        <f>(((Tab_Data[[#This Row],[deadline]]/60)/60)/24)+DATE(1970,1,1)</f>
        <v>41069.208333333336</v>
      </c>
      <c r="R721" t="b">
        <v>0</v>
      </c>
      <c r="S721" t="b">
        <v>0</v>
      </c>
      <c r="T721" t="s">
        <v>119</v>
      </c>
      <c r="U721" t="str">
        <f>MID(Tab_Data[[#This Row],[category &amp; sub-category]],1,FIND("/",Tab_Data[[#This Row],[category &amp; sub-category]])-1)</f>
        <v>publishing</v>
      </c>
      <c r="V721" t="str">
        <f>MID(Tab_Data[[#This Row],[category &amp; sub-category]],FIND("/",Tab_Data[[#This Row],[category &amp; sub-category]])+1,1000)</f>
        <v>fiction</v>
      </c>
    </row>
    <row r="722" spans="1:22" ht="31.2" hidden="1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>(Tab_Data[[#This Row],[pledged]]/Tab_Data[[#This Row],[goal]])*100</f>
        <v>37.091954022988503</v>
      </c>
      <c r="G722" t="s">
        <v>74</v>
      </c>
      <c r="H722">
        <v>38</v>
      </c>
      <c r="I722" s="8">
        <f>IF(Tab_Data[[#This Row],[pledged]]=0,0,Tab_Data[[#This Row],[pledged]]/Tab_Data[[#This Row],[backers_count]])</f>
        <v>84.921052631578945</v>
      </c>
      <c r="J722" t="s">
        <v>36</v>
      </c>
      <c r="K722" t="s">
        <v>37</v>
      </c>
      <c r="L722">
        <v>1519192800</v>
      </c>
      <c r="M722" s="11">
        <f>(((Tab_Data[[#This Row],[launched_at]]/60)/60)/24)+DATE(1970,1,1)</f>
        <v>43152.25</v>
      </c>
      <c r="N722">
        <f>YEAR(Tab_Data[[#This Row],[Date Created Conversion]])</f>
        <v>2018</v>
      </c>
      <c r="O722" s="12" t="str">
        <f>TEXT(Tab_Data[[#This Row],[Date Created Conversion]],"mmm")</f>
        <v>feb</v>
      </c>
      <c r="P722">
        <v>1520402400</v>
      </c>
      <c r="Q722" s="11">
        <f>(((Tab_Data[[#This Row],[deadline]]/60)/60)/24)+DATE(1970,1,1)</f>
        <v>43166.25</v>
      </c>
      <c r="R722" t="b">
        <v>0</v>
      </c>
      <c r="S722" t="b">
        <v>1</v>
      </c>
      <c r="T722" t="s">
        <v>33</v>
      </c>
      <c r="U722" t="str">
        <f>MID(Tab_Data[[#This Row],[category &amp; sub-category]],1,FIND("/",Tab_Data[[#This Row],[category &amp; sub-category]])-1)</f>
        <v>theater</v>
      </c>
      <c r="V722" t="str">
        <f>MID(Tab_Data[[#This Row],[category &amp; sub-category]],FIND("/",Tab_Data[[#This Row],[category &amp; sub-category]])+1,1000)</f>
        <v>plays</v>
      </c>
    </row>
    <row r="723" spans="1:22" hidden="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>(Tab_Data[[#This Row],[pledged]]/Tab_Data[[#This Row],[goal]])*100</f>
        <v>4.392394822006473</v>
      </c>
      <c r="G723" t="s">
        <v>74</v>
      </c>
      <c r="H723">
        <v>60</v>
      </c>
      <c r="I723" s="8">
        <f>IF(Tab_Data[[#This Row],[pledged]]=0,0,Tab_Data[[#This Row],[pledged]]/Tab_Data[[#This Row],[backers_count]])</f>
        <v>90.483333333333334</v>
      </c>
      <c r="J723" t="s">
        <v>21</v>
      </c>
      <c r="K723" t="s">
        <v>22</v>
      </c>
      <c r="L723">
        <v>1522818000</v>
      </c>
      <c r="M723" s="11">
        <f>(((Tab_Data[[#This Row],[launched_at]]/60)/60)/24)+DATE(1970,1,1)</f>
        <v>43194.208333333328</v>
      </c>
      <c r="N723">
        <f>YEAR(Tab_Data[[#This Row],[Date Created Conversion]])</f>
        <v>2018</v>
      </c>
      <c r="O723" s="12" t="str">
        <f>TEXT(Tab_Data[[#This Row],[Date Created Conversion]],"mmm")</f>
        <v>abr</v>
      </c>
      <c r="P723">
        <v>1523336400</v>
      </c>
      <c r="Q723" s="11">
        <f>(((Tab_Data[[#This Row],[deadline]]/60)/60)/24)+DATE(1970,1,1)</f>
        <v>43200.208333333328</v>
      </c>
      <c r="R723" t="b">
        <v>0</v>
      </c>
      <c r="S723" t="b">
        <v>0</v>
      </c>
      <c r="T723" t="s">
        <v>23</v>
      </c>
      <c r="U723" t="str">
        <f>MID(Tab_Data[[#This Row],[category &amp; sub-category]],1,FIND("/",Tab_Data[[#This Row],[category &amp; sub-category]])-1)</f>
        <v>music</v>
      </c>
      <c r="V723" t="str">
        <f>MID(Tab_Data[[#This Row],[category &amp; sub-category]],FIND("/",Tab_Data[[#This Row],[category &amp; sub-category]])+1,1000)</f>
        <v>rock</v>
      </c>
    </row>
    <row r="724" spans="1:22" hidden="1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>(Tab_Data[[#This Row],[pledged]]/Tab_Data[[#This Row],[goal]])*100</f>
        <v>156.50721649484535</v>
      </c>
      <c r="G724" t="s">
        <v>20</v>
      </c>
      <c r="H724">
        <v>3036</v>
      </c>
      <c r="I724" s="8">
        <f>IF(Tab_Data[[#This Row],[pledged]]=0,0,Tab_Data[[#This Row],[pledged]]/Tab_Data[[#This Row],[backers_count]])</f>
        <v>25.00197628458498</v>
      </c>
      <c r="J724" t="s">
        <v>21</v>
      </c>
      <c r="K724" t="s">
        <v>22</v>
      </c>
      <c r="L724">
        <v>1509948000</v>
      </c>
      <c r="M724" s="11">
        <f>(((Tab_Data[[#This Row],[launched_at]]/60)/60)/24)+DATE(1970,1,1)</f>
        <v>43045.25</v>
      </c>
      <c r="N724">
        <f>YEAR(Tab_Data[[#This Row],[Date Created Conversion]])</f>
        <v>2017</v>
      </c>
      <c r="O724" s="12" t="str">
        <f>TEXT(Tab_Data[[#This Row],[Date Created Conversion]],"mmm")</f>
        <v>nov</v>
      </c>
      <c r="P724">
        <v>1512280800</v>
      </c>
      <c r="Q724" s="11">
        <f>(((Tab_Data[[#This Row],[deadline]]/60)/60)/24)+DATE(1970,1,1)</f>
        <v>43072.25</v>
      </c>
      <c r="R724" t="b">
        <v>0</v>
      </c>
      <c r="S724" t="b">
        <v>0</v>
      </c>
      <c r="T724" t="s">
        <v>42</v>
      </c>
      <c r="U724" t="str">
        <f>MID(Tab_Data[[#This Row],[category &amp; sub-category]],1,FIND("/",Tab_Data[[#This Row],[category &amp; sub-category]])-1)</f>
        <v>film &amp; video</v>
      </c>
      <c r="V724" t="str">
        <f>MID(Tab_Data[[#This Row],[category &amp; sub-category]],FIND("/",Tab_Data[[#This Row],[category &amp; sub-category]])+1,1000)</f>
        <v>documentary</v>
      </c>
    </row>
    <row r="725" spans="1:22" hidden="1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>(Tab_Data[[#This Row],[pledged]]/Tab_Data[[#This Row],[goal]])*100</f>
        <v>270.40816326530609</v>
      </c>
      <c r="G725" t="s">
        <v>20</v>
      </c>
      <c r="H725">
        <v>144</v>
      </c>
      <c r="I725" s="8">
        <f>IF(Tab_Data[[#This Row],[pledged]]=0,0,Tab_Data[[#This Row],[pledged]]/Tab_Data[[#This Row],[backers_count]])</f>
        <v>92.013888888888886</v>
      </c>
      <c r="J725" t="s">
        <v>26</v>
      </c>
      <c r="K725" t="s">
        <v>27</v>
      </c>
      <c r="L725">
        <v>1456898400</v>
      </c>
      <c r="M725" s="11">
        <f>(((Tab_Data[[#This Row],[launched_at]]/60)/60)/24)+DATE(1970,1,1)</f>
        <v>42431.25</v>
      </c>
      <c r="N725">
        <f>YEAR(Tab_Data[[#This Row],[Date Created Conversion]])</f>
        <v>2016</v>
      </c>
      <c r="O725" s="12" t="str">
        <f>TEXT(Tab_Data[[#This Row],[Date Created Conversion]],"mmm")</f>
        <v>mar</v>
      </c>
      <c r="P725">
        <v>1458709200</v>
      </c>
      <c r="Q725" s="11">
        <f>(((Tab_Data[[#This Row],[deadline]]/60)/60)/24)+DATE(1970,1,1)</f>
        <v>42452.208333333328</v>
      </c>
      <c r="R725" t="b">
        <v>0</v>
      </c>
      <c r="S725" t="b">
        <v>0</v>
      </c>
      <c r="T725" t="s">
        <v>33</v>
      </c>
      <c r="U725" t="str">
        <f>MID(Tab_Data[[#This Row],[category &amp; sub-category]],1,FIND("/",Tab_Data[[#This Row],[category &amp; sub-category]])-1)</f>
        <v>theater</v>
      </c>
      <c r="V725" t="str">
        <f>MID(Tab_Data[[#This Row],[category &amp; sub-category]],FIND("/",Tab_Data[[#This Row],[category &amp; sub-category]])+1,1000)</f>
        <v>plays</v>
      </c>
    </row>
    <row r="726" spans="1:22" ht="31.2" hidden="1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>(Tab_Data[[#This Row],[pledged]]/Tab_Data[[#This Row],[goal]])*100</f>
        <v>134.05952380952382</v>
      </c>
      <c r="G726" t="s">
        <v>20</v>
      </c>
      <c r="H726">
        <v>121</v>
      </c>
      <c r="I726" s="8">
        <f>IF(Tab_Data[[#This Row],[pledged]]=0,0,Tab_Data[[#This Row],[pledged]]/Tab_Data[[#This Row],[backers_count]])</f>
        <v>93.066115702479337</v>
      </c>
      <c r="J726" t="s">
        <v>40</v>
      </c>
      <c r="K726" t="s">
        <v>41</v>
      </c>
      <c r="L726">
        <v>1413954000</v>
      </c>
      <c r="M726" s="11">
        <f>(((Tab_Data[[#This Row],[launched_at]]/60)/60)/24)+DATE(1970,1,1)</f>
        <v>41934.208333333336</v>
      </c>
      <c r="N726">
        <f>YEAR(Tab_Data[[#This Row],[Date Created Conversion]])</f>
        <v>2014</v>
      </c>
      <c r="O726" s="12" t="str">
        <f>TEXT(Tab_Data[[#This Row],[Date Created Conversion]],"mmm")</f>
        <v>oct</v>
      </c>
      <c r="P726">
        <v>1414126800</v>
      </c>
      <c r="Q726" s="11">
        <f>(((Tab_Data[[#This Row],[deadline]]/60)/60)/24)+DATE(1970,1,1)</f>
        <v>41936.208333333336</v>
      </c>
      <c r="R726" t="b">
        <v>0</v>
      </c>
      <c r="S726" t="b">
        <v>1</v>
      </c>
      <c r="T726" t="s">
        <v>33</v>
      </c>
      <c r="U726" t="str">
        <f>MID(Tab_Data[[#This Row],[category &amp; sub-category]],1,FIND("/",Tab_Data[[#This Row],[category &amp; sub-category]])-1)</f>
        <v>theater</v>
      </c>
      <c r="V726" t="str">
        <f>MID(Tab_Data[[#This Row],[category &amp; sub-category]],FIND("/",Tab_Data[[#This Row],[category &amp; sub-category]])+1,1000)</f>
        <v>plays</v>
      </c>
    </row>
    <row r="727" spans="1:22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>(Tab_Data[[#This Row],[pledged]]/Tab_Data[[#This Row],[goal]])*100</f>
        <v>50.398033126293996</v>
      </c>
      <c r="G727" t="s">
        <v>14</v>
      </c>
      <c r="H727">
        <v>1596</v>
      </c>
      <c r="I727" s="8">
        <f>IF(Tab_Data[[#This Row],[pledged]]=0,0,Tab_Data[[#This Row],[pledged]]/Tab_Data[[#This Row],[backers_count]])</f>
        <v>61.008145363408524</v>
      </c>
      <c r="J727" t="s">
        <v>21</v>
      </c>
      <c r="K727" t="s">
        <v>22</v>
      </c>
      <c r="L727">
        <v>1416031200</v>
      </c>
      <c r="M727" s="11">
        <f>(((Tab_Data[[#This Row],[launched_at]]/60)/60)/24)+DATE(1970,1,1)</f>
        <v>41958.25</v>
      </c>
      <c r="N727">
        <f>YEAR(Tab_Data[[#This Row],[Date Created Conversion]])</f>
        <v>2014</v>
      </c>
      <c r="O727" s="12" t="str">
        <f>TEXT(Tab_Data[[#This Row],[Date Created Conversion]],"mmm")</f>
        <v>nov</v>
      </c>
      <c r="P727">
        <v>1416204000</v>
      </c>
      <c r="Q727" s="11">
        <f>(((Tab_Data[[#This Row],[deadline]]/60)/60)/24)+DATE(1970,1,1)</f>
        <v>41960.25</v>
      </c>
      <c r="R727" t="b">
        <v>0</v>
      </c>
      <c r="S727" t="b">
        <v>0</v>
      </c>
      <c r="T727" t="s">
        <v>292</v>
      </c>
      <c r="U727" t="str">
        <f>MID(Tab_Data[[#This Row],[category &amp; sub-category]],1,FIND("/",Tab_Data[[#This Row],[category &amp; sub-category]])-1)</f>
        <v>games</v>
      </c>
      <c r="V727" t="str">
        <f>MID(Tab_Data[[#This Row],[category &amp; sub-category]],FIND("/",Tab_Data[[#This Row],[category &amp; sub-category]])+1,1000)</f>
        <v>mobile games</v>
      </c>
    </row>
    <row r="728" spans="1:22" hidden="1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>(Tab_Data[[#This Row],[pledged]]/Tab_Data[[#This Row],[goal]])*100</f>
        <v>88.815837937384899</v>
      </c>
      <c r="G728" t="s">
        <v>74</v>
      </c>
      <c r="H728">
        <v>524</v>
      </c>
      <c r="I728" s="8">
        <f>IF(Tab_Data[[#This Row],[pledged]]=0,0,Tab_Data[[#This Row],[pledged]]/Tab_Data[[#This Row],[backers_count]])</f>
        <v>92.036259541984734</v>
      </c>
      <c r="J728" t="s">
        <v>21</v>
      </c>
      <c r="K728" t="s">
        <v>22</v>
      </c>
      <c r="L728">
        <v>1287982800</v>
      </c>
      <c r="M728" s="11">
        <f>(((Tab_Data[[#This Row],[launched_at]]/60)/60)/24)+DATE(1970,1,1)</f>
        <v>40476.208333333336</v>
      </c>
      <c r="N728">
        <f>YEAR(Tab_Data[[#This Row],[Date Created Conversion]])</f>
        <v>2010</v>
      </c>
      <c r="O728" s="12" t="str">
        <f>TEXT(Tab_Data[[#This Row],[Date Created Conversion]],"mmm")</f>
        <v>oct</v>
      </c>
      <c r="P728">
        <v>1288501200</v>
      </c>
      <c r="Q728" s="11">
        <f>(((Tab_Data[[#This Row],[deadline]]/60)/60)/24)+DATE(1970,1,1)</f>
        <v>40482.208333333336</v>
      </c>
      <c r="R728" t="b">
        <v>0</v>
      </c>
      <c r="S728" t="b">
        <v>1</v>
      </c>
      <c r="T728" t="s">
        <v>33</v>
      </c>
      <c r="U728" t="str">
        <f>MID(Tab_Data[[#This Row],[category &amp; sub-category]],1,FIND("/",Tab_Data[[#This Row],[category &amp; sub-category]])-1)</f>
        <v>theater</v>
      </c>
      <c r="V728" t="str">
        <f>MID(Tab_Data[[#This Row],[category &amp; sub-category]],FIND("/",Tab_Data[[#This Row],[category &amp; sub-category]])+1,1000)</f>
        <v>plays</v>
      </c>
    </row>
    <row r="729" spans="1:22" hidden="1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>(Tab_Data[[#This Row],[pledged]]/Tab_Data[[#This Row],[goal]])*100</f>
        <v>165</v>
      </c>
      <c r="G729" t="s">
        <v>20</v>
      </c>
      <c r="H729">
        <v>181</v>
      </c>
      <c r="I729" s="8">
        <f>IF(Tab_Data[[#This Row],[pledged]]=0,0,Tab_Data[[#This Row],[pledged]]/Tab_Data[[#This Row],[backers_count]])</f>
        <v>81.132596685082873</v>
      </c>
      <c r="J729" t="s">
        <v>21</v>
      </c>
      <c r="K729" t="s">
        <v>22</v>
      </c>
      <c r="L729">
        <v>1547964000</v>
      </c>
      <c r="M729" s="11">
        <f>(((Tab_Data[[#This Row],[launched_at]]/60)/60)/24)+DATE(1970,1,1)</f>
        <v>43485.25</v>
      </c>
      <c r="N729">
        <f>YEAR(Tab_Data[[#This Row],[Date Created Conversion]])</f>
        <v>2019</v>
      </c>
      <c r="O729" s="12" t="str">
        <f>TEXT(Tab_Data[[#This Row],[Date Created Conversion]],"mmm")</f>
        <v>ene</v>
      </c>
      <c r="P729">
        <v>1552971600</v>
      </c>
      <c r="Q729" s="11">
        <f>(((Tab_Data[[#This Row],[deadline]]/60)/60)/24)+DATE(1970,1,1)</f>
        <v>43543.208333333328</v>
      </c>
      <c r="R729" t="b">
        <v>0</v>
      </c>
      <c r="S729" t="b">
        <v>0</v>
      </c>
      <c r="T729" t="s">
        <v>28</v>
      </c>
      <c r="U729" t="str">
        <f>MID(Tab_Data[[#This Row],[category &amp; sub-category]],1,FIND("/",Tab_Data[[#This Row],[category &amp; sub-category]])-1)</f>
        <v>technology</v>
      </c>
      <c r="V729" t="str">
        <f>MID(Tab_Data[[#This Row],[category &amp; sub-category]],FIND("/",Tab_Data[[#This Row],[category &amp; sub-category]])+1,1000)</f>
        <v>web</v>
      </c>
    </row>
    <row r="730" spans="1:22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>(Tab_Data[[#This Row],[pledged]]/Tab_Data[[#This Row],[goal]])*100</f>
        <v>17.5</v>
      </c>
      <c r="G730" t="s">
        <v>14</v>
      </c>
      <c r="H730">
        <v>10</v>
      </c>
      <c r="I730" s="8">
        <f>IF(Tab_Data[[#This Row],[pledged]]=0,0,Tab_Data[[#This Row],[pledged]]/Tab_Data[[#This Row],[backers_count]])</f>
        <v>73.5</v>
      </c>
      <c r="J730" t="s">
        <v>21</v>
      </c>
      <c r="K730" t="s">
        <v>22</v>
      </c>
      <c r="L730">
        <v>1464152400</v>
      </c>
      <c r="M730" s="11">
        <f>(((Tab_Data[[#This Row],[launched_at]]/60)/60)/24)+DATE(1970,1,1)</f>
        <v>42515.208333333328</v>
      </c>
      <c r="N730">
        <f>YEAR(Tab_Data[[#This Row],[Date Created Conversion]])</f>
        <v>2016</v>
      </c>
      <c r="O730" s="12" t="str">
        <f>TEXT(Tab_Data[[#This Row],[Date Created Conversion]],"mmm")</f>
        <v>may</v>
      </c>
      <c r="P730">
        <v>1465102800</v>
      </c>
      <c r="Q730" s="11">
        <f>(((Tab_Data[[#This Row],[deadline]]/60)/60)/24)+DATE(1970,1,1)</f>
        <v>42526.208333333328</v>
      </c>
      <c r="R730" t="b">
        <v>0</v>
      </c>
      <c r="S730" t="b">
        <v>0</v>
      </c>
      <c r="T730" t="s">
        <v>33</v>
      </c>
      <c r="U730" t="str">
        <f>MID(Tab_Data[[#This Row],[category &amp; sub-category]],1,FIND("/",Tab_Data[[#This Row],[category &amp; sub-category]])-1)</f>
        <v>theater</v>
      </c>
      <c r="V730" t="str">
        <f>MID(Tab_Data[[#This Row],[category &amp; sub-category]],FIND("/",Tab_Data[[#This Row],[category &amp; sub-category]])+1,1000)</f>
        <v>plays</v>
      </c>
    </row>
    <row r="731" spans="1:22" ht="31.2" hidden="1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>(Tab_Data[[#This Row],[pledged]]/Tab_Data[[#This Row],[goal]])*100</f>
        <v>185.66071428571428</v>
      </c>
      <c r="G731" t="s">
        <v>20</v>
      </c>
      <c r="H731">
        <v>122</v>
      </c>
      <c r="I731" s="8">
        <f>IF(Tab_Data[[#This Row],[pledged]]=0,0,Tab_Data[[#This Row],[pledged]]/Tab_Data[[#This Row],[backers_count]])</f>
        <v>85.221311475409834</v>
      </c>
      <c r="J731" t="s">
        <v>21</v>
      </c>
      <c r="K731" t="s">
        <v>22</v>
      </c>
      <c r="L731">
        <v>1359957600</v>
      </c>
      <c r="M731" s="11">
        <f>(((Tab_Data[[#This Row],[launched_at]]/60)/60)/24)+DATE(1970,1,1)</f>
        <v>41309.25</v>
      </c>
      <c r="N731">
        <f>YEAR(Tab_Data[[#This Row],[Date Created Conversion]])</f>
        <v>2013</v>
      </c>
      <c r="O731" s="12" t="str">
        <f>TEXT(Tab_Data[[#This Row],[Date Created Conversion]],"mmm")</f>
        <v>feb</v>
      </c>
      <c r="P731">
        <v>1360130400</v>
      </c>
      <c r="Q731" s="11">
        <f>(((Tab_Data[[#This Row],[deadline]]/60)/60)/24)+DATE(1970,1,1)</f>
        <v>41311.25</v>
      </c>
      <c r="R731" t="b">
        <v>0</v>
      </c>
      <c r="S731" t="b">
        <v>0</v>
      </c>
      <c r="T731" t="s">
        <v>53</v>
      </c>
      <c r="U731" t="str">
        <f>MID(Tab_Data[[#This Row],[category &amp; sub-category]],1,FIND("/",Tab_Data[[#This Row],[category &amp; sub-category]])-1)</f>
        <v>film &amp; video</v>
      </c>
      <c r="V731" t="str">
        <f>MID(Tab_Data[[#This Row],[category &amp; sub-category]],FIND("/",Tab_Data[[#This Row],[category &amp; sub-category]])+1,1000)</f>
        <v>drama</v>
      </c>
    </row>
    <row r="732" spans="1:22" hidden="1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>(Tab_Data[[#This Row],[pledged]]/Tab_Data[[#This Row],[goal]])*100</f>
        <v>412.6631944444444</v>
      </c>
      <c r="G732" t="s">
        <v>20</v>
      </c>
      <c r="H732">
        <v>1071</v>
      </c>
      <c r="I732" s="8">
        <f>IF(Tab_Data[[#This Row],[pledged]]=0,0,Tab_Data[[#This Row],[pledged]]/Tab_Data[[#This Row],[backers_count]])</f>
        <v>110.96825396825396</v>
      </c>
      <c r="J732" t="s">
        <v>15</v>
      </c>
      <c r="K732" t="s">
        <v>16</v>
      </c>
      <c r="L732">
        <v>1432357200</v>
      </c>
      <c r="M732" s="11">
        <f>(((Tab_Data[[#This Row],[launched_at]]/60)/60)/24)+DATE(1970,1,1)</f>
        <v>42147.208333333328</v>
      </c>
      <c r="N732">
        <f>YEAR(Tab_Data[[#This Row],[Date Created Conversion]])</f>
        <v>2015</v>
      </c>
      <c r="O732" s="12" t="str">
        <f>TEXT(Tab_Data[[#This Row],[Date Created Conversion]],"mmm")</f>
        <v>may</v>
      </c>
      <c r="P732">
        <v>1432875600</v>
      </c>
      <c r="Q732" s="11">
        <f>(((Tab_Data[[#This Row],[deadline]]/60)/60)/24)+DATE(1970,1,1)</f>
        <v>42153.208333333328</v>
      </c>
      <c r="R732" t="b">
        <v>0</v>
      </c>
      <c r="S732" t="b">
        <v>0</v>
      </c>
      <c r="T732" t="s">
        <v>65</v>
      </c>
      <c r="U732" t="str">
        <f>MID(Tab_Data[[#This Row],[category &amp; sub-category]],1,FIND("/",Tab_Data[[#This Row],[category &amp; sub-category]])-1)</f>
        <v>technology</v>
      </c>
      <c r="V732" t="str">
        <f>MID(Tab_Data[[#This Row],[category &amp; sub-category]],FIND("/",Tab_Data[[#This Row],[category &amp; sub-category]])+1,1000)</f>
        <v>wearables</v>
      </c>
    </row>
    <row r="733" spans="1:22" hidden="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>(Tab_Data[[#This Row],[pledged]]/Tab_Data[[#This Row],[goal]])*100</f>
        <v>90.25</v>
      </c>
      <c r="G733" t="s">
        <v>74</v>
      </c>
      <c r="H733">
        <v>219</v>
      </c>
      <c r="I733" s="8">
        <f>IF(Tab_Data[[#This Row],[pledged]]=0,0,Tab_Data[[#This Row],[pledged]]/Tab_Data[[#This Row],[backers_count]])</f>
        <v>32.968036529680369</v>
      </c>
      <c r="J733" t="s">
        <v>21</v>
      </c>
      <c r="K733" t="s">
        <v>22</v>
      </c>
      <c r="L733">
        <v>1500786000</v>
      </c>
      <c r="M733" s="11">
        <f>(((Tab_Data[[#This Row],[launched_at]]/60)/60)/24)+DATE(1970,1,1)</f>
        <v>42939.208333333328</v>
      </c>
      <c r="N733">
        <f>YEAR(Tab_Data[[#This Row],[Date Created Conversion]])</f>
        <v>2017</v>
      </c>
      <c r="O733" s="12" t="str">
        <f>TEXT(Tab_Data[[#This Row],[Date Created Conversion]],"mmm")</f>
        <v>jul</v>
      </c>
      <c r="P733">
        <v>1500872400</v>
      </c>
      <c r="Q733" s="11">
        <f>(((Tab_Data[[#This Row],[deadline]]/60)/60)/24)+DATE(1970,1,1)</f>
        <v>42940.208333333328</v>
      </c>
      <c r="R733" t="b">
        <v>0</v>
      </c>
      <c r="S733" t="b">
        <v>0</v>
      </c>
      <c r="T733" t="s">
        <v>28</v>
      </c>
      <c r="U733" t="str">
        <f>MID(Tab_Data[[#This Row],[category &amp; sub-category]],1,FIND("/",Tab_Data[[#This Row],[category &amp; sub-category]])-1)</f>
        <v>technology</v>
      </c>
      <c r="V733" t="str">
        <f>MID(Tab_Data[[#This Row],[category &amp; sub-category]],FIND("/",Tab_Data[[#This Row],[category &amp; sub-category]])+1,1000)</f>
        <v>web</v>
      </c>
    </row>
    <row r="734" spans="1:22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>(Tab_Data[[#This Row],[pledged]]/Tab_Data[[#This Row],[goal]])*100</f>
        <v>91.984615384615381</v>
      </c>
      <c r="G734" t="s">
        <v>14</v>
      </c>
      <c r="H734">
        <v>1121</v>
      </c>
      <c r="I734" s="8">
        <f>IF(Tab_Data[[#This Row],[pledged]]=0,0,Tab_Data[[#This Row],[pledged]]/Tab_Data[[#This Row],[backers_count]])</f>
        <v>96.005352363960753</v>
      </c>
      <c r="J734" t="s">
        <v>21</v>
      </c>
      <c r="K734" t="s">
        <v>22</v>
      </c>
      <c r="L734">
        <v>1490158800</v>
      </c>
      <c r="M734" s="11">
        <f>(((Tab_Data[[#This Row],[launched_at]]/60)/60)/24)+DATE(1970,1,1)</f>
        <v>42816.208333333328</v>
      </c>
      <c r="N734">
        <f>YEAR(Tab_Data[[#This Row],[Date Created Conversion]])</f>
        <v>2017</v>
      </c>
      <c r="O734" s="12" t="str">
        <f>TEXT(Tab_Data[[#This Row],[Date Created Conversion]],"mmm")</f>
        <v>mar</v>
      </c>
      <c r="P734">
        <v>1492146000</v>
      </c>
      <c r="Q734" s="11">
        <f>(((Tab_Data[[#This Row],[deadline]]/60)/60)/24)+DATE(1970,1,1)</f>
        <v>42839.208333333328</v>
      </c>
      <c r="R734" t="b">
        <v>0</v>
      </c>
      <c r="S734" t="b">
        <v>1</v>
      </c>
      <c r="T734" t="s">
        <v>23</v>
      </c>
      <c r="U734" t="str">
        <f>MID(Tab_Data[[#This Row],[category &amp; sub-category]],1,FIND("/",Tab_Data[[#This Row],[category &amp; sub-category]])-1)</f>
        <v>music</v>
      </c>
      <c r="V734" t="str">
        <f>MID(Tab_Data[[#This Row],[category &amp; sub-category]],FIND("/",Tab_Data[[#This Row],[category &amp; sub-category]])+1,1000)</f>
        <v>rock</v>
      </c>
    </row>
    <row r="735" spans="1:22" hidden="1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>(Tab_Data[[#This Row],[pledged]]/Tab_Data[[#This Row],[goal]])*100</f>
        <v>527.00632911392404</v>
      </c>
      <c r="G735" t="s">
        <v>20</v>
      </c>
      <c r="H735">
        <v>980</v>
      </c>
      <c r="I735" s="8">
        <f>IF(Tab_Data[[#This Row],[pledged]]=0,0,Tab_Data[[#This Row],[pledged]]/Tab_Data[[#This Row],[backers_count]])</f>
        <v>84.96632653061225</v>
      </c>
      <c r="J735" t="s">
        <v>21</v>
      </c>
      <c r="K735" t="s">
        <v>22</v>
      </c>
      <c r="L735">
        <v>1406178000</v>
      </c>
      <c r="M735" s="11">
        <f>(((Tab_Data[[#This Row],[launched_at]]/60)/60)/24)+DATE(1970,1,1)</f>
        <v>41844.208333333336</v>
      </c>
      <c r="N735">
        <f>YEAR(Tab_Data[[#This Row],[Date Created Conversion]])</f>
        <v>2014</v>
      </c>
      <c r="O735" s="12" t="str">
        <f>TEXT(Tab_Data[[#This Row],[Date Created Conversion]],"mmm")</f>
        <v>jul</v>
      </c>
      <c r="P735">
        <v>1407301200</v>
      </c>
      <c r="Q735" s="11">
        <f>(((Tab_Data[[#This Row],[deadline]]/60)/60)/24)+DATE(1970,1,1)</f>
        <v>41857.208333333336</v>
      </c>
      <c r="R735" t="b">
        <v>0</v>
      </c>
      <c r="S735" t="b">
        <v>0</v>
      </c>
      <c r="T735" t="s">
        <v>148</v>
      </c>
      <c r="U735" t="str">
        <f>MID(Tab_Data[[#This Row],[category &amp; sub-category]],1,FIND("/",Tab_Data[[#This Row],[category &amp; sub-category]])-1)</f>
        <v>music</v>
      </c>
      <c r="V735" t="str">
        <f>MID(Tab_Data[[#This Row],[category &amp; sub-category]],FIND("/",Tab_Data[[#This Row],[category &amp; sub-category]])+1,1000)</f>
        <v>metal</v>
      </c>
    </row>
    <row r="736" spans="1:22" hidden="1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>(Tab_Data[[#This Row],[pledged]]/Tab_Data[[#This Row],[goal]])*100</f>
        <v>319.14285714285711</v>
      </c>
      <c r="G736" t="s">
        <v>20</v>
      </c>
      <c r="H736">
        <v>536</v>
      </c>
      <c r="I736" s="8">
        <f>IF(Tab_Data[[#This Row],[pledged]]=0,0,Tab_Data[[#This Row],[pledged]]/Tab_Data[[#This Row],[backers_count]])</f>
        <v>25.007462686567163</v>
      </c>
      <c r="J736" t="s">
        <v>21</v>
      </c>
      <c r="K736" t="s">
        <v>22</v>
      </c>
      <c r="L736">
        <v>1485583200</v>
      </c>
      <c r="M736" s="11">
        <f>(((Tab_Data[[#This Row],[launched_at]]/60)/60)/24)+DATE(1970,1,1)</f>
        <v>42763.25</v>
      </c>
      <c r="N736">
        <f>YEAR(Tab_Data[[#This Row],[Date Created Conversion]])</f>
        <v>2017</v>
      </c>
      <c r="O736" s="12" t="str">
        <f>TEXT(Tab_Data[[#This Row],[Date Created Conversion]],"mmm")</f>
        <v>ene</v>
      </c>
      <c r="P736">
        <v>1486620000</v>
      </c>
      <c r="Q736" s="11">
        <f>(((Tab_Data[[#This Row],[deadline]]/60)/60)/24)+DATE(1970,1,1)</f>
        <v>42775.25</v>
      </c>
      <c r="R736" t="b">
        <v>0</v>
      </c>
      <c r="S736" t="b">
        <v>1</v>
      </c>
      <c r="T736" t="s">
        <v>33</v>
      </c>
      <c r="U736" t="str">
        <f>MID(Tab_Data[[#This Row],[category &amp; sub-category]],1,FIND("/",Tab_Data[[#This Row],[category &amp; sub-category]])-1)</f>
        <v>theater</v>
      </c>
      <c r="V736" t="str">
        <f>MID(Tab_Data[[#This Row],[category &amp; sub-category]],FIND("/",Tab_Data[[#This Row],[category &amp; sub-category]])+1,1000)</f>
        <v>plays</v>
      </c>
    </row>
    <row r="737" spans="1:22" ht="31.2" hidden="1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>(Tab_Data[[#This Row],[pledged]]/Tab_Data[[#This Row],[goal]])*100</f>
        <v>354.18867924528303</v>
      </c>
      <c r="G737" t="s">
        <v>20</v>
      </c>
      <c r="H737">
        <v>1991</v>
      </c>
      <c r="I737" s="8">
        <f>IF(Tab_Data[[#This Row],[pledged]]=0,0,Tab_Data[[#This Row],[pledged]]/Tab_Data[[#This Row],[backers_count]])</f>
        <v>65.998995479658461</v>
      </c>
      <c r="J737" t="s">
        <v>21</v>
      </c>
      <c r="K737" t="s">
        <v>22</v>
      </c>
      <c r="L737">
        <v>1459314000</v>
      </c>
      <c r="M737" s="11">
        <f>(((Tab_Data[[#This Row],[launched_at]]/60)/60)/24)+DATE(1970,1,1)</f>
        <v>42459.208333333328</v>
      </c>
      <c r="N737">
        <f>YEAR(Tab_Data[[#This Row],[Date Created Conversion]])</f>
        <v>2016</v>
      </c>
      <c r="O737" s="12" t="str">
        <f>TEXT(Tab_Data[[#This Row],[Date Created Conversion]],"mmm")</f>
        <v>mar</v>
      </c>
      <c r="P737">
        <v>1459918800</v>
      </c>
      <c r="Q737" s="11">
        <f>(((Tab_Data[[#This Row],[deadline]]/60)/60)/24)+DATE(1970,1,1)</f>
        <v>42466.208333333328</v>
      </c>
      <c r="R737" t="b">
        <v>0</v>
      </c>
      <c r="S737" t="b">
        <v>0</v>
      </c>
      <c r="T737" t="s">
        <v>122</v>
      </c>
      <c r="U737" t="str">
        <f>MID(Tab_Data[[#This Row],[category &amp; sub-category]],1,FIND("/",Tab_Data[[#This Row],[category &amp; sub-category]])-1)</f>
        <v>photography</v>
      </c>
      <c r="V737" t="str">
        <f>MID(Tab_Data[[#This Row],[category &amp; sub-category]],FIND("/",Tab_Data[[#This Row],[category &amp; sub-category]])+1,1000)</f>
        <v>photography books</v>
      </c>
    </row>
    <row r="738" spans="1:22" hidden="1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>(Tab_Data[[#This Row],[pledged]]/Tab_Data[[#This Row],[goal]])*100</f>
        <v>32.896103896103895</v>
      </c>
      <c r="G738" t="s">
        <v>74</v>
      </c>
      <c r="H738">
        <v>29</v>
      </c>
      <c r="I738" s="8">
        <f>IF(Tab_Data[[#This Row],[pledged]]=0,0,Tab_Data[[#This Row],[pledged]]/Tab_Data[[#This Row],[backers_count]])</f>
        <v>87.34482758620689</v>
      </c>
      <c r="J738" t="s">
        <v>21</v>
      </c>
      <c r="K738" t="s">
        <v>22</v>
      </c>
      <c r="L738">
        <v>1424412000</v>
      </c>
      <c r="M738" s="11">
        <f>(((Tab_Data[[#This Row],[launched_at]]/60)/60)/24)+DATE(1970,1,1)</f>
        <v>42055.25</v>
      </c>
      <c r="N738">
        <f>YEAR(Tab_Data[[#This Row],[Date Created Conversion]])</f>
        <v>2015</v>
      </c>
      <c r="O738" s="12" t="str">
        <f>TEXT(Tab_Data[[#This Row],[Date Created Conversion]],"mmm")</f>
        <v>feb</v>
      </c>
      <c r="P738">
        <v>1424757600</v>
      </c>
      <c r="Q738" s="11">
        <f>(((Tab_Data[[#This Row],[deadline]]/60)/60)/24)+DATE(1970,1,1)</f>
        <v>42059.25</v>
      </c>
      <c r="R738" t="b">
        <v>0</v>
      </c>
      <c r="S738" t="b">
        <v>0</v>
      </c>
      <c r="T738" t="s">
        <v>68</v>
      </c>
      <c r="U738" t="str">
        <f>MID(Tab_Data[[#This Row],[category &amp; sub-category]],1,FIND("/",Tab_Data[[#This Row],[category &amp; sub-category]])-1)</f>
        <v>publishing</v>
      </c>
      <c r="V738" t="str">
        <f>MID(Tab_Data[[#This Row],[category &amp; sub-category]],FIND("/",Tab_Data[[#This Row],[category &amp; sub-category]])+1,1000)</f>
        <v>nonfiction</v>
      </c>
    </row>
    <row r="739" spans="1:22" ht="31.2" hidden="1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>(Tab_Data[[#This Row],[pledged]]/Tab_Data[[#This Row],[goal]])*100</f>
        <v>135.8918918918919</v>
      </c>
      <c r="G739" t="s">
        <v>20</v>
      </c>
      <c r="H739">
        <v>180</v>
      </c>
      <c r="I739" s="8">
        <f>IF(Tab_Data[[#This Row],[pledged]]=0,0,Tab_Data[[#This Row],[pledged]]/Tab_Data[[#This Row],[backers_count]])</f>
        <v>27.933333333333334</v>
      </c>
      <c r="J739" t="s">
        <v>21</v>
      </c>
      <c r="K739" t="s">
        <v>22</v>
      </c>
      <c r="L739">
        <v>1478844000</v>
      </c>
      <c r="M739" s="11">
        <f>(((Tab_Data[[#This Row],[launched_at]]/60)/60)/24)+DATE(1970,1,1)</f>
        <v>42685.25</v>
      </c>
      <c r="N739">
        <f>YEAR(Tab_Data[[#This Row],[Date Created Conversion]])</f>
        <v>2016</v>
      </c>
      <c r="O739" s="12" t="str">
        <f>TEXT(Tab_Data[[#This Row],[Date Created Conversion]],"mmm")</f>
        <v>nov</v>
      </c>
      <c r="P739">
        <v>1479880800</v>
      </c>
      <c r="Q739" s="11">
        <f>(((Tab_Data[[#This Row],[deadline]]/60)/60)/24)+DATE(1970,1,1)</f>
        <v>42697.25</v>
      </c>
      <c r="R739" t="b">
        <v>0</v>
      </c>
      <c r="S739" t="b">
        <v>0</v>
      </c>
      <c r="T739" t="s">
        <v>60</v>
      </c>
      <c r="U739" t="str">
        <f>MID(Tab_Data[[#This Row],[category &amp; sub-category]],1,FIND("/",Tab_Data[[#This Row],[category &amp; sub-category]])-1)</f>
        <v>music</v>
      </c>
      <c r="V739" t="str">
        <f>MID(Tab_Data[[#This Row],[category &amp; sub-category]],FIND("/",Tab_Data[[#This Row],[category &amp; sub-category]])+1,1000)</f>
        <v>indie rock</v>
      </c>
    </row>
    <row r="740" spans="1:22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>(Tab_Data[[#This Row],[pledged]]/Tab_Data[[#This Row],[goal]])*100</f>
        <v>2.0843373493975905</v>
      </c>
      <c r="G740" t="s">
        <v>14</v>
      </c>
      <c r="H740">
        <v>15</v>
      </c>
      <c r="I740" s="8">
        <f>IF(Tab_Data[[#This Row],[pledged]]=0,0,Tab_Data[[#This Row],[pledged]]/Tab_Data[[#This Row],[backers_count]])</f>
        <v>103.8</v>
      </c>
      <c r="J740" t="s">
        <v>21</v>
      </c>
      <c r="K740" t="s">
        <v>22</v>
      </c>
      <c r="L740">
        <v>1416117600</v>
      </c>
      <c r="M740" s="11">
        <f>(((Tab_Data[[#This Row],[launched_at]]/60)/60)/24)+DATE(1970,1,1)</f>
        <v>41959.25</v>
      </c>
      <c r="N740">
        <f>YEAR(Tab_Data[[#This Row],[Date Created Conversion]])</f>
        <v>2014</v>
      </c>
      <c r="O740" s="12" t="str">
        <f>TEXT(Tab_Data[[#This Row],[Date Created Conversion]],"mmm")</f>
        <v>nov</v>
      </c>
      <c r="P740">
        <v>1418018400</v>
      </c>
      <c r="Q740" s="11">
        <f>(((Tab_Data[[#This Row],[deadline]]/60)/60)/24)+DATE(1970,1,1)</f>
        <v>41981.25</v>
      </c>
      <c r="R740" t="b">
        <v>0</v>
      </c>
      <c r="S740" t="b">
        <v>1</v>
      </c>
      <c r="T740" t="s">
        <v>33</v>
      </c>
      <c r="U740" t="str">
        <f>MID(Tab_Data[[#This Row],[category &amp; sub-category]],1,FIND("/",Tab_Data[[#This Row],[category &amp; sub-category]])-1)</f>
        <v>theater</v>
      </c>
      <c r="V740" t="str">
        <f>MID(Tab_Data[[#This Row],[category &amp; sub-category]],FIND("/",Tab_Data[[#This Row],[category &amp; sub-category]])+1,1000)</f>
        <v>plays</v>
      </c>
    </row>
    <row r="741" spans="1:22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>(Tab_Data[[#This Row],[pledged]]/Tab_Data[[#This Row],[goal]])*100</f>
        <v>61</v>
      </c>
      <c r="G741" t="s">
        <v>14</v>
      </c>
      <c r="H741">
        <v>191</v>
      </c>
      <c r="I741" s="8">
        <f>IF(Tab_Data[[#This Row],[pledged]]=0,0,Tab_Data[[#This Row],[pledged]]/Tab_Data[[#This Row],[backers_count]])</f>
        <v>31.937172774869111</v>
      </c>
      <c r="J741" t="s">
        <v>21</v>
      </c>
      <c r="K741" t="s">
        <v>22</v>
      </c>
      <c r="L741">
        <v>1340946000</v>
      </c>
      <c r="M741" s="11">
        <f>(((Tab_Data[[#This Row],[launched_at]]/60)/60)/24)+DATE(1970,1,1)</f>
        <v>41089.208333333336</v>
      </c>
      <c r="N741">
        <f>YEAR(Tab_Data[[#This Row],[Date Created Conversion]])</f>
        <v>2012</v>
      </c>
      <c r="O741" s="12" t="str">
        <f>TEXT(Tab_Data[[#This Row],[Date Created Conversion]],"mmm")</f>
        <v>jun</v>
      </c>
      <c r="P741">
        <v>1341032400</v>
      </c>
      <c r="Q741" s="11">
        <f>(((Tab_Data[[#This Row],[deadline]]/60)/60)/24)+DATE(1970,1,1)</f>
        <v>41090.208333333336</v>
      </c>
      <c r="R741" t="b">
        <v>0</v>
      </c>
      <c r="S741" t="b">
        <v>0</v>
      </c>
      <c r="T741" t="s">
        <v>60</v>
      </c>
      <c r="U741" t="str">
        <f>MID(Tab_Data[[#This Row],[category &amp; sub-category]],1,FIND("/",Tab_Data[[#This Row],[category &amp; sub-category]])-1)</f>
        <v>music</v>
      </c>
      <c r="V741" t="str">
        <f>MID(Tab_Data[[#This Row],[category &amp; sub-category]],FIND("/",Tab_Data[[#This Row],[category &amp; sub-category]])+1,1000)</f>
        <v>indie rock</v>
      </c>
    </row>
    <row r="742" spans="1:22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>(Tab_Data[[#This Row],[pledged]]/Tab_Data[[#This Row],[goal]])*100</f>
        <v>30.037735849056602</v>
      </c>
      <c r="G742" t="s">
        <v>14</v>
      </c>
      <c r="H742">
        <v>16</v>
      </c>
      <c r="I742" s="8">
        <f>IF(Tab_Data[[#This Row],[pledged]]=0,0,Tab_Data[[#This Row],[pledged]]/Tab_Data[[#This Row],[backers_count]])</f>
        <v>99.5</v>
      </c>
      <c r="J742" t="s">
        <v>21</v>
      </c>
      <c r="K742" t="s">
        <v>22</v>
      </c>
      <c r="L742">
        <v>1486101600</v>
      </c>
      <c r="M742" s="11">
        <f>(((Tab_Data[[#This Row],[launched_at]]/60)/60)/24)+DATE(1970,1,1)</f>
        <v>42769.25</v>
      </c>
      <c r="N742">
        <f>YEAR(Tab_Data[[#This Row],[Date Created Conversion]])</f>
        <v>2017</v>
      </c>
      <c r="O742" s="12" t="str">
        <f>TEXT(Tab_Data[[#This Row],[Date Created Conversion]],"mmm")</f>
        <v>feb</v>
      </c>
      <c r="P742">
        <v>1486360800</v>
      </c>
      <c r="Q742" s="11">
        <f>(((Tab_Data[[#This Row],[deadline]]/60)/60)/24)+DATE(1970,1,1)</f>
        <v>42772.25</v>
      </c>
      <c r="R742" t="b">
        <v>0</v>
      </c>
      <c r="S742" t="b">
        <v>0</v>
      </c>
      <c r="T742" t="s">
        <v>33</v>
      </c>
      <c r="U742" t="str">
        <f>MID(Tab_Data[[#This Row],[category &amp; sub-category]],1,FIND("/",Tab_Data[[#This Row],[category &amp; sub-category]])-1)</f>
        <v>theater</v>
      </c>
      <c r="V742" t="str">
        <f>MID(Tab_Data[[#This Row],[category &amp; sub-category]],FIND("/",Tab_Data[[#This Row],[category &amp; sub-category]])+1,1000)</f>
        <v>plays</v>
      </c>
    </row>
    <row r="743" spans="1:22" hidden="1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>(Tab_Data[[#This Row],[pledged]]/Tab_Data[[#This Row],[goal]])*100</f>
        <v>1179.1666666666665</v>
      </c>
      <c r="G743" t="s">
        <v>20</v>
      </c>
      <c r="H743">
        <v>130</v>
      </c>
      <c r="I743" s="8">
        <f>IF(Tab_Data[[#This Row],[pledged]]=0,0,Tab_Data[[#This Row],[pledged]]/Tab_Data[[#This Row],[backers_count]])</f>
        <v>108.84615384615384</v>
      </c>
      <c r="J743" t="s">
        <v>21</v>
      </c>
      <c r="K743" t="s">
        <v>22</v>
      </c>
      <c r="L743">
        <v>1274590800</v>
      </c>
      <c r="M743" s="11">
        <f>(((Tab_Data[[#This Row],[launched_at]]/60)/60)/24)+DATE(1970,1,1)</f>
        <v>40321.208333333336</v>
      </c>
      <c r="N743">
        <f>YEAR(Tab_Data[[#This Row],[Date Created Conversion]])</f>
        <v>2010</v>
      </c>
      <c r="O743" s="12" t="str">
        <f>TEXT(Tab_Data[[#This Row],[Date Created Conversion]],"mmm")</f>
        <v>may</v>
      </c>
      <c r="P743">
        <v>1274677200</v>
      </c>
      <c r="Q743" s="11">
        <f>(((Tab_Data[[#This Row],[deadline]]/60)/60)/24)+DATE(1970,1,1)</f>
        <v>40322.208333333336</v>
      </c>
      <c r="R743" t="b">
        <v>0</v>
      </c>
      <c r="S743" t="b">
        <v>0</v>
      </c>
      <c r="T743" t="s">
        <v>33</v>
      </c>
      <c r="U743" t="str">
        <f>MID(Tab_Data[[#This Row],[category &amp; sub-category]],1,FIND("/",Tab_Data[[#This Row],[category &amp; sub-category]])-1)</f>
        <v>theater</v>
      </c>
      <c r="V743" t="str">
        <f>MID(Tab_Data[[#This Row],[category &amp; sub-category]],FIND("/",Tab_Data[[#This Row],[category &amp; sub-category]])+1,1000)</f>
        <v>plays</v>
      </c>
    </row>
    <row r="744" spans="1:22" hidden="1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>(Tab_Data[[#This Row],[pledged]]/Tab_Data[[#This Row],[goal]])*100</f>
        <v>1126.0833333333335</v>
      </c>
      <c r="G744" t="s">
        <v>20</v>
      </c>
      <c r="H744">
        <v>122</v>
      </c>
      <c r="I744" s="8">
        <f>IF(Tab_Data[[#This Row],[pledged]]=0,0,Tab_Data[[#This Row],[pledged]]/Tab_Data[[#This Row],[backers_count]])</f>
        <v>110.76229508196721</v>
      </c>
      <c r="J744" t="s">
        <v>21</v>
      </c>
      <c r="K744" t="s">
        <v>22</v>
      </c>
      <c r="L744">
        <v>1263880800</v>
      </c>
      <c r="M744" s="11">
        <f>(((Tab_Data[[#This Row],[launched_at]]/60)/60)/24)+DATE(1970,1,1)</f>
        <v>40197.25</v>
      </c>
      <c r="N744">
        <f>YEAR(Tab_Data[[#This Row],[Date Created Conversion]])</f>
        <v>2010</v>
      </c>
      <c r="O744" s="12" t="str">
        <f>TEXT(Tab_Data[[#This Row],[Date Created Conversion]],"mmm")</f>
        <v>ene</v>
      </c>
      <c r="P744">
        <v>1267509600</v>
      </c>
      <c r="Q744" s="11">
        <f>(((Tab_Data[[#This Row],[deadline]]/60)/60)/24)+DATE(1970,1,1)</f>
        <v>40239.25</v>
      </c>
      <c r="R744" t="b">
        <v>0</v>
      </c>
      <c r="S744" t="b">
        <v>0</v>
      </c>
      <c r="T744" t="s">
        <v>50</v>
      </c>
      <c r="U744" t="str">
        <f>MID(Tab_Data[[#This Row],[category &amp; sub-category]],1,FIND("/",Tab_Data[[#This Row],[category &amp; sub-category]])-1)</f>
        <v>music</v>
      </c>
      <c r="V744" t="str">
        <f>MID(Tab_Data[[#This Row],[category &amp; sub-category]],FIND("/",Tab_Data[[#This Row],[category &amp; sub-category]])+1,1000)</f>
        <v>electric music</v>
      </c>
    </row>
    <row r="745" spans="1:22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>(Tab_Data[[#This Row],[pledged]]/Tab_Data[[#This Row],[goal]])*100</f>
        <v>12.923076923076923</v>
      </c>
      <c r="G745" t="s">
        <v>14</v>
      </c>
      <c r="H745">
        <v>17</v>
      </c>
      <c r="I745" s="8">
        <f>IF(Tab_Data[[#This Row],[pledged]]=0,0,Tab_Data[[#This Row],[pledged]]/Tab_Data[[#This Row],[backers_count]])</f>
        <v>29.647058823529413</v>
      </c>
      <c r="J745" t="s">
        <v>21</v>
      </c>
      <c r="K745" t="s">
        <v>22</v>
      </c>
      <c r="L745">
        <v>1445403600</v>
      </c>
      <c r="M745" s="11">
        <f>(((Tab_Data[[#This Row],[launched_at]]/60)/60)/24)+DATE(1970,1,1)</f>
        <v>42298.208333333328</v>
      </c>
      <c r="N745">
        <f>YEAR(Tab_Data[[#This Row],[Date Created Conversion]])</f>
        <v>2015</v>
      </c>
      <c r="O745" s="12" t="str">
        <f>TEXT(Tab_Data[[#This Row],[Date Created Conversion]],"mmm")</f>
        <v>oct</v>
      </c>
      <c r="P745">
        <v>1445922000</v>
      </c>
      <c r="Q745" s="11">
        <f>(((Tab_Data[[#This Row],[deadline]]/60)/60)/24)+DATE(1970,1,1)</f>
        <v>42304.208333333328</v>
      </c>
      <c r="R745" t="b">
        <v>0</v>
      </c>
      <c r="S745" t="b">
        <v>1</v>
      </c>
      <c r="T745" t="s">
        <v>33</v>
      </c>
      <c r="U745" t="str">
        <f>MID(Tab_Data[[#This Row],[category &amp; sub-category]],1,FIND("/",Tab_Data[[#This Row],[category &amp; sub-category]])-1)</f>
        <v>theater</v>
      </c>
      <c r="V745" t="str">
        <f>MID(Tab_Data[[#This Row],[category &amp; sub-category]],FIND("/",Tab_Data[[#This Row],[category &amp; sub-category]])+1,1000)</f>
        <v>plays</v>
      </c>
    </row>
    <row r="746" spans="1:22" hidden="1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>(Tab_Data[[#This Row],[pledged]]/Tab_Data[[#This Row],[goal]])*100</f>
        <v>712</v>
      </c>
      <c r="G746" t="s">
        <v>20</v>
      </c>
      <c r="H746">
        <v>140</v>
      </c>
      <c r="I746" s="8">
        <f>IF(Tab_Data[[#This Row],[pledged]]=0,0,Tab_Data[[#This Row],[pledged]]/Tab_Data[[#This Row],[backers_count]])</f>
        <v>101.71428571428571</v>
      </c>
      <c r="J746" t="s">
        <v>21</v>
      </c>
      <c r="K746" t="s">
        <v>22</v>
      </c>
      <c r="L746">
        <v>1533877200</v>
      </c>
      <c r="M746" s="11">
        <f>(((Tab_Data[[#This Row],[launched_at]]/60)/60)/24)+DATE(1970,1,1)</f>
        <v>43322.208333333328</v>
      </c>
      <c r="N746">
        <f>YEAR(Tab_Data[[#This Row],[Date Created Conversion]])</f>
        <v>2018</v>
      </c>
      <c r="O746" s="12" t="str">
        <f>TEXT(Tab_Data[[#This Row],[Date Created Conversion]],"mmm")</f>
        <v>ago</v>
      </c>
      <c r="P746">
        <v>1534050000</v>
      </c>
      <c r="Q746" s="11">
        <f>(((Tab_Data[[#This Row],[deadline]]/60)/60)/24)+DATE(1970,1,1)</f>
        <v>43324.208333333328</v>
      </c>
      <c r="R746" t="b">
        <v>0</v>
      </c>
      <c r="S746" t="b">
        <v>1</v>
      </c>
      <c r="T746" t="s">
        <v>33</v>
      </c>
      <c r="U746" t="str">
        <f>MID(Tab_Data[[#This Row],[category &amp; sub-category]],1,FIND("/",Tab_Data[[#This Row],[category &amp; sub-category]])-1)</f>
        <v>theater</v>
      </c>
      <c r="V746" t="str">
        <f>MID(Tab_Data[[#This Row],[category &amp; sub-category]],FIND("/",Tab_Data[[#This Row],[category &amp; sub-category]])+1,1000)</f>
        <v>plays</v>
      </c>
    </row>
    <row r="747" spans="1:22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>(Tab_Data[[#This Row],[pledged]]/Tab_Data[[#This Row],[goal]])*100</f>
        <v>30.304347826086957</v>
      </c>
      <c r="G747" t="s">
        <v>14</v>
      </c>
      <c r="H747">
        <v>34</v>
      </c>
      <c r="I747" s="8">
        <f>IF(Tab_Data[[#This Row],[pledged]]=0,0,Tab_Data[[#This Row],[pledged]]/Tab_Data[[#This Row],[backers_count]])</f>
        <v>61.5</v>
      </c>
      <c r="J747" t="s">
        <v>21</v>
      </c>
      <c r="K747" t="s">
        <v>22</v>
      </c>
      <c r="L747">
        <v>1275195600</v>
      </c>
      <c r="M747" s="11">
        <f>(((Tab_Data[[#This Row],[launched_at]]/60)/60)/24)+DATE(1970,1,1)</f>
        <v>40328.208333333336</v>
      </c>
      <c r="N747">
        <f>YEAR(Tab_Data[[#This Row],[Date Created Conversion]])</f>
        <v>2010</v>
      </c>
      <c r="O747" s="12" t="str">
        <f>TEXT(Tab_Data[[#This Row],[Date Created Conversion]],"mmm")</f>
        <v>may</v>
      </c>
      <c r="P747">
        <v>1277528400</v>
      </c>
      <c r="Q747" s="11">
        <f>(((Tab_Data[[#This Row],[deadline]]/60)/60)/24)+DATE(1970,1,1)</f>
        <v>40355.208333333336</v>
      </c>
      <c r="R747" t="b">
        <v>0</v>
      </c>
      <c r="S747" t="b">
        <v>0</v>
      </c>
      <c r="T747" t="s">
        <v>65</v>
      </c>
      <c r="U747" t="str">
        <f>MID(Tab_Data[[#This Row],[category &amp; sub-category]],1,FIND("/",Tab_Data[[#This Row],[category &amp; sub-category]])-1)</f>
        <v>technology</v>
      </c>
      <c r="V747" t="str">
        <f>MID(Tab_Data[[#This Row],[category &amp; sub-category]],FIND("/",Tab_Data[[#This Row],[category &amp; sub-category]])+1,1000)</f>
        <v>wearables</v>
      </c>
    </row>
    <row r="748" spans="1:22" hidden="1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>(Tab_Data[[#This Row],[pledged]]/Tab_Data[[#This Row],[goal]])*100</f>
        <v>212.50896057347671</v>
      </c>
      <c r="G748" t="s">
        <v>20</v>
      </c>
      <c r="H748">
        <v>3388</v>
      </c>
      <c r="I748" s="8">
        <f>IF(Tab_Data[[#This Row],[pledged]]=0,0,Tab_Data[[#This Row],[pledged]]/Tab_Data[[#This Row],[backers_count]])</f>
        <v>35</v>
      </c>
      <c r="J748" t="s">
        <v>21</v>
      </c>
      <c r="K748" t="s">
        <v>22</v>
      </c>
      <c r="L748">
        <v>1318136400</v>
      </c>
      <c r="M748" s="11">
        <f>(((Tab_Data[[#This Row],[launched_at]]/60)/60)/24)+DATE(1970,1,1)</f>
        <v>40825.208333333336</v>
      </c>
      <c r="N748">
        <f>YEAR(Tab_Data[[#This Row],[Date Created Conversion]])</f>
        <v>2011</v>
      </c>
      <c r="O748" s="12" t="str">
        <f>TEXT(Tab_Data[[#This Row],[Date Created Conversion]],"mmm")</f>
        <v>oct</v>
      </c>
      <c r="P748">
        <v>1318568400</v>
      </c>
      <c r="Q748" s="11">
        <f>(((Tab_Data[[#This Row],[deadline]]/60)/60)/24)+DATE(1970,1,1)</f>
        <v>40830.208333333336</v>
      </c>
      <c r="R748" t="b">
        <v>0</v>
      </c>
      <c r="S748" t="b">
        <v>0</v>
      </c>
      <c r="T748" t="s">
        <v>28</v>
      </c>
      <c r="U748" t="str">
        <f>MID(Tab_Data[[#This Row],[category &amp; sub-category]],1,FIND("/",Tab_Data[[#This Row],[category &amp; sub-category]])-1)</f>
        <v>technology</v>
      </c>
      <c r="V748" t="str">
        <f>MID(Tab_Data[[#This Row],[category &amp; sub-category]],FIND("/",Tab_Data[[#This Row],[category &amp; sub-category]])+1,1000)</f>
        <v>web</v>
      </c>
    </row>
    <row r="749" spans="1:22" hidden="1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>(Tab_Data[[#This Row],[pledged]]/Tab_Data[[#This Row],[goal]])*100</f>
        <v>228.85714285714286</v>
      </c>
      <c r="G749" t="s">
        <v>20</v>
      </c>
      <c r="H749">
        <v>280</v>
      </c>
      <c r="I749" s="8">
        <f>IF(Tab_Data[[#This Row],[pledged]]=0,0,Tab_Data[[#This Row],[pledged]]/Tab_Data[[#This Row],[backers_count]])</f>
        <v>40.049999999999997</v>
      </c>
      <c r="J749" t="s">
        <v>21</v>
      </c>
      <c r="K749" t="s">
        <v>22</v>
      </c>
      <c r="L749">
        <v>1283403600</v>
      </c>
      <c r="M749" s="11">
        <f>(((Tab_Data[[#This Row],[launched_at]]/60)/60)/24)+DATE(1970,1,1)</f>
        <v>40423.208333333336</v>
      </c>
      <c r="N749">
        <f>YEAR(Tab_Data[[#This Row],[Date Created Conversion]])</f>
        <v>2010</v>
      </c>
      <c r="O749" s="12" t="str">
        <f>TEXT(Tab_Data[[#This Row],[Date Created Conversion]],"mmm")</f>
        <v>sep</v>
      </c>
      <c r="P749">
        <v>1284354000</v>
      </c>
      <c r="Q749" s="11">
        <f>(((Tab_Data[[#This Row],[deadline]]/60)/60)/24)+DATE(1970,1,1)</f>
        <v>40434.208333333336</v>
      </c>
      <c r="R749" t="b">
        <v>0</v>
      </c>
      <c r="S749" t="b">
        <v>0</v>
      </c>
      <c r="T749" t="s">
        <v>33</v>
      </c>
      <c r="U749" t="str">
        <f>MID(Tab_Data[[#This Row],[category &amp; sub-category]],1,FIND("/",Tab_Data[[#This Row],[category &amp; sub-category]])-1)</f>
        <v>theater</v>
      </c>
      <c r="V749" t="str">
        <f>MID(Tab_Data[[#This Row],[category &amp; sub-category]],FIND("/",Tab_Data[[#This Row],[category &amp; sub-category]])+1,1000)</f>
        <v>plays</v>
      </c>
    </row>
    <row r="750" spans="1:22" hidden="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>(Tab_Data[[#This Row],[pledged]]/Tab_Data[[#This Row],[goal]])*100</f>
        <v>34.959979476654695</v>
      </c>
      <c r="G750" t="s">
        <v>74</v>
      </c>
      <c r="H750">
        <v>614</v>
      </c>
      <c r="I750" s="8">
        <f>IF(Tab_Data[[#This Row],[pledged]]=0,0,Tab_Data[[#This Row],[pledged]]/Tab_Data[[#This Row],[backers_count]])</f>
        <v>110.97231270358306</v>
      </c>
      <c r="J750" t="s">
        <v>21</v>
      </c>
      <c r="K750" t="s">
        <v>22</v>
      </c>
      <c r="L750">
        <v>1267423200</v>
      </c>
      <c r="M750" s="11">
        <f>(((Tab_Data[[#This Row],[launched_at]]/60)/60)/24)+DATE(1970,1,1)</f>
        <v>40238.25</v>
      </c>
      <c r="N750">
        <f>YEAR(Tab_Data[[#This Row],[Date Created Conversion]])</f>
        <v>2010</v>
      </c>
      <c r="O750" s="12" t="str">
        <f>TEXT(Tab_Data[[#This Row],[Date Created Conversion]],"mmm")</f>
        <v>mar</v>
      </c>
      <c r="P750">
        <v>1269579600</v>
      </c>
      <c r="Q750" s="11">
        <f>(((Tab_Data[[#This Row],[deadline]]/60)/60)/24)+DATE(1970,1,1)</f>
        <v>40263.208333333336</v>
      </c>
      <c r="R750" t="b">
        <v>0</v>
      </c>
      <c r="S750" t="b">
        <v>1</v>
      </c>
      <c r="T750" t="s">
        <v>71</v>
      </c>
      <c r="U750" t="str">
        <f>MID(Tab_Data[[#This Row],[category &amp; sub-category]],1,FIND("/",Tab_Data[[#This Row],[category &amp; sub-category]])-1)</f>
        <v>film &amp; video</v>
      </c>
      <c r="V750" t="str">
        <f>MID(Tab_Data[[#This Row],[category &amp; sub-category]],FIND("/",Tab_Data[[#This Row],[category &amp; sub-category]])+1,1000)</f>
        <v>animation</v>
      </c>
    </row>
    <row r="751" spans="1:22" hidden="1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>(Tab_Data[[#This Row],[pledged]]/Tab_Data[[#This Row],[goal]])*100</f>
        <v>157.29069767441862</v>
      </c>
      <c r="G751" t="s">
        <v>20</v>
      </c>
      <c r="H751">
        <v>366</v>
      </c>
      <c r="I751" s="8">
        <f>IF(Tab_Data[[#This Row],[pledged]]=0,0,Tab_Data[[#This Row],[pledged]]/Tab_Data[[#This Row],[backers_count]])</f>
        <v>36.959016393442624</v>
      </c>
      <c r="J751" t="s">
        <v>107</v>
      </c>
      <c r="K751" t="s">
        <v>108</v>
      </c>
      <c r="L751">
        <v>1412744400</v>
      </c>
      <c r="M751" s="11">
        <f>(((Tab_Data[[#This Row],[launched_at]]/60)/60)/24)+DATE(1970,1,1)</f>
        <v>41920.208333333336</v>
      </c>
      <c r="N751">
        <f>YEAR(Tab_Data[[#This Row],[Date Created Conversion]])</f>
        <v>2014</v>
      </c>
      <c r="O751" s="12" t="str">
        <f>TEXT(Tab_Data[[#This Row],[Date Created Conversion]],"mmm")</f>
        <v>oct</v>
      </c>
      <c r="P751">
        <v>1413781200</v>
      </c>
      <c r="Q751" s="11">
        <f>(((Tab_Data[[#This Row],[deadline]]/60)/60)/24)+DATE(1970,1,1)</f>
        <v>41932.208333333336</v>
      </c>
      <c r="R751" t="b">
        <v>0</v>
      </c>
      <c r="S751" t="b">
        <v>1</v>
      </c>
      <c r="T751" t="s">
        <v>65</v>
      </c>
      <c r="U751" t="str">
        <f>MID(Tab_Data[[#This Row],[category &amp; sub-category]],1,FIND("/",Tab_Data[[#This Row],[category &amp; sub-category]])-1)</f>
        <v>technology</v>
      </c>
      <c r="V751" t="str">
        <f>MID(Tab_Data[[#This Row],[category &amp; sub-category]],FIND("/",Tab_Data[[#This Row],[category &amp; sub-category]])+1,1000)</f>
        <v>wearables</v>
      </c>
    </row>
    <row r="752" spans="1:2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>(Tab_Data[[#This Row],[pledged]]/Tab_Data[[#This Row],[goal]])*100</f>
        <v>1</v>
      </c>
      <c r="G752" t="s">
        <v>14</v>
      </c>
      <c r="H752">
        <v>1</v>
      </c>
      <c r="I752" s="8">
        <f>IF(Tab_Data[[#This Row],[pledged]]=0,0,Tab_Data[[#This Row],[pledged]]/Tab_Data[[#This Row],[backers_count]])</f>
        <v>1</v>
      </c>
      <c r="J752" t="s">
        <v>40</v>
      </c>
      <c r="K752" t="s">
        <v>41</v>
      </c>
      <c r="L752">
        <v>1277960400</v>
      </c>
      <c r="M752" s="11">
        <f>(((Tab_Data[[#This Row],[launched_at]]/60)/60)/24)+DATE(1970,1,1)</f>
        <v>40360.208333333336</v>
      </c>
      <c r="N752">
        <f>YEAR(Tab_Data[[#This Row],[Date Created Conversion]])</f>
        <v>2010</v>
      </c>
      <c r="O752" s="12" t="str">
        <f>TEXT(Tab_Data[[#This Row],[Date Created Conversion]],"mmm")</f>
        <v>jul</v>
      </c>
      <c r="P752">
        <v>1280120400</v>
      </c>
      <c r="Q752" s="11">
        <f>(((Tab_Data[[#This Row],[deadline]]/60)/60)/24)+DATE(1970,1,1)</f>
        <v>40385.208333333336</v>
      </c>
      <c r="R752" t="b">
        <v>0</v>
      </c>
      <c r="S752" t="b">
        <v>0</v>
      </c>
      <c r="T752" t="s">
        <v>50</v>
      </c>
      <c r="U752" t="str">
        <f>MID(Tab_Data[[#This Row],[category &amp; sub-category]],1,FIND("/",Tab_Data[[#This Row],[category &amp; sub-category]])-1)</f>
        <v>music</v>
      </c>
      <c r="V752" t="str">
        <f>MID(Tab_Data[[#This Row],[category &amp; sub-category]],FIND("/",Tab_Data[[#This Row],[category &amp; sub-category]])+1,1000)</f>
        <v>electric music</v>
      </c>
    </row>
    <row r="753" spans="1:22" hidden="1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>(Tab_Data[[#This Row],[pledged]]/Tab_Data[[#This Row],[goal]])*100</f>
        <v>232.30555555555554</v>
      </c>
      <c r="G753" t="s">
        <v>20</v>
      </c>
      <c r="H753">
        <v>270</v>
      </c>
      <c r="I753" s="8">
        <f>IF(Tab_Data[[#This Row],[pledged]]=0,0,Tab_Data[[#This Row],[pledged]]/Tab_Data[[#This Row],[backers_count]])</f>
        <v>30.974074074074075</v>
      </c>
      <c r="J753" t="s">
        <v>21</v>
      </c>
      <c r="K753" t="s">
        <v>22</v>
      </c>
      <c r="L753">
        <v>1458190800</v>
      </c>
      <c r="M753" s="11">
        <f>(((Tab_Data[[#This Row],[launched_at]]/60)/60)/24)+DATE(1970,1,1)</f>
        <v>42446.208333333328</v>
      </c>
      <c r="N753">
        <f>YEAR(Tab_Data[[#This Row],[Date Created Conversion]])</f>
        <v>2016</v>
      </c>
      <c r="O753" s="12" t="str">
        <f>TEXT(Tab_Data[[#This Row],[Date Created Conversion]],"mmm")</f>
        <v>mar</v>
      </c>
      <c r="P753">
        <v>1459486800</v>
      </c>
      <c r="Q753" s="11">
        <f>(((Tab_Data[[#This Row],[deadline]]/60)/60)/24)+DATE(1970,1,1)</f>
        <v>42461.208333333328</v>
      </c>
      <c r="R753" t="b">
        <v>1</v>
      </c>
      <c r="S753" t="b">
        <v>1</v>
      </c>
      <c r="T753" t="s">
        <v>68</v>
      </c>
      <c r="U753" t="str">
        <f>MID(Tab_Data[[#This Row],[category &amp; sub-category]],1,FIND("/",Tab_Data[[#This Row],[category &amp; sub-category]])-1)</f>
        <v>publishing</v>
      </c>
      <c r="V753" t="str">
        <f>MID(Tab_Data[[#This Row],[category &amp; sub-category]],FIND("/",Tab_Data[[#This Row],[category &amp; sub-category]])+1,1000)</f>
        <v>nonfiction</v>
      </c>
    </row>
    <row r="754" spans="1:22" hidden="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>(Tab_Data[[#This Row],[pledged]]/Tab_Data[[#This Row],[goal]])*100</f>
        <v>92.448275862068968</v>
      </c>
      <c r="G754" t="s">
        <v>74</v>
      </c>
      <c r="H754">
        <v>114</v>
      </c>
      <c r="I754" s="8">
        <f>IF(Tab_Data[[#This Row],[pledged]]=0,0,Tab_Data[[#This Row],[pledged]]/Tab_Data[[#This Row],[backers_count]])</f>
        <v>47.035087719298247</v>
      </c>
      <c r="J754" t="s">
        <v>21</v>
      </c>
      <c r="K754" t="s">
        <v>22</v>
      </c>
      <c r="L754">
        <v>1280984400</v>
      </c>
      <c r="M754" s="11">
        <f>(((Tab_Data[[#This Row],[launched_at]]/60)/60)/24)+DATE(1970,1,1)</f>
        <v>40395.208333333336</v>
      </c>
      <c r="N754">
        <f>YEAR(Tab_Data[[#This Row],[Date Created Conversion]])</f>
        <v>2010</v>
      </c>
      <c r="O754" s="12" t="str">
        <f>TEXT(Tab_Data[[#This Row],[Date Created Conversion]],"mmm")</f>
        <v>ago</v>
      </c>
      <c r="P754">
        <v>1282539600</v>
      </c>
      <c r="Q754" s="11">
        <f>(((Tab_Data[[#This Row],[deadline]]/60)/60)/24)+DATE(1970,1,1)</f>
        <v>40413.208333333336</v>
      </c>
      <c r="R754" t="b">
        <v>0</v>
      </c>
      <c r="S754" t="b">
        <v>1</v>
      </c>
      <c r="T754" t="s">
        <v>33</v>
      </c>
      <c r="U754" t="str">
        <f>MID(Tab_Data[[#This Row],[category &amp; sub-category]],1,FIND("/",Tab_Data[[#This Row],[category &amp; sub-category]])-1)</f>
        <v>theater</v>
      </c>
      <c r="V754" t="str">
        <f>MID(Tab_Data[[#This Row],[category &amp; sub-category]],FIND("/",Tab_Data[[#This Row],[category &amp; sub-category]])+1,1000)</f>
        <v>plays</v>
      </c>
    </row>
    <row r="755" spans="1:22" hidden="1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>(Tab_Data[[#This Row],[pledged]]/Tab_Data[[#This Row],[goal]])*100</f>
        <v>256.70212765957444</v>
      </c>
      <c r="G755" t="s">
        <v>20</v>
      </c>
      <c r="H755">
        <v>137</v>
      </c>
      <c r="I755" s="8">
        <f>IF(Tab_Data[[#This Row],[pledged]]=0,0,Tab_Data[[#This Row],[pledged]]/Tab_Data[[#This Row],[backers_count]])</f>
        <v>88.065693430656935</v>
      </c>
      <c r="J755" t="s">
        <v>21</v>
      </c>
      <c r="K755" t="s">
        <v>22</v>
      </c>
      <c r="L755">
        <v>1274590800</v>
      </c>
      <c r="M755" s="11">
        <f>(((Tab_Data[[#This Row],[launched_at]]/60)/60)/24)+DATE(1970,1,1)</f>
        <v>40321.208333333336</v>
      </c>
      <c r="N755">
        <f>YEAR(Tab_Data[[#This Row],[Date Created Conversion]])</f>
        <v>2010</v>
      </c>
      <c r="O755" s="12" t="str">
        <f>TEXT(Tab_Data[[#This Row],[Date Created Conversion]],"mmm")</f>
        <v>may</v>
      </c>
      <c r="P755">
        <v>1275886800</v>
      </c>
      <c r="Q755" s="11">
        <f>(((Tab_Data[[#This Row],[deadline]]/60)/60)/24)+DATE(1970,1,1)</f>
        <v>40336.208333333336</v>
      </c>
      <c r="R755" t="b">
        <v>0</v>
      </c>
      <c r="S755" t="b">
        <v>0</v>
      </c>
      <c r="T755" t="s">
        <v>122</v>
      </c>
      <c r="U755" t="str">
        <f>MID(Tab_Data[[#This Row],[category &amp; sub-category]],1,FIND("/",Tab_Data[[#This Row],[category &amp; sub-category]])-1)</f>
        <v>photography</v>
      </c>
      <c r="V755" t="str">
        <f>MID(Tab_Data[[#This Row],[category &amp; sub-category]],FIND("/",Tab_Data[[#This Row],[category &amp; sub-category]])+1,1000)</f>
        <v>photography books</v>
      </c>
    </row>
    <row r="756" spans="1:22" hidden="1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>(Tab_Data[[#This Row],[pledged]]/Tab_Data[[#This Row],[goal]])*100</f>
        <v>168.47017045454547</v>
      </c>
      <c r="G756" t="s">
        <v>20</v>
      </c>
      <c r="H756">
        <v>3205</v>
      </c>
      <c r="I756" s="8">
        <f>IF(Tab_Data[[#This Row],[pledged]]=0,0,Tab_Data[[#This Row],[pledged]]/Tab_Data[[#This Row],[backers_count]])</f>
        <v>37.005616224648989</v>
      </c>
      <c r="J756" t="s">
        <v>21</v>
      </c>
      <c r="K756" t="s">
        <v>22</v>
      </c>
      <c r="L756">
        <v>1351400400</v>
      </c>
      <c r="M756" s="11">
        <f>(((Tab_Data[[#This Row],[launched_at]]/60)/60)/24)+DATE(1970,1,1)</f>
        <v>41210.208333333336</v>
      </c>
      <c r="N756">
        <f>YEAR(Tab_Data[[#This Row],[Date Created Conversion]])</f>
        <v>2012</v>
      </c>
      <c r="O756" s="12" t="str">
        <f>TEXT(Tab_Data[[#This Row],[Date Created Conversion]],"mmm")</f>
        <v>oct</v>
      </c>
      <c r="P756">
        <v>1355983200</v>
      </c>
      <c r="Q756" s="11">
        <f>(((Tab_Data[[#This Row],[deadline]]/60)/60)/24)+DATE(1970,1,1)</f>
        <v>41263.25</v>
      </c>
      <c r="R756" t="b">
        <v>0</v>
      </c>
      <c r="S756" t="b">
        <v>0</v>
      </c>
      <c r="T756" t="s">
        <v>33</v>
      </c>
      <c r="U756" t="str">
        <f>MID(Tab_Data[[#This Row],[category &amp; sub-category]],1,FIND("/",Tab_Data[[#This Row],[category &amp; sub-category]])-1)</f>
        <v>theater</v>
      </c>
      <c r="V756" t="str">
        <f>MID(Tab_Data[[#This Row],[category &amp; sub-category]],FIND("/",Tab_Data[[#This Row],[category &amp; sub-category]])+1,1000)</f>
        <v>plays</v>
      </c>
    </row>
    <row r="757" spans="1:22" hidden="1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>(Tab_Data[[#This Row],[pledged]]/Tab_Data[[#This Row],[goal]])*100</f>
        <v>166.57777777777778</v>
      </c>
      <c r="G757" t="s">
        <v>20</v>
      </c>
      <c r="H757">
        <v>288</v>
      </c>
      <c r="I757" s="8">
        <f>IF(Tab_Data[[#This Row],[pledged]]=0,0,Tab_Data[[#This Row],[pledged]]/Tab_Data[[#This Row],[backers_count]])</f>
        <v>26.027777777777779</v>
      </c>
      <c r="J757" t="s">
        <v>36</v>
      </c>
      <c r="K757" t="s">
        <v>37</v>
      </c>
      <c r="L757">
        <v>1514354400</v>
      </c>
      <c r="M757" s="11">
        <f>(((Tab_Data[[#This Row],[launched_at]]/60)/60)/24)+DATE(1970,1,1)</f>
        <v>43096.25</v>
      </c>
      <c r="N757">
        <f>YEAR(Tab_Data[[#This Row],[Date Created Conversion]])</f>
        <v>2017</v>
      </c>
      <c r="O757" s="12" t="str">
        <f>TEXT(Tab_Data[[#This Row],[Date Created Conversion]],"mmm")</f>
        <v>dic</v>
      </c>
      <c r="P757">
        <v>1515391200</v>
      </c>
      <c r="Q757" s="11">
        <f>(((Tab_Data[[#This Row],[deadline]]/60)/60)/24)+DATE(1970,1,1)</f>
        <v>43108.25</v>
      </c>
      <c r="R757" t="b">
        <v>0</v>
      </c>
      <c r="S757" t="b">
        <v>1</v>
      </c>
      <c r="T757" t="s">
        <v>33</v>
      </c>
      <c r="U757" t="str">
        <f>MID(Tab_Data[[#This Row],[category &amp; sub-category]],1,FIND("/",Tab_Data[[#This Row],[category &amp; sub-category]])-1)</f>
        <v>theater</v>
      </c>
      <c r="V757" t="str">
        <f>MID(Tab_Data[[#This Row],[category &amp; sub-category]],FIND("/",Tab_Data[[#This Row],[category &amp; sub-category]])+1,1000)</f>
        <v>plays</v>
      </c>
    </row>
    <row r="758" spans="1:22" ht="31.2" hidden="1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>(Tab_Data[[#This Row],[pledged]]/Tab_Data[[#This Row],[goal]])*100</f>
        <v>772.07692307692309</v>
      </c>
      <c r="G758" t="s">
        <v>20</v>
      </c>
      <c r="H758">
        <v>148</v>
      </c>
      <c r="I758" s="8">
        <f>IF(Tab_Data[[#This Row],[pledged]]=0,0,Tab_Data[[#This Row],[pledged]]/Tab_Data[[#This Row],[backers_count]])</f>
        <v>67.817567567567565</v>
      </c>
      <c r="J758" t="s">
        <v>21</v>
      </c>
      <c r="K758" t="s">
        <v>22</v>
      </c>
      <c r="L758">
        <v>1421733600</v>
      </c>
      <c r="M758" s="11">
        <f>(((Tab_Data[[#This Row],[launched_at]]/60)/60)/24)+DATE(1970,1,1)</f>
        <v>42024.25</v>
      </c>
      <c r="N758">
        <f>YEAR(Tab_Data[[#This Row],[Date Created Conversion]])</f>
        <v>2015</v>
      </c>
      <c r="O758" s="12" t="str">
        <f>TEXT(Tab_Data[[#This Row],[Date Created Conversion]],"mmm")</f>
        <v>ene</v>
      </c>
      <c r="P758">
        <v>1422252000</v>
      </c>
      <c r="Q758" s="11">
        <f>(((Tab_Data[[#This Row],[deadline]]/60)/60)/24)+DATE(1970,1,1)</f>
        <v>42030.25</v>
      </c>
      <c r="R758" t="b">
        <v>0</v>
      </c>
      <c r="S758" t="b">
        <v>0</v>
      </c>
      <c r="T758" t="s">
        <v>33</v>
      </c>
      <c r="U758" t="str">
        <f>MID(Tab_Data[[#This Row],[category &amp; sub-category]],1,FIND("/",Tab_Data[[#This Row],[category &amp; sub-category]])-1)</f>
        <v>theater</v>
      </c>
      <c r="V758" t="str">
        <f>MID(Tab_Data[[#This Row],[category &amp; sub-category]],FIND("/",Tab_Data[[#This Row],[category &amp; sub-category]])+1,1000)</f>
        <v>plays</v>
      </c>
    </row>
    <row r="759" spans="1:22" hidden="1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>(Tab_Data[[#This Row],[pledged]]/Tab_Data[[#This Row],[goal]])*100</f>
        <v>406.85714285714283</v>
      </c>
      <c r="G759" t="s">
        <v>20</v>
      </c>
      <c r="H759">
        <v>114</v>
      </c>
      <c r="I759" s="8">
        <f>IF(Tab_Data[[#This Row],[pledged]]=0,0,Tab_Data[[#This Row],[pledged]]/Tab_Data[[#This Row],[backers_count]])</f>
        <v>49.964912280701753</v>
      </c>
      <c r="J759" t="s">
        <v>21</v>
      </c>
      <c r="K759" t="s">
        <v>22</v>
      </c>
      <c r="L759">
        <v>1305176400</v>
      </c>
      <c r="M759" s="11">
        <f>(((Tab_Data[[#This Row],[launched_at]]/60)/60)/24)+DATE(1970,1,1)</f>
        <v>40675.208333333336</v>
      </c>
      <c r="N759">
        <f>YEAR(Tab_Data[[#This Row],[Date Created Conversion]])</f>
        <v>2011</v>
      </c>
      <c r="O759" s="12" t="str">
        <f>TEXT(Tab_Data[[#This Row],[Date Created Conversion]],"mmm")</f>
        <v>may</v>
      </c>
      <c r="P759">
        <v>1305522000</v>
      </c>
      <c r="Q759" s="11">
        <f>(((Tab_Data[[#This Row],[deadline]]/60)/60)/24)+DATE(1970,1,1)</f>
        <v>40679.208333333336</v>
      </c>
      <c r="R759" t="b">
        <v>0</v>
      </c>
      <c r="S759" t="b">
        <v>0</v>
      </c>
      <c r="T759" t="s">
        <v>53</v>
      </c>
      <c r="U759" t="str">
        <f>MID(Tab_Data[[#This Row],[category &amp; sub-category]],1,FIND("/",Tab_Data[[#This Row],[category &amp; sub-category]])-1)</f>
        <v>film &amp; video</v>
      </c>
      <c r="V759" t="str">
        <f>MID(Tab_Data[[#This Row],[category &amp; sub-category]],FIND("/",Tab_Data[[#This Row],[category &amp; sub-category]])+1,1000)</f>
        <v>drama</v>
      </c>
    </row>
    <row r="760" spans="1:22" hidden="1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>(Tab_Data[[#This Row],[pledged]]/Tab_Data[[#This Row],[goal]])*100</f>
        <v>564.20608108108115</v>
      </c>
      <c r="G760" t="s">
        <v>20</v>
      </c>
      <c r="H760">
        <v>1518</v>
      </c>
      <c r="I760" s="8">
        <f>IF(Tab_Data[[#This Row],[pledged]]=0,0,Tab_Data[[#This Row],[pledged]]/Tab_Data[[#This Row],[backers_count]])</f>
        <v>110.01646903820817</v>
      </c>
      <c r="J760" t="s">
        <v>15</v>
      </c>
      <c r="K760" t="s">
        <v>16</v>
      </c>
      <c r="L760">
        <v>1414126800</v>
      </c>
      <c r="M760" s="11">
        <f>(((Tab_Data[[#This Row],[launched_at]]/60)/60)/24)+DATE(1970,1,1)</f>
        <v>41936.208333333336</v>
      </c>
      <c r="N760">
        <f>YEAR(Tab_Data[[#This Row],[Date Created Conversion]])</f>
        <v>2014</v>
      </c>
      <c r="O760" s="12" t="str">
        <f>TEXT(Tab_Data[[#This Row],[Date Created Conversion]],"mmm")</f>
        <v>oct</v>
      </c>
      <c r="P760">
        <v>1414904400</v>
      </c>
      <c r="Q760" s="11">
        <f>(((Tab_Data[[#This Row],[deadline]]/60)/60)/24)+DATE(1970,1,1)</f>
        <v>41945.208333333336</v>
      </c>
      <c r="R760" t="b">
        <v>0</v>
      </c>
      <c r="S760" t="b">
        <v>0</v>
      </c>
      <c r="T760" t="s">
        <v>23</v>
      </c>
      <c r="U760" t="str">
        <f>MID(Tab_Data[[#This Row],[category &amp; sub-category]],1,FIND("/",Tab_Data[[#This Row],[category &amp; sub-category]])-1)</f>
        <v>music</v>
      </c>
      <c r="V760" t="str">
        <f>MID(Tab_Data[[#This Row],[category &amp; sub-category]],FIND("/",Tab_Data[[#This Row],[category &amp; sub-category]])+1,1000)</f>
        <v>rock</v>
      </c>
    </row>
    <row r="761" spans="1:22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>(Tab_Data[[#This Row],[pledged]]/Tab_Data[[#This Row],[goal]])*100</f>
        <v>68.426865671641792</v>
      </c>
      <c r="G761" t="s">
        <v>14</v>
      </c>
      <c r="H761">
        <v>1274</v>
      </c>
      <c r="I761" s="8">
        <f>IF(Tab_Data[[#This Row],[pledged]]=0,0,Tab_Data[[#This Row],[pledged]]/Tab_Data[[#This Row],[backers_count]])</f>
        <v>89.964678178963894</v>
      </c>
      <c r="J761" t="s">
        <v>21</v>
      </c>
      <c r="K761" t="s">
        <v>22</v>
      </c>
      <c r="L761">
        <v>1517810400</v>
      </c>
      <c r="M761" s="11">
        <f>(((Tab_Data[[#This Row],[launched_at]]/60)/60)/24)+DATE(1970,1,1)</f>
        <v>43136.25</v>
      </c>
      <c r="N761">
        <f>YEAR(Tab_Data[[#This Row],[Date Created Conversion]])</f>
        <v>2018</v>
      </c>
      <c r="O761" s="12" t="str">
        <f>TEXT(Tab_Data[[#This Row],[Date Created Conversion]],"mmm")</f>
        <v>feb</v>
      </c>
      <c r="P761">
        <v>1520402400</v>
      </c>
      <c r="Q761" s="11">
        <f>(((Tab_Data[[#This Row],[deadline]]/60)/60)/24)+DATE(1970,1,1)</f>
        <v>43166.25</v>
      </c>
      <c r="R761" t="b">
        <v>0</v>
      </c>
      <c r="S761" t="b">
        <v>0</v>
      </c>
      <c r="T761" t="s">
        <v>50</v>
      </c>
      <c r="U761" t="str">
        <f>MID(Tab_Data[[#This Row],[category &amp; sub-category]],1,FIND("/",Tab_Data[[#This Row],[category &amp; sub-category]])-1)</f>
        <v>music</v>
      </c>
      <c r="V761" t="str">
        <f>MID(Tab_Data[[#This Row],[category &amp; sub-category]],FIND("/",Tab_Data[[#This Row],[category &amp; sub-category]])+1,1000)</f>
        <v>electric music</v>
      </c>
    </row>
    <row r="762" spans="1:22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>(Tab_Data[[#This Row],[pledged]]/Tab_Data[[#This Row],[goal]])*100</f>
        <v>34.351966873706004</v>
      </c>
      <c r="G762" t="s">
        <v>14</v>
      </c>
      <c r="H762">
        <v>210</v>
      </c>
      <c r="I762" s="8">
        <f>IF(Tab_Data[[#This Row],[pledged]]=0,0,Tab_Data[[#This Row],[pledged]]/Tab_Data[[#This Row],[backers_count]])</f>
        <v>79.009523809523813</v>
      </c>
      <c r="J762" t="s">
        <v>107</v>
      </c>
      <c r="K762" t="s">
        <v>108</v>
      </c>
      <c r="L762">
        <v>1564635600</v>
      </c>
      <c r="M762" s="11">
        <f>(((Tab_Data[[#This Row],[launched_at]]/60)/60)/24)+DATE(1970,1,1)</f>
        <v>43678.208333333328</v>
      </c>
      <c r="N762">
        <f>YEAR(Tab_Data[[#This Row],[Date Created Conversion]])</f>
        <v>2019</v>
      </c>
      <c r="O762" s="12" t="str">
        <f>TEXT(Tab_Data[[#This Row],[Date Created Conversion]],"mmm")</f>
        <v>ago</v>
      </c>
      <c r="P762">
        <v>1567141200</v>
      </c>
      <c r="Q762" s="11">
        <f>(((Tab_Data[[#This Row],[deadline]]/60)/60)/24)+DATE(1970,1,1)</f>
        <v>43707.208333333328</v>
      </c>
      <c r="R762" t="b">
        <v>0</v>
      </c>
      <c r="S762" t="b">
        <v>1</v>
      </c>
      <c r="T762" t="s">
        <v>89</v>
      </c>
      <c r="U762" t="str">
        <f>MID(Tab_Data[[#This Row],[category &amp; sub-category]],1,FIND("/",Tab_Data[[#This Row],[category &amp; sub-category]])-1)</f>
        <v>games</v>
      </c>
      <c r="V762" t="str">
        <f>MID(Tab_Data[[#This Row],[category &amp; sub-category]],FIND("/",Tab_Data[[#This Row],[category &amp; sub-category]])+1,1000)</f>
        <v>video games</v>
      </c>
    </row>
    <row r="763" spans="1:22" hidden="1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>(Tab_Data[[#This Row],[pledged]]/Tab_Data[[#This Row],[goal]])*100</f>
        <v>655.4545454545455</v>
      </c>
      <c r="G763" t="s">
        <v>20</v>
      </c>
      <c r="H763">
        <v>166</v>
      </c>
      <c r="I763" s="8">
        <f>IF(Tab_Data[[#This Row],[pledged]]=0,0,Tab_Data[[#This Row],[pledged]]/Tab_Data[[#This Row],[backers_count]])</f>
        <v>86.867469879518069</v>
      </c>
      <c r="J763" t="s">
        <v>21</v>
      </c>
      <c r="K763" t="s">
        <v>22</v>
      </c>
      <c r="L763">
        <v>1500699600</v>
      </c>
      <c r="M763" s="11">
        <f>(((Tab_Data[[#This Row],[launched_at]]/60)/60)/24)+DATE(1970,1,1)</f>
        <v>42938.208333333328</v>
      </c>
      <c r="N763">
        <f>YEAR(Tab_Data[[#This Row],[Date Created Conversion]])</f>
        <v>2017</v>
      </c>
      <c r="O763" s="12" t="str">
        <f>TEXT(Tab_Data[[#This Row],[Date Created Conversion]],"mmm")</f>
        <v>jul</v>
      </c>
      <c r="P763">
        <v>1501131600</v>
      </c>
      <c r="Q763" s="11">
        <f>(((Tab_Data[[#This Row],[deadline]]/60)/60)/24)+DATE(1970,1,1)</f>
        <v>42943.208333333328</v>
      </c>
      <c r="R763" t="b">
        <v>0</v>
      </c>
      <c r="S763" t="b">
        <v>0</v>
      </c>
      <c r="T763" t="s">
        <v>23</v>
      </c>
      <c r="U763" t="str">
        <f>MID(Tab_Data[[#This Row],[category &amp; sub-category]],1,FIND("/",Tab_Data[[#This Row],[category &amp; sub-category]])-1)</f>
        <v>music</v>
      </c>
      <c r="V763" t="str">
        <f>MID(Tab_Data[[#This Row],[category &amp; sub-category]],FIND("/",Tab_Data[[#This Row],[category &amp; sub-category]])+1,1000)</f>
        <v>rock</v>
      </c>
    </row>
    <row r="764" spans="1:22" hidden="1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>(Tab_Data[[#This Row],[pledged]]/Tab_Data[[#This Row],[goal]])*100</f>
        <v>177.25714285714284</v>
      </c>
      <c r="G764" t="s">
        <v>20</v>
      </c>
      <c r="H764">
        <v>100</v>
      </c>
      <c r="I764" s="8">
        <f>IF(Tab_Data[[#This Row],[pledged]]=0,0,Tab_Data[[#This Row],[pledged]]/Tab_Data[[#This Row],[backers_count]])</f>
        <v>62.04</v>
      </c>
      <c r="J764" t="s">
        <v>26</v>
      </c>
      <c r="K764" t="s">
        <v>27</v>
      </c>
      <c r="L764">
        <v>1354082400</v>
      </c>
      <c r="M764" s="11">
        <f>(((Tab_Data[[#This Row],[launched_at]]/60)/60)/24)+DATE(1970,1,1)</f>
        <v>41241.25</v>
      </c>
      <c r="N764">
        <f>YEAR(Tab_Data[[#This Row],[Date Created Conversion]])</f>
        <v>2012</v>
      </c>
      <c r="O764" s="12" t="str">
        <f>TEXT(Tab_Data[[#This Row],[Date Created Conversion]],"mmm")</f>
        <v>nov</v>
      </c>
      <c r="P764">
        <v>1355032800</v>
      </c>
      <c r="Q764" s="11">
        <f>(((Tab_Data[[#This Row],[deadline]]/60)/60)/24)+DATE(1970,1,1)</f>
        <v>41252.25</v>
      </c>
      <c r="R764" t="b">
        <v>0</v>
      </c>
      <c r="S764" t="b">
        <v>0</v>
      </c>
      <c r="T764" t="s">
        <v>159</v>
      </c>
      <c r="U764" t="str">
        <f>MID(Tab_Data[[#This Row],[category &amp; sub-category]],1,FIND("/",Tab_Data[[#This Row],[category &amp; sub-category]])-1)</f>
        <v>music</v>
      </c>
      <c r="V764" t="str">
        <f>MID(Tab_Data[[#This Row],[category &amp; sub-category]],FIND("/",Tab_Data[[#This Row],[category &amp; sub-category]])+1,1000)</f>
        <v>jazz</v>
      </c>
    </row>
    <row r="765" spans="1:22" hidden="1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>(Tab_Data[[#This Row],[pledged]]/Tab_Data[[#This Row],[goal]])*100</f>
        <v>113.17857142857144</v>
      </c>
      <c r="G765" t="s">
        <v>20</v>
      </c>
      <c r="H765">
        <v>235</v>
      </c>
      <c r="I765" s="8">
        <f>IF(Tab_Data[[#This Row],[pledged]]=0,0,Tab_Data[[#This Row],[pledged]]/Tab_Data[[#This Row],[backers_count]])</f>
        <v>26.970212765957445</v>
      </c>
      <c r="J765" t="s">
        <v>21</v>
      </c>
      <c r="K765" t="s">
        <v>22</v>
      </c>
      <c r="L765">
        <v>1336453200</v>
      </c>
      <c r="M765" s="11">
        <f>(((Tab_Data[[#This Row],[launched_at]]/60)/60)/24)+DATE(1970,1,1)</f>
        <v>41037.208333333336</v>
      </c>
      <c r="N765">
        <f>YEAR(Tab_Data[[#This Row],[Date Created Conversion]])</f>
        <v>2012</v>
      </c>
      <c r="O765" s="12" t="str">
        <f>TEXT(Tab_Data[[#This Row],[Date Created Conversion]],"mmm")</f>
        <v>may</v>
      </c>
      <c r="P765">
        <v>1339477200</v>
      </c>
      <c r="Q765" s="11">
        <f>(((Tab_Data[[#This Row],[deadline]]/60)/60)/24)+DATE(1970,1,1)</f>
        <v>41072.208333333336</v>
      </c>
      <c r="R765" t="b">
        <v>0</v>
      </c>
      <c r="S765" t="b">
        <v>1</v>
      </c>
      <c r="T765" t="s">
        <v>33</v>
      </c>
      <c r="U765" t="str">
        <f>MID(Tab_Data[[#This Row],[category &amp; sub-category]],1,FIND("/",Tab_Data[[#This Row],[category &amp; sub-category]])-1)</f>
        <v>theater</v>
      </c>
      <c r="V765" t="str">
        <f>MID(Tab_Data[[#This Row],[category &amp; sub-category]],FIND("/",Tab_Data[[#This Row],[category &amp; sub-category]])+1,1000)</f>
        <v>plays</v>
      </c>
    </row>
    <row r="766" spans="1:22" ht="31.2" hidden="1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>(Tab_Data[[#This Row],[pledged]]/Tab_Data[[#This Row],[goal]])*100</f>
        <v>728.18181818181824</v>
      </c>
      <c r="G766" t="s">
        <v>20</v>
      </c>
      <c r="H766">
        <v>148</v>
      </c>
      <c r="I766" s="8">
        <f>IF(Tab_Data[[#This Row],[pledged]]=0,0,Tab_Data[[#This Row],[pledged]]/Tab_Data[[#This Row],[backers_count]])</f>
        <v>54.121621621621621</v>
      </c>
      <c r="J766" t="s">
        <v>21</v>
      </c>
      <c r="K766" t="s">
        <v>22</v>
      </c>
      <c r="L766">
        <v>1305262800</v>
      </c>
      <c r="M766" s="11">
        <f>(((Tab_Data[[#This Row],[launched_at]]/60)/60)/24)+DATE(1970,1,1)</f>
        <v>40676.208333333336</v>
      </c>
      <c r="N766">
        <f>YEAR(Tab_Data[[#This Row],[Date Created Conversion]])</f>
        <v>2011</v>
      </c>
      <c r="O766" s="12" t="str">
        <f>TEXT(Tab_Data[[#This Row],[Date Created Conversion]],"mmm")</f>
        <v>may</v>
      </c>
      <c r="P766">
        <v>1305954000</v>
      </c>
      <c r="Q766" s="11">
        <f>(((Tab_Data[[#This Row],[deadline]]/60)/60)/24)+DATE(1970,1,1)</f>
        <v>40684.208333333336</v>
      </c>
      <c r="R766" t="b">
        <v>0</v>
      </c>
      <c r="S766" t="b">
        <v>0</v>
      </c>
      <c r="T766" t="s">
        <v>23</v>
      </c>
      <c r="U766" t="str">
        <f>MID(Tab_Data[[#This Row],[category &amp; sub-category]],1,FIND("/",Tab_Data[[#This Row],[category &amp; sub-category]])-1)</f>
        <v>music</v>
      </c>
      <c r="V766" t="str">
        <f>MID(Tab_Data[[#This Row],[category &amp; sub-category]],FIND("/",Tab_Data[[#This Row],[category &amp; sub-category]])+1,1000)</f>
        <v>rock</v>
      </c>
    </row>
    <row r="767" spans="1:22" hidden="1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>(Tab_Data[[#This Row],[pledged]]/Tab_Data[[#This Row],[goal]])*100</f>
        <v>208.33333333333334</v>
      </c>
      <c r="G767" t="s">
        <v>20</v>
      </c>
      <c r="H767">
        <v>198</v>
      </c>
      <c r="I767" s="8">
        <f>IF(Tab_Data[[#This Row],[pledged]]=0,0,Tab_Data[[#This Row],[pledged]]/Tab_Data[[#This Row],[backers_count]])</f>
        <v>41.035353535353536</v>
      </c>
      <c r="J767" t="s">
        <v>21</v>
      </c>
      <c r="K767" t="s">
        <v>22</v>
      </c>
      <c r="L767">
        <v>1492232400</v>
      </c>
      <c r="M767" s="11">
        <f>(((Tab_Data[[#This Row],[launched_at]]/60)/60)/24)+DATE(1970,1,1)</f>
        <v>42840.208333333328</v>
      </c>
      <c r="N767">
        <f>YEAR(Tab_Data[[#This Row],[Date Created Conversion]])</f>
        <v>2017</v>
      </c>
      <c r="O767" s="12" t="str">
        <f>TEXT(Tab_Data[[#This Row],[Date Created Conversion]],"mmm")</f>
        <v>abr</v>
      </c>
      <c r="P767">
        <v>1494392400</v>
      </c>
      <c r="Q767" s="11">
        <f>(((Tab_Data[[#This Row],[deadline]]/60)/60)/24)+DATE(1970,1,1)</f>
        <v>42865.208333333328</v>
      </c>
      <c r="R767" t="b">
        <v>1</v>
      </c>
      <c r="S767" t="b">
        <v>1</v>
      </c>
      <c r="T767" t="s">
        <v>60</v>
      </c>
      <c r="U767" t="str">
        <f>MID(Tab_Data[[#This Row],[category &amp; sub-category]],1,FIND("/",Tab_Data[[#This Row],[category &amp; sub-category]])-1)</f>
        <v>music</v>
      </c>
      <c r="V767" t="str">
        <f>MID(Tab_Data[[#This Row],[category &amp; sub-category]],FIND("/",Tab_Data[[#This Row],[category &amp; sub-category]])+1,1000)</f>
        <v>indie rock</v>
      </c>
    </row>
    <row r="768" spans="1:22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>(Tab_Data[[#This Row],[pledged]]/Tab_Data[[#This Row],[goal]])*100</f>
        <v>31.171232876712331</v>
      </c>
      <c r="G768" t="s">
        <v>14</v>
      </c>
      <c r="H768">
        <v>248</v>
      </c>
      <c r="I768" s="8">
        <f>IF(Tab_Data[[#This Row],[pledged]]=0,0,Tab_Data[[#This Row],[pledged]]/Tab_Data[[#This Row],[backers_count]])</f>
        <v>55.052419354838712</v>
      </c>
      <c r="J768" t="s">
        <v>26</v>
      </c>
      <c r="K768" t="s">
        <v>27</v>
      </c>
      <c r="L768">
        <v>1537333200</v>
      </c>
      <c r="M768" s="11">
        <f>(((Tab_Data[[#This Row],[launched_at]]/60)/60)/24)+DATE(1970,1,1)</f>
        <v>43362.208333333328</v>
      </c>
      <c r="N768">
        <f>YEAR(Tab_Data[[#This Row],[Date Created Conversion]])</f>
        <v>2018</v>
      </c>
      <c r="O768" s="12" t="str">
        <f>TEXT(Tab_Data[[#This Row],[Date Created Conversion]],"mmm")</f>
        <v>sep</v>
      </c>
      <c r="P768">
        <v>1537419600</v>
      </c>
      <c r="Q768" s="11">
        <f>(((Tab_Data[[#This Row],[deadline]]/60)/60)/24)+DATE(1970,1,1)</f>
        <v>43363.208333333328</v>
      </c>
      <c r="R768" t="b">
        <v>0</v>
      </c>
      <c r="S768" t="b">
        <v>0</v>
      </c>
      <c r="T768" t="s">
        <v>474</v>
      </c>
      <c r="U768" t="str">
        <f>MID(Tab_Data[[#This Row],[category &amp; sub-category]],1,FIND("/",Tab_Data[[#This Row],[category &amp; sub-category]])-1)</f>
        <v>film &amp; video</v>
      </c>
      <c r="V768" t="str">
        <f>MID(Tab_Data[[#This Row],[category &amp; sub-category]],FIND("/",Tab_Data[[#This Row],[category &amp; sub-category]])+1,1000)</f>
        <v>science fiction</v>
      </c>
    </row>
    <row r="769" spans="1:22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>(Tab_Data[[#This Row],[pledged]]/Tab_Data[[#This Row],[goal]])*100</f>
        <v>56.967078189300416</v>
      </c>
      <c r="G769" t="s">
        <v>14</v>
      </c>
      <c r="H769">
        <v>513</v>
      </c>
      <c r="I769" s="8">
        <f>IF(Tab_Data[[#This Row],[pledged]]=0,0,Tab_Data[[#This Row],[pledged]]/Tab_Data[[#This Row],[backers_count]])</f>
        <v>107.93762183235867</v>
      </c>
      <c r="J769" t="s">
        <v>21</v>
      </c>
      <c r="K769" t="s">
        <v>22</v>
      </c>
      <c r="L769">
        <v>1444107600</v>
      </c>
      <c r="M769" s="11">
        <f>(((Tab_Data[[#This Row],[launched_at]]/60)/60)/24)+DATE(1970,1,1)</f>
        <v>42283.208333333328</v>
      </c>
      <c r="N769">
        <f>YEAR(Tab_Data[[#This Row],[Date Created Conversion]])</f>
        <v>2015</v>
      </c>
      <c r="O769" s="12" t="str">
        <f>TEXT(Tab_Data[[#This Row],[Date Created Conversion]],"mmm")</f>
        <v>oct</v>
      </c>
      <c r="P769">
        <v>1447999200</v>
      </c>
      <c r="Q769" s="11">
        <f>(((Tab_Data[[#This Row],[deadline]]/60)/60)/24)+DATE(1970,1,1)</f>
        <v>42328.25</v>
      </c>
      <c r="R769" t="b">
        <v>0</v>
      </c>
      <c r="S769" t="b">
        <v>0</v>
      </c>
      <c r="T769" t="s">
        <v>206</v>
      </c>
      <c r="U769" t="str">
        <f>MID(Tab_Data[[#This Row],[category &amp; sub-category]],1,FIND("/",Tab_Data[[#This Row],[category &amp; sub-category]])-1)</f>
        <v>publishing</v>
      </c>
      <c r="V769" t="str">
        <f>MID(Tab_Data[[#This Row],[category &amp; sub-category]],FIND("/",Tab_Data[[#This Row],[category &amp; sub-category]])+1,1000)</f>
        <v>translations</v>
      </c>
    </row>
    <row r="770" spans="1:22" hidden="1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>(Tab_Data[[#This Row],[pledged]]/Tab_Data[[#This Row],[goal]])*100</f>
        <v>231</v>
      </c>
      <c r="G770" t="s">
        <v>20</v>
      </c>
      <c r="H770">
        <v>150</v>
      </c>
      <c r="I770" s="8">
        <f>IF(Tab_Data[[#This Row],[pledged]]=0,0,Tab_Data[[#This Row],[pledged]]/Tab_Data[[#This Row],[backers_count]])</f>
        <v>73.92</v>
      </c>
      <c r="J770" t="s">
        <v>21</v>
      </c>
      <c r="K770" t="s">
        <v>22</v>
      </c>
      <c r="L770">
        <v>1386741600</v>
      </c>
      <c r="M770" s="11">
        <f>(((Tab_Data[[#This Row],[launched_at]]/60)/60)/24)+DATE(1970,1,1)</f>
        <v>41619.25</v>
      </c>
      <c r="N770">
        <f>YEAR(Tab_Data[[#This Row],[Date Created Conversion]])</f>
        <v>2013</v>
      </c>
      <c r="O770" s="12" t="str">
        <f>TEXT(Tab_Data[[#This Row],[Date Created Conversion]],"mmm")</f>
        <v>dic</v>
      </c>
      <c r="P770">
        <v>1388037600</v>
      </c>
      <c r="Q770" s="11">
        <f>(((Tab_Data[[#This Row],[deadline]]/60)/60)/24)+DATE(1970,1,1)</f>
        <v>41634.25</v>
      </c>
      <c r="R770" t="b">
        <v>0</v>
      </c>
      <c r="S770" t="b">
        <v>0</v>
      </c>
      <c r="T770" t="s">
        <v>33</v>
      </c>
      <c r="U770" t="str">
        <f>MID(Tab_Data[[#This Row],[category &amp; sub-category]],1,FIND("/",Tab_Data[[#This Row],[category &amp; sub-category]])-1)</f>
        <v>theater</v>
      </c>
      <c r="V770" t="str">
        <f>MID(Tab_Data[[#This Row],[category &amp; sub-category]],FIND("/",Tab_Data[[#This Row],[category &amp; sub-category]])+1,1000)</f>
        <v>plays</v>
      </c>
    </row>
    <row r="771" spans="1:22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>(Tab_Data[[#This Row],[pledged]]/Tab_Data[[#This Row],[goal]])*100</f>
        <v>86.867834394904463</v>
      </c>
      <c r="G771" t="s">
        <v>14</v>
      </c>
      <c r="H771">
        <v>3410</v>
      </c>
      <c r="I771" s="8">
        <f>IF(Tab_Data[[#This Row],[pledged]]=0,0,Tab_Data[[#This Row],[pledged]]/Tab_Data[[#This Row],[backers_count]])</f>
        <v>31.995894428152493</v>
      </c>
      <c r="J771" t="s">
        <v>21</v>
      </c>
      <c r="K771" t="s">
        <v>22</v>
      </c>
      <c r="L771">
        <v>1376542800</v>
      </c>
      <c r="M771" s="11">
        <f>(((Tab_Data[[#This Row],[launched_at]]/60)/60)/24)+DATE(1970,1,1)</f>
        <v>41501.208333333336</v>
      </c>
      <c r="N771">
        <f>YEAR(Tab_Data[[#This Row],[Date Created Conversion]])</f>
        <v>2013</v>
      </c>
      <c r="O771" s="12" t="str">
        <f>TEXT(Tab_Data[[#This Row],[Date Created Conversion]],"mmm")</f>
        <v>ago</v>
      </c>
      <c r="P771">
        <v>1378789200</v>
      </c>
      <c r="Q771" s="11">
        <f>(((Tab_Data[[#This Row],[deadline]]/60)/60)/24)+DATE(1970,1,1)</f>
        <v>41527.208333333336</v>
      </c>
      <c r="R771" t="b">
        <v>0</v>
      </c>
      <c r="S771" t="b">
        <v>0</v>
      </c>
      <c r="T771" t="s">
        <v>89</v>
      </c>
      <c r="U771" t="str">
        <f>MID(Tab_Data[[#This Row],[category &amp; sub-category]],1,FIND("/",Tab_Data[[#This Row],[category &amp; sub-category]])-1)</f>
        <v>games</v>
      </c>
      <c r="V771" t="str">
        <f>MID(Tab_Data[[#This Row],[category &amp; sub-category]],FIND("/",Tab_Data[[#This Row],[category &amp; sub-category]])+1,1000)</f>
        <v>video games</v>
      </c>
    </row>
    <row r="772" spans="1:22" ht="31.2" hidden="1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>(Tab_Data[[#This Row],[pledged]]/Tab_Data[[#This Row],[goal]])*100</f>
        <v>270.74418604651163</v>
      </c>
      <c r="G772" t="s">
        <v>20</v>
      </c>
      <c r="H772">
        <v>216</v>
      </c>
      <c r="I772" s="8">
        <f>IF(Tab_Data[[#This Row],[pledged]]=0,0,Tab_Data[[#This Row],[pledged]]/Tab_Data[[#This Row],[backers_count]])</f>
        <v>53.898148148148145</v>
      </c>
      <c r="J772" t="s">
        <v>107</v>
      </c>
      <c r="K772" t="s">
        <v>108</v>
      </c>
      <c r="L772">
        <v>1397451600</v>
      </c>
      <c r="M772" s="11">
        <f>(((Tab_Data[[#This Row],[launched_at]]/60)/60)/24)+DATE(1970,1,1)</f>
        <v>41743.208333333336</v>
      </c>
      <c r="N772">
        <f>YEAR(Tab_Data[[#This Row],[Date Created Conversion]])</f>
        <v>2014</v>
      </c>
      <c r="O772" s="12" t="str">
        <f>TEXT(Tab_Data[[#This Row],[Date Created Conversion]],"mmm")</f>
        <v>abr</v>
      </c>
      <c r="P772">
        <v>1398056400</v>
      </c>
      <c r="Q772" s="11">
        <f>(((Tab_Data[[#This Row],[deadline]]/60)/60)/24)+DATE(1970,1,1)</f>
        <v>41750.208333333336</v>
      </c>
      <c r="R772" t="b">
        <v>0</v>
      </c>
      <c r="S772" t="b">
        <v>1</v>
      </c>
      <c r="T772" t="s">
        <v>33</v>
      </c>
      <c r="U772" t="str">
        <f>MID(Tab_Data[[#This Row],[category &amp; sub-category]],1,FIND("/",Tab_Data[[#This Row],[category &amp; sub-category]])-1)</f>
        <v>theater</v>
      </c>
      <c r="V772" t="str">
        <f>MID(Tab_Data[[#This Row],[category &amp; sub-category]],FIND("/",Tab_Data[[#This Row],[category &amp; sub-category]])+1,1000)</f>
        <v>plays</v>
      </c>
    </row>
    <row r="773" spans="1:22" hidden="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>(Tab_Data[[#This Row],[pledged]]/Tab_Data[[#This Row],[goal]])*100</f>
        <v>49.446428571428569</v>
      </c>
      <c r="G773" t="s">
        <v>74</v>
      </c>
      <c r="H773">
        <v>26</v>
      </c>
      <c r="I773" s="8">
        <f>IF(Tab_Data[[#This Row],[pledged]]=0,0,Tab_Data[[#This Row],[pledged]]/Tab_Data[[#This Row],[backers_count]])</f>
        <v>106.5</v>
      </c>
      <c r="J773" t="s">
        <v>21</v>
      </c>
      <c r="K773" t="s">
        <v>22</v>
      </c>
      <c r="L773">
        <v>1548482400</v>
      </c>
      <c r="M773" s="11">
        <f>(((Tab_Data[[#This Row],[launched_at]]/60)/60)/24)+DATE(1970,1,1)</f>
        <v>43491.25</v>
      </c>
      <c r="N773">
        <f>YEAR(Tab_Data[[#This Row],[Date Created Conversion]])</f>
        <v>2019</v>
      </c>
      <c r="O773" s="12" t="str">
        <f>TEXT(Tab_Data[[#This Row],[Date Created Conversion]],"mmm")</f>
        <v>ene</v>
      </c>
      <c r="P773">
        <v>1550815200</v>
      </c>
      <c r="Q773" s="11">
        <f>(((Tab_Data[[#This Row],[deadline]]/60)/60)/24)+DATE(1970,1,1)</f>
        <v>43518.25</v>
      </c>
      <c r="R773" t="b">
        <v>0</v>
      </c>
      <c r="S773" t="b">
        <v>0</v>
      </c>
      <c r="T773" t="s">
        <v>33</v>
      </c>
      <c r="U773" t="str">
        <f>MID(Tab_Data[[#This Row],[category &amp; sub-category]],1,FIND("/",Tab_Data[[#This Row],[category &amp; sub-category]])-1)</f>
        <v>theater</v>
      </c>
      <c r="V773" t="str">
        <f>MID(Tab_Data[[#This Row],[category &amp; sub-category]],FIND("/",Tab_Data[[#This Row],[category &amp; sub-category]])+1,1000)</f>
        <v>plays</v>
      </c>
    </row>
    <row r="774" spans="1:22" hidden="1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>(Tab_Data[[#This Row],[pledged]]/Tab_Data[[#This Row],[goal]])*100</f>
        <v>113.3596256684492</v>
      </c>
      <c r="G774" t="s">
        <v>20</v>
      </c>
      <c r="H774">
        <v>5139</v>
      </c>
      <c r="I774" s="8">
        <f>IF(Tab_Data[[#This Row],[pledged]]=0,0,Tab_Data[[#This Row],[pledged]]/Tab_Data[[#This Row],[backers_count]])</f>
        <v>32.999805409612762</v>
      </c>
      <c r="J774" t="s">
        <v>21</v>
      </c>
      <c r="K774" t="s">
        <v>22</v>
      </c>
      <c r="L774">
        <v>1549692000</v>
      </c>
      <c r="M774" s="11">
        <f>(((Tab_Data[[#This Row],[launched_at]]/60)/60)/24)+DATE(1970,1,1)</f>
        <v>43505.25</v>
      </c>
      <c r="N774">
        <f>YEAR(Tab_Data[[#This Row],[Date Created Conversion]])</f>
        <v>2019</v>
      </c>
      <c r="O774" s="12" t="str">
        <f>TEXT(Tab_Data[[#This Row],[Date Created Conversion]],"mmm")</f>
        <v>feb</v>
      </c>
      <c r="P774">
        <v>1550037600</v>
      </c>
      <c r="Q774" s="11">
        <f>(((Tab_Data[[#This Row],[deadline]]/60)/60)/24)+DATE(1970,1,1)</f>
        <v>43509.25</v>
      </c>
      <c r="R774" t="b">
        <v>0</v>
      </c>
      <c r="S774" t="b">
        <v>0</v>
      </c>
      <c r="T774" t="s">
        <v>60</v>
      </c>
      <c r="U774" t="str">
        <f>MID(Tab_Data[[#This Row],[category &amp; sub-category]],1,FIND("/",Tab_Data[[#This Row],[category &amp; sub-category]])-1)</f>
        <v>music</v>
      </c>
      <c r="V774" t="str">
        <f>MID(Tab_Data[[#This Row],[category &amp; sub-category]],FIND("/",Tab_Data[[#This Row],[category &amp; sub-category]])+1,1000)</f>
        <v>indie rock</v>
      </c>
    </row>
    <row r="775" spans="1:22" hidden="1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>(Tab_Data[[#This Row],[pledged]]/Tab_Data[[#This Row],[goal]])*100</f>
        <v>190.55555555555554</v>
      </c>
      <c r="G775" t="s">
        <v>20</v>
      </c>
      <c r="H775">
        <v>2353</v>
      </c>
      <c r="I775" s="8">
        <f>IF(Tab_Data[[#This Row],[pledged]]=0,0,Tab_Data[[#This Row],[pledged]]/Tab_Data[[#This Row],[backers_count]])</f>
        <v>43.00254993625159</v>
      </c>
      <c r="J775" t="s">
        <v>21</v>
      </c>
      <c r="K775" t="s">
        <v>22</v>
      </c>
      <c r="L775">
        <v>1492059600</v>
      </c>
      <c r="M775" s="11">
        <f>(((Tab_Data[[#This Row],[launched_at]]/60)/60)/24)+DATE(1970,1,1)</f>
        <v>42838.208333333328</v>
      </c>
      <c r="N775">
        <f>YEAR(Tab_Data[[#This Row],[Date Created Conversion]])</f>
        <v>2017</v>
      </c>
      <c r="O775" s="12" t="str">
        <f>TEXT(Tab_Data[[#This Row],[Date Created Conversion]],"mmm")</f>
        <v>abr</v>
      </c>
      <c r="P775">
        <v>1492923600</v>
      </c>
      <c r="Q775" s="11">
        <f>(((Tab_Data[[#This Row],[deadline]]/60)/60)/24)+DATE(1970,1,1)</f>
        <v>42848.208333333328</v>
      </c>
      <c r="R775" t="b">
        <v>0</v>
      </c>
      <c r="S775" t="b">
        <v>0</v>
      </c>
      <c r="T775" t="s">
        <v>33</v>
      </c>
      <c r="U775" t="str">
        <f>MID(Tab_Data[[#This Row],[category &amp; sub-category]],1,FIND("/",Tab_Data[[#This Row],[category &amp; sub-category]])-1)</f>
        <v>theater</v>
      </c>
      <c r="V775" t="str">
        <f>MID(Tab_Data[[#This Row],[category &amp; sub-category]],FIND("/",Tab_Data[[#This Row],[category &amp; sub-category]])+1,1000)</f>
        <v>plays</v>
      </c>
    </row>
    <row r="776" spans="1:22" hidden="1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>(Tab_Data[[#This Row],[pledged]]/Tab_Data[[#This Row],[goal]])*100</f>
        <v>135.5</v>
      </c>
      <c r="G776" t="s">
        <v>20</v>
      </c>
      <c r="H776">
        <v>78</v>
      </c>
      <c r="I776" s="8">
        <f>IF(Tab_Data[[#This Row],[pledged]]=0,0,Tab_Data[[#This Row],[pledged]]/Tab_Data[[#This Row],[backers_count]])</f>
        <v>86.858974358974365</v>
      </c>
      <c r="J776" t="s">
        <v>107</v>
      </c>
      <c r="K776" t="s">
        <v>108</v>
      </c>
      <c r="L776">
        <v>1463979600</v>
      </c>
      <c r="M776" s="11">
        <f>(((Tab_Data[[#This Row],[launched_at]]/60)/60)/24)+DATE(1970,1,1)</f>
        <v>42513.208333333328</v>
      </c>
      <c r="N776">
        <f>YEAR(Tab_Data[[#This Row],[Date Created Conversion]])</f>
        <v>2016</v>
      </c>
      <c r="O776" s="12" t="str">
        <f>TEXT(Tab_Data[[#This Row],[Date Created Conversion]],"mmm")</f>
        <v>may</v>
      </c>
      <c r="P776">
        <v>1467522000</v>
      </c>
      <c r="Q776" s="11">
        <f>(((Tab_Data[[#This Row],[deadline]]/60)/60)/24)+DATE(1970,1,1)</f>
        <v>42554.208333333328</v>
      </c>
      <c r="R776" t="b">
        <v>0</v>
      </c>
      <c r="S776" t="b">
        <v>0</v>
      </c>
      <c r="T776" t="s">
        <v>28</v>
      </c>
      <c r="U776" t="str">
        <f>MID(Tab_Data[[#This Row],[category &amp; sub-category]],1,FIND("/",Tab_Data[[#This Row],[category &amp; sub-category]])-1)</f>
        <v>technology</v>
      </c>
      <c r="V776" t="str">
        <f>MID(Tab_Data[[#This Row],[category &amp; sub-category]],FIND("/",Tab_Data[[#This Row],[category &amp; sub-category]])+1,1000)</f>
        <v>web</v>
      </c>
    </row>
    <row r="777" spans="1:22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>(Tab_Data[[#This Row],[pledged]]/Tab_Data[[#This Row],[goal]])*100</f>
        <v>10.297872340425531</v>
      </c>
      <c r="G777" t="s">
        <v>14</v>
      </c>
      <c r="H777">
        <v>10</v>
      </c>
      <c r="I777" s="8">
        <f>IF(Tab_Data[[#This Row],[pledged]]=0,0,Tab_Data[[#This Row],[pledged]]/Tab_Data[[#This Row],[backers_count]])</f>
        <v>96.8</v>
      </c>
      <c r="J777" t="s">
        <v>21</v>
      </c>
      <c r="K777" t="s">
        <v>22</v>
      </c>
      <c r="L777">
        <v>1415253600</v>
      </c>
      <c r="M777" s="11">
        <f>(((Tab_Data[[#This Row],[launched_at]]/60)/60)/24)+DATE(1970,1,1)</f>
        <v>41949.25</v>
      </c>
      <c r="N777">
        <f>YEAR(Tab_Data[[#This Row],[Date Created Conversion]])</f>
        <v>2014</v>
      </c>
      <c r="O777" s="12" t="str">
        <f>TEXT(Tab_Data[[#This Row],[Date Created Conversion]],"mmm")</f>
        <v>nov</v>
      </c>
      <c r="P777">
        <v>1416117600</v>
      </c>
      <c r="Q777" s="11">
        <f>(((Tab_Data[[#This Row],[deadline]]/60)/60)/24)+DATE(1970,1,1)</f>
        <v>41959.25</v>
      </c>
      <c r="R777" t="b">
        <v>0</v>
      </c>
      <c r="S777" t="b">
        <v>0</v>
      </c>
      <c r="T777" t="s">
        <v>23</v>
      </c>
      <c r="U777" t="str">
        <f>MID(Tab_Data[[#This Row],[category &amp; sub-category]],1,FIND("/",Tab_Data[[#This Row],[category &amp; sub-category]])-1)</f>
        <v>music</v>
      </c>
      <c r="V777" t="str">
        <f>MID(Tab_Data[[#This Row],[category &amp; sub-category]],FIND("/",Tab_Data[[#This Row],[category &amp; sub-category]])+1,1000)</f>
        <v>rock</v>
      </c>
    </row>
    <row r="778" spans="1:22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>(Tab_Data[[#This Row],[pledged]]/Tab_Data[[#This Row],[goal]])*100</f>
        <v>65.544223826714799</v>
      </c>
      <c r="G778" t="s">
        <v>14</v>
      </c>
      <c r="H778">
        <v>2201</v>
      </c>
      <c r="I778" s="8">
        <f>IF(Tab_Data[[#This Row],[pledged]]=0,0,Tab_Data[[#This Row],[pledged]]/Tab_Data[[#This Row],[backers_count]])</f>
        <v>32.995456610631528</v>
      </c>
      <c r="J778" t="s">
        <v>21</v>
      </c>
      <c r="K778" t="s">
        <v>22</v>
      </c>
      <c r="L778">
        <v>1562216400</v>
      </c>
      <c r="M778" s="11">
        <f>(((Tab_Data[[#This Row],[launched_at]]/60)/60)/24)+DATE(1970,1,1)</f>
        <v>43650.208333333328</v>
      </c>
      <c r="N778">
        <f>YEAR(Tab_Data[[#This Row],[Date Created Conversion]])</f>
        <v>2019</v>
      </c>
      <c r="O778" s="12" t="str">
        <f>TEXT(Tab_Data[[#This Row],[Date Created Conversion]],"mmm")</f>
        <v>jul</v>
      </c>
      <c r="P778">
        <v>1563771600</v>
      </c>
      <c r="Q778" s="11">
        <f>(((Tab_Data[[#This Row],[deadline]]/60)/60)/24)+DATE(1970,1,1)</f>
        <v>43668.208333333328</v>
      </c>
      <c r="R778" t="b">
        <v>0</v>
      </c>
      <c r="S778" t="b">
        <v>0</v>
      </c>
      <c r="T778" t="s">
        <v>33</v>
      </c>
      <c r="U778" t="str">
        <f>MID(Tab_Data[[#This Row],[category &amp; sub-category]],1,FIND("/",Tab_Data[[#This Row],[category &amp; sub-category]])-1)</f>
        <v>theater</v>
      </c>
      <c r="V778" t="str">
        <f>MID(Tab_Data[[#This Row],[category &amp; sub-category]],FIND("/",Tab_Data[[#This Row],[category &amp; sub-category]])+1,1000)</f>
        <v>plays</v>
      </c>
    </row>
    <row r="779" spans="1:22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>(Tab_Data[[#This Row],[pledged]]/Tab_Data[[#This Row],[goal]])*100</f>
        <v>49.026652452025587</v>
      </c>
      <c r="G779" t="s">
        <v>14</v>
      </c>
      <c r="H779">
        <v>676</v>
      </c>
      <c r="I779" s="8">
        <f>IF(Tab_Data[[#This Row],[pledged]]=0,0,Tab_Data[[#This Row],[pledged]]/Tab_Data[[#This Row],[backers_count]])</f>
        <v>68.028106508875737</v>
      </c>
      <c r="J779" t="s">
        <v>21</v>
      </c>
      <c r="K779" t="s">
        <v>22</v>
      </c>
      <c r="L779">
        <v>1316754000</v>
      </c>
      <c r="M779" s="11">
        <f>(((Tab_Data[[#This Row],[launched_at]]/60)/60)/24)+DATE(1970,1,1)</f>
        <v>40809.208333333336</v>
      </c>
      <c r="N779">
        <f>YEAR(Tab_Data[[#This Row],[Date Created Conversion]])</f>
        <v>2011</v>
      </c>
      <c r="O779" s="12" t="str">
        <f>TEXT(Tab_Data[[#This Row],[Date Created Conversion]],"mmm")</f>
        <v>sep</v>
      </c>
      <c r="P779">
        <v>1319259600</v>
      </c>
      <c r="Q779" s="11">
        <f>(((Tab_Data[[#This Row],[deadline]]/60)/60)/24)+DATE(1970,1,1)</f>
        <v>40838.208333333336</v>
      </c>
      <c r="R779" t="b">
        <v>0</v>
      </c>
      <c r="S779" t="b">
        <v>0</v>
      </c>
      <c r="T779" t="s">
        <v>33</v>
      </c>
      <c r="U779" t="str">
        <f>MID(Tab_Data[[#This Row],[category &amp; sub-category]],1,FIND("/",Tab_Data[[#This Row],[category &amp; sub-category]])-1)</f>
        <v>theater</v>
      </c>
      <c r="V779" t="str">
        <f>MID(Tab_Data[[#This Row],[category &amp; sub-category]],FIND("/",Tab_Data[[#This Row],[category &amp; sub-category]])+1,1000)</f>
        <v>plays</v>
      </c>
    </row>
    <row r="780" spans="1:22" hidden="1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>(Tab_Data[[#This Row],[pledged]]/Tab_Data[[#This Row],[goal]])*100</f>
        <v>787.92307692307691</v>
      </c>
      <c r="G780" t="s">
        <v>20</v>
      </c>
      <c r="H780">
        <v>174</v>
      </c>
      <c r="I780" s="8">
        <f>IF(Tab_Data[[#This Row],[pledged]]=0,0,Tab_Data[[#This Row],[pledged]]/Tab_Data[[#This Row],[backers_count]])</f>
        <v>58.867816091954026</v>
      </c>
      <c r="J780" t="s">
        <v>98</v>
      </c>
      <c r="K780" t="s">
        <v>99</v>
      </c>
      <c r="L780">
        <v>1313211600</v>
      </c>
      <c r="M780" s="11">
        <f>(((Tab_Data[[#This Row],[launched_at]]/60)/60)/24)+DATE(1970,1,1)</f>
        <v>40768.208333333336</v>
      </c>
      <c r="N780">
        <f>YEAR(Tab_Data[[#This Row],[Date Created Conversion]])</f>
        <v>2011</v>
      </c>
      <c r="O780" s="12" t="str">
        <f>TEXT(Tab_Data[[#This Row],[Date Created Conversion]],"mmm")</f>
        <v>ago</v>
      </c>
      <c r="P780">
        <v>1313643600</v>
      </c>
      <c r="Q780" s="11">
        <f>(((Tab_Data[[#This Row],[deadline]]/60)/60)/24)+DATE(1970,1,1)</f>
        <v>40773.208333333336</v>
      </c>
      <c r="R780" t="b">
        <v>0</v>
      </c>
      <c r="S780" t="b">
        <v>0</v>
      </c>
      <c r="T780" t="s">
        <v>71</v>
      </c>
      <c r="U780" t="str">
        <f>MID(Tab_Data[[#This Row],[category &amp; sub-category]],1,FIND("/",Tab_Data[[#This Row],[category &amp; sub-category]])-1)</f>
        <v>film &amp; video</v>
      </c>
      <c r="V780" t="str">
        <f>MID(Tab_Data[[#This Row],[category &amp; sub-category]],FIND("/",Tab_Data[[#This Row],[category &amp; sub-category]])+1,1000)</f>
        <v>animation</v>
      </c>
    </row>
    <row r="781" spans="1:22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>(Tab_Data[[#This Row],[pledged]]/Tab_Data[[#This Row],[goal]])*100</f>
        <v>80.306347746090154</v>
      </c>
      <c r="G781" t="s">
        <v>14</v>
      </c>
      <c r="H781">
        <v>831</v>
      </c>
      <c r="I781" s="8">
        <f>IF(Tab_Data[[#This Row],[pledged]]=0,0,Tab_Data[[#This Row],[pledged]]/Tab_Data[[#This Row],[backers_count]])</f>
        <v>105.04572803850782</v>
      </c>
      <c r="J781" t="s">
        <v>21</v>
      </c>
      <c r="K781" t="s">
        <v>22</v>
      </c>
      <c r="L781">
        <v>1439528400</v>
      </c>
      <c r="M781" s="11">
        <f>(((Tab_Data[[#This Row],[launched_at]]/60)/60)/24)+DATE(1970,1,1)</f>
        <v>42230.208333333328</v>
      </c>
      <c r="N781">
        <f>YEAR(Tab_Data[[#This Row],[Date Created Conversion]])</f>
        <v>2015</v>
      </c>
      <c r="O781" s="12" t="str">
        <f>TEXT(Tab_Data[[#This Row],[Date Created Conversion]],"mmm")</f>
        <v>ago</v>
      </c>
      <c r="P781">
        <v>1440306000</v>
      </c>
      <c r="Q781" s="11">
        <f>(((Tab_Data[[#This Row],[deadline]]/60)/60)/24)+DATE(1970,1,1)</f>
        <v>42239.208333333328</v>
      </c>
      <c r="R781" t="b">
        <v>0</v>
      </c>
      <c r="S781" t="b">
        <v>1</v>
      </c>
      <c r="T781" t="s">
        <v>33</v>
      </c>
      <c r="U781" t="str">
        <f>MID(Tab_Data[[#This Row],[category &amp; sub-category]],1,FIND("/",Tab_Data[[#This Row],[category &amp; sub-category]])-1)</f>
        <v>theater</v>
      </c>
      <c r="V781" t="str">
        <f>MID(Tab_Data[[#This Row],[category &amp; sub-category]],FIND("/",Tab_Data[[#This Row],[category &amp; sub-category]])+1,1000)</f>
        <v>plays</v>
      </c>
    </row>
    <row r="782" spans="1:22" ht="31.2" hidden="1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>(Tab_Data[[#This Row],[pledged]]/Tab_Data[[#This Row],[goal]])*100</f>
        <v>106.29411764705883</v>
      </c>
      <c r="G782" t="s">
        <v>20</v>
      </c>
      <c r="H782">
        <v>164</v>
      </c>
      <c r="I782" s="8">
        <f>IF(Tab_Data[[#This Row],[pledged]]=0,0,Tab_Data[[#This Row],[pledged]]/Tab_Data[[#This Row],[backers_count]])</f>
        <v>33.054878048780488</v>
      </c>
      <c r="J782" t="s">
        <v>21</v>
      </c>
      <c r="K782" t="s">
        <v>22</v>
      </c>
      <c r="L782">
        <v>1469163600</v>
      </c>
      <c r="M782" s="11">
        <f>(((Tab_Data[[#This Row],[launched_at]]/60)/60)/24)+DATE(1970,1,1)</f>
        <v>42573.208333333328</v>
      </c>
      <c r="N782">
        <f>YEAR(Tab_Data[[#This Row],[Date Created Conversion]])</f>
        <v>2016</v>
      </c>
      <c r="O782" s="12" t="str">
        <f>TEXT(Tab_Data[[#This Row],[Date Created Conversion]],"mmm")</f>
        <v>jul</v>
      </c>
      <c r="P782">
        <v>1470805200</v>
      </c>
      <c r="Q782" s="11">
        <f>(((Tab_Data[[#This Row],[deadline]]/60)/60)/24)+DATE(1970,1,1)</f>
        <v>42592.208333333328</v>
      </c>
      <c r="R782" t="b">
        <v>0</v>
      </c>
      <c r="S782" t="b">
        <v>1</v>
      </c>
      <c r="T782" t="s">
        <v>53</v>
      </c>
      <c r="U782" t="str">
        <f>MID(Tab_Data[[#This Row],[category &amp; sub-category]],1,FIND("/",Tab_Data[[#This Row],[category &amp; sub-category]])-1)</f>
        <v>film &amp; video</v>
      </c>
      <c r="V782" t="str">
        <f>MID(Tab_Data[[#This Row],[category &amp; sub-category]],FIND("/",Tab_Data[[#This Row],[category &amp; sub-category]])+1,1000)</f>
        <v>drama</v>
      </c>
    </row>
    <row r="783" spans="1:22" hidden="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>(Tab_Data[[#This Row],[pledged]]/Tab_Data[[#This Row],[goal]])*100</f>
        <v>50.735632183908038</v>
      </c>
      <c r="G783" t="s">
        <v>74</v>
      </c>
      <c r="H783">
        <v>56</v>
      </c>
      <c r="I783" s="8">
        <f>IF(Tab_Data[[#This Row],[pledged]]=0,0,Tab_Data[[#This Row],[pledged]]/Tab_Data[[#This Row],[backers_count]])</f>
        <v>78.821428571428569</v>
      </c>
      <c r="J783" t="s">
        <v>98</v>
      </c>
      <c r="K783" t="s">
        <v>99</v>
      </c>
      <c r="L783">
        <v>1288501200</v>
      </c>
      <c r="M783" s="11">
        <f>(((Tab_Data[[#This Row],[launched_at]]/60)/60)/24)+DATE(1970,1,1)</f>
        <v>40482.208333333336</v>
      </c>
      <c r="N783">
        <f>YEAR(Tab_Data[[#This Row],[Date Created Conversion]])</f>
        <v>2010</v>
      </c>
      <c r="O783" s="12" t="str">
        <f>TEXT(Tab_Data[[#This Row],[Date Created Conversion]],"mmm")</f>
        <v>oct</v>
      </c>
      <c r="P783">
        <v>1292911200</v>
      </c>
      <c r="Q783" s="11">
        <f>(((Tab_Data[[#This Row],[deadline]]/60)/60)/24)+DATE(1970,1,1)</f>
        <v>40533.25</v>
      </c>
      <c r="R783" t="b">
        <v>0</v>
      </c>
      <c r="S783" t="b">
        <v>0</v>
      </c>
      <c r="T783" t="s">
        <v>33</v>
      </c>
      <c r="U783" t="str">
        <f>MID(Tab_Data[[#This Row],[category &amp; sub-category]],1,FIND("/",Tab_Data[[#This Row],[category &amp; sub-category]])-1)</f>
        <v>theater</v>
      </c>
      <c r="V783" t="str">
        <f>MID(Tab_Data[[#This Row],[category &amp; sub-category]],FIND("/",Tab_Data[[#This Row],[category &amp; sub-category]])+1,1000)</f>
        <v>plays</v>
      </c>
    </row>
    <row r="784" spans="1:22" hidden="1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>(Tab_Data[[#This Row],[pledged]]/Tab_Data[[#This Row],[goal]])*100</f>
        <v>215.31372549019611</v>
      </c>
      <c r="G784" t="s">
        <v>20</v>
      </c>
      <c r="H784">
        <v>161</v>
      </c>
      <c r="I784" s="8">
        <f>IF(Tab_Data[[#This Row],[pledged]]=0,0,Tab_Data[[#This Row],[pledged]]/Tab_Data[[#This Row],[backers_count]])</f>
        <v>68.204968944099377</v>
      </c>
      <c r="J784" t="s">
        <v>21</v>
      </c>
      <c r="K784" t="s">
        <v>22</v>
      </c>
      <c r="L784">
        <v>1298959200</v>
      </c>
      <c r="M784" s="11">
        <f>(((Tab_Data[[#This Row],[launched_at]]/60)/60)/24)+DATE(1970,1,1)</f>
        <v>40603.25</v>
      </c>
      <c r="N784">
        <f>YEAR(Tab_Data[[#This Row],[Date Created Conversion]])</f>
        <v>2011</v>
      </c>
      <c r="O784" s="12" t="str">
        <f>TEXT(Tab_Data[[#This Row],[Date Created Conversion]],"mmm")</f>
        <v>mar</v>
      </c>
      <c r="P784">
        <v>1301374800</v>
      </c>
      <c r="Q784" s="11">
        <f>(((Tab_Data[[#This Row],[deadline]]/60)/60)/24)+DATE(1970,1,1)</f>
        <v>40631.208333333336</v>
      </c>
      <c r="R784" t="b">
        <v>0</v>
      </c>
      <c r="S784" t="b">
        <v>1</v>
      </c>
      <c r="T784" t="s">
        <v>71</v>
      </c>
      <c r="U784" t="str">
        <f>MID(Tab_Data[[#This Row],[category &amp; sub-category]],1,FIND("/",Tab_Data[[#This Row],[category &amp; sub-category]])-1)</f>
        <v>film &amp; video</v>
      </c>
      <c r="V784" t="str">
        <f>MID(Tab_Data[[#This Row],[category &amp; sub-category]],FIND("/",Tab_Data[[#This Row],[category &amp; sub-category]])+1,1000)</f>
        <v>animation</v>
      </c>
    </row>
    <row r="785" spans="1:22" hidden="1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>(Tab_Data[[#This Row],[pledged]]/Tab_Data[[#This Row],[goal]])*100</f>
        <v>141.22972972972974</v>
      </c>
      <c r="G785" t="s">
        <v>20</v>
      </c>
      <c r="H785">
        <v>138</v>
      </c>
      <c r="I785" s="8">
        <f>IF(Tab_Data[[#This Row],[pledged]]=0,0,Tab_Data[[#This Row],[pledged]]/Tab_Data[[#This Row],[backers_count]])</f>
        <v>75.731884057971016</v>
      </c>
      <c r="J785" t="s">
        <v>21</v>
      </c>
      <c r="K785" t="s">
        <v>22</v>
      </c>
      <c r="L785">
        <v>1387260000</v>
      </c>
      <c r="M785" s="11">
        <f>(((Tab_Data[[#This Row],[launched_at]]/60)/60)/24)+DATE(1970,1,1)</f>
        <v>41625.25</v>
      </c>
      <c r="N785">
        <f>YEAR(Tab_Data[[#This Row],[Date Created Conversion]])</f>
        <v>2013</v>
      </c>
      <c r="O785" s="12" t="str">
        <f>TEXT(Tab_Data[[#This Row],[Date Created Conversion]],"mmm")</f>
        <v>dic</v>
      </c>
      <c r="P785">
        <v>1387864800</v>
      </c>
      <c r="Q785" s="11">
        <f>(((Tab_Data[[#This Row],[deadline]]/60)/60)/24)+DATE(1970,1,1)</f>
        <v>41632.25</v>
      </c>
      <c r="R785" t="b">
        <v>0</v>
      </c>
      <c r="S785" t="b">
        <v>0</v>
      </c>
      <c r="T785" t="s">
        <v>23</v>
      </c>
      <c r="U785" t="str">
        <f>MID(Tab_Data[[#This Row],[category &amp; sub-category]],1,FIND("/",Tab_Data[[#This Row],[category &amp; sub-category]])-1)</f>
        <v>music</v>
      </c>
      <c r="V785" t="str">
        <f>MID(Tab_Data[[#This Row],[category &amp; sub-category]],FIND("/",Tab_Data[[#This Row],[category &amp; sub-category]])+1,1000)</f>
        <v>rock</v>
      </c>
    </row>
    <row r="786" spans="1:22" hidden="1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>(Tab_Data[[#This Row],[pledged]]/Tab_Data[[#This Row],[goal]])*100</f>
        <v>115.33745781777279</v>
      </c>
      <c r="G786" t="s">
        <v>20</v>
      </c>
      <c r="H786">
        <v>3308</v>
      </c>
      <c r="I786" s="8">
        <f>IF(Tab_Data[[#This Row],[pledged]]=0,0,Tab_Data[[#This Row],[pledged]]/Tab_Data[[#This Row],[backers_count]])</f>
        <v>30.996070133010882</v>
      </c>
      <c r="J786" t="s">
        <v>21</v>
      </c>
      <c r="K786" t="s">
        <v>22</v>
      </c>
      <c r="L786">
        <v>1457244000</v>
      </c>
      <c r="M786" s="11">
        <f>(((Tab_Data[[#This Row],[launched_at]]/60)/60)/24)+DATE(1970,1,1)</f>
        <v>42435.25</v>
      </c>
      <c r="N786">
        <f>YEAR(Tab_Data[[#This Row],[Date Created Conversion]])</f>
        <v>2016</v>
      </c>
      <c r="O786" s="12" t="str">
        <f>TEXT(Tab_Data[[#This Row],[Date Created Conversion]],"mmm")</f>
        <v>mar</v>
      </c>
      <c r="P786">
        <v>1458190800</v>
      </c>
      <c r="Q786" s="11">
        <f>(((Tab_Data[[#This Row],[deadline]]/60)/60)/24)+DATE(1970,1,1)</f>
        <v>42446.208333333328</v>
      </c>
      <c r="R786" t="b">
        <v>0</v>
      </c>
      <c r="S786" t="b">
        <v>0</v>
      </c>
      <c r="T786" t="s">
        <v>28</v>
      </c>
      <c r="U786" t="str">
        <f>MID(Tab_Data[[#This Row],[category &amp; sub-category]],1,FIND("/",Tab_Data[[#This Row],[category &amp; sub-category]])-1)</f>
        <v>technology</v>
      </c>
      <c r="V786" t="str">
        <f>MID(Tab_Data[[#This Row],[category &amp; sub-category]],FIND("/",Tab_Data[[#This Row],[category &amp; sub-category]])+1,1000)</f>
        <v>web</v>
      </c>
    </row>
    <row r="787" spans="1:22" ht="31.2" hidden="1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>(Tab_Data[[#This Row],[pledged]]/Tab_Data[[#This Row],[goal]])*100</f>
        <v>193.11940298507463</v>
      </c>
      <c r="G787" t="s">
        <v>20</v>
      </c>
      <c r="H787">
        <v>127</v>
      </c>
      <c r="I787" s="8">
        <f>IF(Tab_Data[[#This Row],[pledged]]=0,0,Tab_Data[[#This Row],[pledged]]/Tab_Data[[#This Row],[backers_count]])</f>
        <v>101.88188976377953</v>
      </c>
      <c r="J787" t="s">
        <v>26</v>
      </c>
      <c r="K787" t="s">
        <v>27</v>
      </c>
      <c r="L787">
        <v>1556341200</v>
      </c>
      <c r="M787" s="11">
        <f>(((Tab_Data[[#This Row],[launched_at]]/60)/60)/24)+DATE(1970,1,1)</f>
        <v>43582.208333333328</v>
      </c>
      <c r="N787">
        <f>YEAR(Tab_Data[[#This Row],[Date Created Conversion]])</f>
        <v>2019</v>
      </c>
      <c r="O787" s="12" t="str">
        <f>TEXT(Tab_Data[[#This Row],[Date Created Conversion]],"mmm")</f>
        <v>abr</v>
      </c>
      <c r="P787">
        <v>1559278800</v>
      </c>
      <c r="Q787" s="11">
        <f>(((Tab_Data[[#This Row],[deadline]]/60)/60)/24)+DATE(1970,1,1)</f>
        <v>43616.208333333328</v>
      </c>
      <c r="R787" t="b">
        <v>0</v>
      </c>
      <c r="S787" t="b">
        <v>1</v>
      </c>
      <c r="T787" t="s">
        <v>71</v>
      </c>
      <c r="U787" t="str">
        <f>MID(Tab_Data[[#This Row],[category &amp; sub-category]],1,FIND("/",Tab_Data[[#This Row],[category &amp; sub-category]])-1)</f>
        <v>film &amp; video</v>
      </c>
      <c r="V787" t="str">
        <f>MID(Tab_Data[[#This Row],[category &amp; sub-category]],FIND("/",Tab_Data[[#This Row],[category &amp; sub-category]])+1,1000)</f>
        <v>animation</v>
      </c>
    </row>
    <row r="788" spans="1:22" hidden="1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>(Tab_Data[[#This Row],[pledged]]/Tab_Data[[#This Row],[goal]])*100</f>
        <v>729.73333333333335</v>
      </c>
      <c r="G788" t="s">
        <v>20</v>
      </c>
      <c r="H788">
        <v>207</v>
      </c>
      <c r="I788" s="8">
        <f>IF(Tab_Data[[#This Row],[pledged]]=0,0,Tab_Data[[#This Row],[pledged]]/Tab_Data[[#This Row],[backers_count]])</f>
        <v>52.879227053140099</v>
      </c>
      <c r="J788" t="s">
        <v>107</v>
      </c>
      <c r="K788" t="s">
        <v>108</v>
      </c>
      <c r="L788">
        <v>1522126800</v>
      </c>
      <c r="M788" s="11">
        <f>(((Tab_Data[[#This Row],[launched_at]]/60)/60)/24)+DATE(1970,1,1)</f>
        <v>43186.208333333328</v>
      </c>
      <c r="N788">
        <f>YEAR(Tab_Data[[#This Row],[Date Created Conversion]])</f>
        <v>2018</v>
      </c>
      <c r="O788" s="12" t="str">
        <f>TEXT(Tab_Data[[#This Row],[Date Created Conversion]],"mmm")</f>
        <v>mar</v>
      </c>
      <c r="P788">
        <v>1522731600</v>
      </c>
      <c r="Q788" s="11">
        <f>(((Tab_Data[[#This Row],[deadline]]/60)/60)/24)+DATE(1970,1,1)</f>
        <v>43193.208333333328</v>
      </c>
      <c r="R788" t="b">
        <v>0</v>
      </c>
      <c r="S788" t="b">
        <v>1</v>
      </c>
      <c r="T788" t="s">
        <v>159</v>
      </c>
      <c r="U788" t="str">
        <f>MID(Tab_Data[[#This Row],[category &amp; sub-category]],1,FIND("/",Tab_Data[[#This Row],[category &amp; sub-category]])-1)</f>
        <v>music</v>
      </c>
      <c r="V788" t="str">
        <f>MID(Tab_Data[[#This Row],[category &amp; sub-category]],FIND("/",Tab_Data[[#This Row],[category &amp; sub-category]])+1,1000)</f>
        <v>jazz</v>
      </c>
    </row>
    <row r="789" spans="1:22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>(Tab_Data[[#This Row],[pledged]]/Tab_Data[[#This Row],[goal]])*100</f>
        <v>99.66339869281046</v>
      </c>
      <c r="G789" t="s">
        <v>14</v>
      </c>
      <c r="H789">
        <v>859</v>
      </c>
      <c r="I789" s="8">
        <f>IF(Tab_Data[[#This Row],[pledged]]=0,0,Tab_Data[[#This Row],[pledged]]/Tab_Data[[#This Row],[backers_count]])</f>
        <v>71.005820721769496</v>
      </c>
      <c r="J789" t="s">
        <v>15</v>
      </c>
      <c r="K789" t="s">
        <v>16</v>
      </c>
      <c r="L789">
        <v>1305954000</v>
      </c>
      <c r="M789" s="11">
        <f>(((Tab_Data[[#This Row],[launched_at]]/60)/60)/24)+DATE(1970,1,1)</f>
        <v>40684.208333333336</v>
      </c>
      <c r="N789">
        <f>YEAR(Tab_Data[[#This Row],[Date Created Conversion]])</f>
        <v>2011</v>
      </c>
      <c r="O789" s="12" t="str">
        <f>TEXT(Tab_Data[[#This Row],[Date Created Conversion]],"mmm")</f>
        <v>may</v>
      </c>
      <c r="P789">
        <v>1306731600</v>
      </c>
      <c r="Q789" s="11">
        <f>(((Tab_Data[[#This Row],[deadline]]/60)/60)/24)+DATE(1970,1,1)</f>
        <v>40693.208333333336</v>
      </c>
      <c r="R789" t="b">
        <v>0</v>
      </c>
      <c r="S789" t="b">
        <v>0</v>
      </c>
      <c r="T789" t="s">
        <v>23</v>
      </c>
      <c r="U789" t="str">
        <f>MID(Tab_Data[[#This Row],[category &amp; sub-category]],1,FIND("/",Tab_Data[[#This Row],[category &amp; sub-category]])-1)</f>
        <v>music</v>
      </c>
      <c r="V789" t="str">
        <f>MID(Tab_Data[[#This Row],[category &amp; sub-category]],FIND("/",Tab_Data[[#This Row],[category &amp; sub-category]])+1,1000)</f>
        <v>rock</v>
      </c>
    </row>
    <row r="790" spans="1:22" hidden="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>(Tab_Data[[#This Row],[pledged]]/Tab_Data[[#This Row],[goal]])*100</f>
        <v>88.166666666666671</v>
      </c>
      <c r="G790" t="s">
        <v>47</v>
      </c>
      <c r="H790">
        <v>31</v>
      </c>
      <c r="I790" s="8">
        <f>IF(Tab_Data[[#This Row],[pledged]]=0,0,Tab_Data[[#This Row],[pledged]]/Tab_Data[[#This Row],[backers_count]])</f>
        <v>102.38709677419355</v>
      </c>
      <c r="J790" t="s">
        <v>21</v>
      </c>
      <c r="K790" t="s">
        <v>22</v>
      </c>
      <c r="L790">
        <v>1350709200</v>
      </c>
      <c r="M790" s="11">
        <f>(((Tab_Data[[#This Row],[launched_at]]/60)/60)/24)+DATE(1970,1,1)</f>
        <v>41202.208333333336</v>
      </c>
      <c r="N790">
        <f>YEAR(Tab_Data[[#This Row],[Date Created Conversion]])</f>
        <v>2012</v>
      </c>
      <c r="O790" s="12" t="str">
        <f>TEXT(Tab_Data[[#This Row],[Date Created Conversion]],"mmm")</f>
        <v>oct</v>
      </c>
      <c r="P790">
        <v>1352527200</v>
      </c>
      <c r="Q790" s="11">
        <f>(((Tab_Data[[#This Row],[deadline]]/60)/60)/24)+DATE(1970,1,1)</f>
        <v>41223.25</v>
      </c>
      <c r="R790" t="b">
        <v>0</v>
      </c>
      <c r="S790" t="b">
        <v>0</v>
      </c>
      <c r="T790" t="s">
        <v>71</v>
      </c>
      <c r="U790" t="str">
        <f>MID(Tab_Data[[#This Row],[category &amp; sub-category]],1,FIND("/",Tab_Data[[#This Row],[category &amp; sub-category]])-1)</f>
        <v>film &amp; video</v>
      </c>
      <c r="V790" t="str">
        <f>MID(Tab_Data[[#This Row],[category &amp; sub-category]],FIND("/",Tab_Data[[#This Row],[category &amp; sub-category]])+1,1000)</f>
        <v>animation</v>
      </c>
    </row>
    <row r="791" spans="1:22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>(Tab_Data[[#This Row],[pledged]]/Tab_Data[[#This Row],[goal]])*100</f>
        <v>37.233333333333334</v>
      </c>
      <c r="G791" t="s">
        <v>14</v>
      </c>
      <c r="H791">
        <v>45</v>
      </c>
      <c r="I791" s="8">
        <f>IF(Tab_Data[[#This Row],[pledged]]=0,0,Tab_Data[[#This Row],[pledged]]/Tab_Data[[#This Row],[backers_count]])</f>
        <v>74.466666666666669</v>
      </c>
      <c r="J791" t="s">
        <v>21</v>
      </c>
      <c r="K791" t="s">
        <v>22</v>
      </c>
      <c r="L791">
        <v>1401166800</v>
      </c>
      <c r="M791" s="11">
        <f>(((Tab_Data[[#This Row],[launched_at]]/60)/60)/24)+DATE(1970,1,1)</f>
        <v>41786.208333333336</v>
      </c>
      <c r="N791">
        <f>YEAR(Tab_Data[[#This Row],[Date Created Conversion]])</f>
        <v>2014</v>
      </c>
      <c r="O791" s="12" t="str">
        <f>TEXT(Tab_Data[[#This Row],[Date Created Conversion]],"mmm")</f>
        <v>may</v>
      </c>
      <c r="P791">
        <v>1404363600</v>
      </c>
      <c r="Q791" s="11">
        <f>(((Tab_Data[[#This Row],[deadline]]/60)/60)/24)+DATE(1970,1,1)</f>
        <v>41823.208333333336</v>
      </c>
      <c r="R791" t="b">
        <v>0</v>
      </c>
      <c r="S791" t="b">
        <v>0</v>
      </c>
      <c r="T791" t="s">
        <v>33</v>
      </c>
      <c r="U791" t="str">
        <f>MID(Tab_Data[[#This Row],[category &amp; sub-category]],1,FIND("/",Tab_Data[[#This Row],[category &amp; sub-category]])-1)</f>
        <v>theater</v>
      </c>
      <c r="V791" t="str">
        <f>MID(Tab_Data[[#This Row],[category &amp; sub-category]],FIND("/",Tab_Data[[#This Row],[category &amp; sub-category]])+1,1000)</f>
        <v>plays</v>
      </c>
    </row>
    <row r="792" spans="1:22" hidden="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>(Tab_Data[[#This Row],[pledged]]/Tab_Data[[#This Row],[goal]])*100</f>
        <v>30.540075309306079</v>
      </c>
      <c r="G792" t="s">
        <v>74</v>
      </c>
      <c r="H792">
        <v>1113</v>
      </c>
      <c r="I792" s="8">
        <f>IF(Tab_Data[[#This Row],[pledged]]=0,0,Tab_Data[[#This Row],[pledged]]/Tab_Data[[#This Row],[backers_count]])</f>
        <v>51.009883198562441</v>
      </c>
      <c r="J792" t="s">
        <v>21</v>
      </c>
      <c r="K792" t="s">
        <v>22</v>
      </c>
      <c r="L792">
        <v>1266127200</v>
      </c>
      <c r="M792" s="11">
        <f>(((Tab_Data[[#This Row],[launched_at]]/60)/60)/24)+DATE(1970,1,1)</f>
        <v>40223.25</v>
      </c>
      <c r="N792">
        <f>YEAR(Tab_Data[[#This Row],[Date Created Conversion]])</f>
        <v>2010</v>
      </c>
      <c r="O792" s="12" t="str">
        <f>TEXT(Tab_Data[[#This Row],[Date Created Conversion]],"mmm")</f>
        <v>feb</v>
      </c>
      <c r="P792">
        <v>1266645600</v>
      </c>
      <c r="Q792" s="11">
        <f>(((Tab_Data[[#This Row],[deadline]]/60)/60)/24)+DATE(1970,1,1)</f>
        <v>40229.25</v>
      </c>
      <c r="R792" t="b">
        <v>0</v>
      </c>
      <c r="S792" t="b">
        <v>0</v>
      </c>
      <c r="T792" t="s">
        <v>33</v>
      </c>
      <c r="U792" t="str">
        <f>MID(Tab_Data[[#This Row],[category &amp; sub-category]],1,FIND("/",Tab_Data[[#This Row],[category &amp; sub-category]])-1)</f>
        <v>theater</v>
      </c>
      <c r="V792" t="str">
        <f>MID(Tab_Data[[#This Row],[category &amp; sub-category]],FIND("/",Tab_Data[[#This Row],[category &amp; sub-category]])+1,1000)</f>
        <v>plays</v>
      </c>
    </row>
    <row r="793" spans="1:22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>(Tab_Data[[#This Row],[pledged]]/Tab_Data[[#This Row],[goal]])*100</f>
        <v>25.714285714285712</v>
      </c>
      <c r="G793" t="s">
        <v>14</v>
      </c>
      <c r="H793">
        <v>6</v>
      </c>
      <c r="I793" s="8">
        <f>IF(Tab_Data[[#This Row],[pledged]]=0,0,Tab_Data[[#This Row],[pledged]]/Tab_Data[[#This Row],[backers_count]])</f>
        <v>90</v>
      </c>
      <c r="J793" t="s">
        <v>21</v>
      </c>
      <c r="K793" t="s">
        <v>22</v>
      </c>
      <c r="L793">
        <v>1481436000</v>
      </c>
      <c r="M793" s="11">
        <f>(((Tab_Data[[#This Row],[launched_at]]/60)/60)/24)+DATE(1970,1,1)</f>
        <v>42715.25</v>
      </c>
      <c r="N793">
        <f>YEAR(Tab_Data[[#This Row],[Date Created Conversion]])</f>
        <v>2016</v>
      </c>
      <c r="O793" s="12" t="str">
        <f>TEXT(Tab_Data[[#This Row],[Date Created Conversion]],"mmm")</f>
        <v>dic</v>
      </c>
      <c r="P793">
        <v>1482818400</v>
      </c>
      <c r="Q793" s="11">
        <f>(((Tab_Data[[#This Row],[deadline]]/60)/60)/24)+DATE(1970,1,1)</f>
        <v>42731.25</v>
      </c>
      <c r="R793" t="b">
        <v>0</v>
      </c>
      <c r="S793" t="b">
        <v>0</v>
      </c>
      <c r="T793" t="s">
        <v>17</v>
      </c>
      <c r="U793" t="str">
        <f>MID(Tab_Data[[#This Row],[category &amp; sub-category]],1,FIND("/",Tab_Data[[#This Row],[category &amp; sub-category]])-1)</f>
        <v>food</v>
      </c>
      <c r="V793" t="str">
        <f>MID(Tab_Data[[#This Row],[category &amp; sub-category]],FIND("/",Tab_Data[[#This Row],[category &amp; sub-category]])+1,1000)</f>
        <v>food trucks</v>
      </c>
    </row>
    <row r="794" spans="1:22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>(Tab_Data[[#This Row],[pledged]]/Tab_Data[[#This Row],[goal]])*100</f>
        <v>34</v>
      </c>
      <c r="G794" t="s">
        <v>14</v>
      </c>
      <c r="H794">
        <v>7</v>
      </c>
      <c r="I794" s="8">
        <f>IF(Tab_Data[[#This Row],[pledged]]=0,0,Tab_Data[[#This Row],[pledged]]/Tab_Data[[#This Row],[backers_count]])</f>
        <v>97.142857142857139</v>
      </c>
      <c r="J794" t="s">
        <v>21</v>
      </c>
      <c r="K794" t="s">
        <v>22</v>
      </c>
      <c r="L794">
        <v>1372222800</v>
      </c>
      <c r="M794" s="11">
        <f>(((Tab_Data[[#This Row],[launched_at]]/60)/60)/24)+DATE(1970,1,1)</f>
        <v>41451.208333333336</v>
      </c>
      <c r="N794">
        <f>YEAR(Tab_Data[[#This Row],[Date Created Conversion]])</f>
        <v>2013</v>
      </c>
      <c r="O794" s="12" t="str">
        <f>TEXT(Tab_Data[[#This Row],[Date Created Conversion]],"mmm")</f>
        <v>jun</v>
      </c>
      <c r="P794">
        <v>1374642000</v>
      </c>
      <c r="Q794" s="11">
        <f>(((Tab_Data[[#This Row],[deadline]]/60)/60)/24)+DATE(1970,1,1)</f>
        <v>41479.208333333336</v>
      </c>
      <c r="R794" t="b">
        <v>0</v>
      </c>
      <c r="S794" t="b">
        <v>1</v>
      </c>
      <c r="T794" t="s">
        <v>33</v>
      </c>
      <c r="U794" t="str">
        <f>MID(Tab_Data[[#This Row],[category &amp; sub-category]],1,FIND("/",Tab_Data[[#This Row],[category &amp; sub-category]])-1)</f>
        <v>theater</v>
      </c>
      <c r="V794" t="str">
        <f>MID(Tab_Data[[#This Row],[category &amp; sub-category]],FIND("/",Tab_Data[[#This Row],[category &amp; sub-category]])+1,1000)</f>
        <v>plays</v>
      </c>
    </row>
    <row r="795" spans="1:22" hidden="1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>(Tab_Data[[#This Row],[pledged]]/Tab_Data[[#This Row],[goal]])*100</f>
        <v>1185.909090909091</v>
      </c>
      <c r="G795" t="s">
        <v>20</v>
      </c>
      <c r="H795">
        <v>181</v>
      </c>
      <c r="I795" s="8">
        <f>IF(Tab_Data[[#This Row],[pledged]]=0,0,Tab_Data[[#This Row],[pledged]]/Tab_Data[[#This Row],[backers_count]])</f>
        <v>72.071823204419886</v>
      </c>
      <c r="J795" t="s">
        <v>98</v>
      </c>
      <c r="K795" t="s">
        <v>99</v>
      </c>
      <c r="L795">
        <v>1372136400</v>
      </c>
      <c r="M795" s="11">
        <f>(((Tab_Data[[#This Row],[launched_at]]/60)/60)/24)+DATE(1970,1,1)</f>
        <v>41450.208333333336</v>
      </c>
      <c r="N795">
        <f>YEAR(Tab_Data[[#This Row],[Date Created Conversion]])</f>
        <v>2013</v>
      </c>
      <c r="O795" s="12" t="str">
        <f>TEXT(Tab_Data[[#This Row],[Date Created Conversion]],"mmm")</f>
        <v>jun</v>
      </c>
      <c r="P795">
        <v>1372482000</v>
      </c>
      <c r="Q795" s="11">
        <f>(((Tab_Data[[#This Row],[deadline]]/60)/60)/24)+DATE(1970,1,1)</f>
        <v>41454.208333333336</v>
      </c>
      <c r="R795" t="b">
        <v>0</v>
      </c>
      <c r="S795" t="b">
        <v>0</v>
      </c>
      <c r="T795" t="s">
        <v>68</v>
      </c>
      <c r="U795" t="str">
        <f>MID(Tab_Data[[#This Row],[category &amp; sub-category]],1,FIND("/",Tab_Data[[#This Row],[category &amp; sub-category]])-1)</f>
        <v>publishing</v>
      </c>
      <c r="V795" t="str">
        <f>MID(Tab_Data[[#This Row],[category &amp; sub-category]],FIND("/",Tab_Data[[#This Row],[category &amp; sub-category]])+1,1000)</f>
        <v>nonfiction</v>
      </c>
    </row>
    <row r="796" spans="1:22" hidden="1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>(Tab_Data[[#This Row],[pledged]]/Tab_Data[[#This Row],[goal]])*100</f>
        <v>125.39393939393939</v>
      </c>
      <c r="G796" t="s">
        <v>20</v>
      </c>
      <c r="H796">
        <v>110</v>
      </c>
      <c r="I796" s="8">
        <f>IF(Tab_Data[[#This Row],[pledged]]=0,0,Tab_Data[[#This Row],[pledged]]/Tab_Data[[#This Row],[backers_count]])</f>
        <v>75.236363636363635</v>
      </c>
      <c r="J796" t="s">
        <v>21</v>
      </c>
      <c r="K796" t="s">
        <v>22</v>
      </c>
      <c r="L796">
        <v>1513922400</v>
      </c>
      <c r="M796" s="11">
        <f>(((Tab_Data[[#This Row],[launched_at]]/60)/60)/24)+DATE(1970,1,1)</f>
        <v>43091.25</v>
      </c>
      <c r="N796">
        <f>YEAR(Tab_Data[[#This Row],[Date Created Conversion]])</f>
        <v>2017</v>
      </c>
      <c r="O796" s="12" t="str">
        <f>TEXT(Tab_Data[[#This Row],[Date Created Conversion]],"mmm")</f>
        <v>dic</v>
      </c>
      <c r="P796">
        <v>1514959200</v>
      </c>
      <c r="Q796" s="11">
        <f>(((Tab_Data[[#This Row],[deadline]]/60)/60)/24)+DATE(1970,1,1)</f>
        <v>43103.25</v>
      </c>
      <c r="R796" t="b">
        <v>0</v>
      </c>
      <c r="S796" t="b">
        <v>0</v>
      </c>
      <c r="T796" t="s">
        <v>23</v>
      </c>
      <c r="U796" t="str">
        <f>MID(Tab_Data[[#This Row],[category &amp; sub-category]],1,FIND("/",Tab_Data[[#This Row],[category &amp; sub-category]])-1)</f>
        <v>music</v>
      </c>
      <c r="V796" t="str">
        <f>MID(Tab_Data[[#This Row],[category &amp; sub-category]],FIND("/",Tab_Data[[#This Row],[category &amp; sub-category]])+1,1000)</f>
        <v>rock</v>
      </c>
    </row>
    <row r="797" spans="1:22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>(Tab_Data[[#This Row],[pledged]]/Tab_Data[[#This Row],[goal]])*100</f>
        <v>14.394366197183098</v>
      </c>
      <c r="G797" t="s">
        <v>14</v>
      </c>
      <c r="H797">
        <v>31</v>
      </c>
      <c r="I797" s="8">
        <f>IF(Tab_Data[[#This Row],[pledged]]=0,0,Tab_Data[[#This Row],[pledged]]/Tab_Data[[#This Row],[backers_count]])</f>
        <v>32.967741935483872</v>
      </c>
      <c r="J797" t="s">
        <v>21</v>
      </c>
      <c r="K797" t="s">
        <v>22</v>
      </c>
      <c r="L797">
        <v>1477976400</v>
      </c>
      <c r="M797" s="11">
        <f>(((Tab_Data[[#This Row],[launched_at]]/60)/60)/24)+DATE(1970,1,1)</f>
        <v>42675.208333333328</v>
      </c>
      <c r="N797">
        <f>YEAR(Tab_Data[[#This Row],[Date Created Conversion]])</f>
        <v>2016</v>
      </c>
      <c r="O797" s="12" t="str">
        <f>TEXT(Tab_Data[[#This Row],[Date Created Conversion]],"mmm")</f>
        <v>nov</v>
      </c>
      <c r="P797">
        <v>1478235600</v>
      </c>
      <c r="Q797" s="11">
        <f>(((Tab_Data[[#This Row],[deadline]]/60)/60)/24)+DATE(1970,1,1)</f>
        <v>42678.208333333328</v>
      </c>
      <c r="R797" t="b">
        <v>0</v>
      </c>
      <c r="S797" t="b">
        <v>0</v>
      </c>
      <c r="T797" t="s">
        <v>53</v>
      </c>
      <c r="U797" t="str">
        <f>MID(Tab_Data[[#This Row],[category &amp; sub-category]],1,FIND("/",Tab_Data[[#This Row],[category &amp; sub-category]])-1)</f>
        <v>film &amp; video</v>
      </c>
      <c r="V797" t="str">
        <f>MID(Tab_Data[[#This Row],[category &amp; sub-category]],FIND("/",Tab_Data[[#This Row],[category &amp; sub-category]])+1,1000)</f>
        <v>drama</v>
      </c>
    </row>
    <row r="798" spans="1:22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>(Tab_Data[[#This Row],[pledged]]/Tab_Data[[#This Row],[goal]])*100</f>
        <v>54.807692307692314</v>
      </c>
      <c r="G798" t="s">
        <v>14</v>
      </c>
      <c r="H798">
        <v>78</v>
      </c>
      <c r="I798" s="8">
        <f>IF(Tab_Data[[#This Row],[pledged]]=0,0,Tab_Data[[#This Row],[pledged]]/Tab_Data[[#This Row],[backers_count]])</f>
        <v>54.807692307692307</v>
      </c>
      <c r="J798" t="s">
        <v>21</v>
      </c>
      <c r="K798" t="s">
        <v>22</v>
      </c>
      <c r="L798">
        <v>1407474000</v>
      </c>
      <c r="M798" s="11">
        <f>(((Tab_Data[[#This Row],[launched_at]]/60)/60)/24)+DATE(1970,1,1)</f>
        <v>41859.208333333336</v>
      </c>
      <c r="N798">
        <f>YEAR(Tab_Data[[#This Row],[Date Created Conversion]])</f>
        <v>2014</v>
      </c>
      <c r="O798" s="12" t="str">
        <f>TEXT(Tab_Data[[#This Row],[Date Created Conversion]],"mmm")</f>
        <v>ago</v>
      </c>
      <c r="P798">
        <v>1408078800</v>
      </c>
      <c r="Q798" s="11">
        <f>(((Tab_Data[[#This Row],[deadline]]/60)/60)/24)+DATE(1970,1,1)</f>
        <v>41866.208333333336</v>
      </c>
      <c r="R798" t="b">
        <v>0</v>
      </c>
      <c r="S798" t="b">
        <v>1</v>
      </c>
      <c r="T798" t="s">
        <v>292</v>
      </c>
      <c r="U798" t="str">
        <f>MID(Tab_Data[[#This Row],[category &amp; sub-category]],1,FIND("/",Tab_Data[[#This Row],[category &amp; sub-category]])-1)</f>
        <v>games</v>
      </c>
      <c r="V798" t="str">
        <f>MID(Tab_Data[[#This Row],[category &amp; sub-category]],FIND("/",Tab_Data[[#This Row],[category &amp; sub-category]])+1,1000)</f>
        <v>mobile games</v>
      </c>
    </row>
    <row r="799" spans="1:22" hidden="1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>(Tab_Data[[#This Row],[pledged]]/Tab_Data[[#This Row],[goal]])*100</f>
        <v>109.63157894736841</v>
      </c>
      <c r="G799" t="s">
        <v>20</v>
      </c>
      <c r="H799">
        <v>185</v>
      </c>
      <c r="I799" s="8">
        <f>IF(Tab_Data[[#This Row],[pledged]]=0,0,Tab_Data[[#This Row],[pledged]]/Tab_Data[[#This Row],[backers_count]])</f>
        <v>45.037837837837834</v>
      </c>
      <c r="J799" t="s">
        <v>21</v>
      </c>
      <c r="K799" t="s">
        <v>22</v>
      </c>
      <c r="L799">
        <v>1546149600</v>
      </c>
      <c r="M799" s="11">
        <f>(((Tab_Data[[#This Row],[launched_at]]/60)/60)/24)+DATE(1970,1,1)</f>
        <v>43464.25</v>
      </c>
      <c r="N799">
        <f>YEAR(Tab_Data[[#This Row],[Date Created Conversion]])</f>
        <v>2018</v>
      </c>
      <c r="O799" s="12" t="str">
        <f>TEXT(Tab_Data[[#This Row],[Date Created Conversion]],"mmm")</f>
        <v>dic</v>
      </c>
      <c r="P799">
        <v>1548136800</v>
      </c>
      <c r="Q799" s="11">
        <f>(((Tab_Data[[#This Row],[deadline]]/60)/60)/24)+DATE(1970,1,1)</f>
        <v>43487.25</v>
      </c>
      <c r="R799" t="b">
        <v>0</v>
      </c>
      <c r="S799" t="b">
        <v>0</v>
      </c>
      <c r="T799" t="s">
        <v>28</v>
      </c>
      <c r="U799" t="str">
        <f>MID(Tab_Data[[#This Row],[category &amp; sub-category]],1,FIND("/",Tab_Data[[#This Row],[category &amp; sub-category]])-1)</f>
        <v>technology</v>
      </c>
      <c r="V799" t="str">
        <f>MID(Tab_Data[[#This Row],[category &amp; sub-category]],FIND("/",Tab_Data[[#This Row],[category &amp; sub-category]])+1,1000)</f>
        <v>web</v>
      </c>
    </row>
    <row r="800" spans="1:22" hidden="1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>(Tab_Data[[#This Row],[pledged]]/Tab_Data[[#This Row],[goal]])*100</f>
        <v>188.47058823529412</v>
      </c>
      <c r="G800" t="s">
        <v>20</v>
      </c>
      <c r="H800">
        <v>121</v>
      </c>
      <c r="I800" s="8">
        <f>IF(Tab_Data[[#This Row],[pledged]]=0,0,Tab_Data[[#This Row],[pledged]]/Tab_Data[[#This Row],[backers_count]])</f>
        <v>52.958677685950413</v>
      </c>
      <c r="J800" t="s">
        <v>21</v>
      </c>
      <c r="K800" t="s">
        <v>22</v>
      </c>
      <c r="L800">
        <v>1338440400</v>
      </c>
      <c r="M800" s="11">
        <f>(((Tab_Data[[#This Row],[launched_at]]/60)/60)/24)+DATE(1970,1,1)</f>
        <v>41060.208333333336</v>
      </c>
      <c r="N800">
        <f>YEAR(Tab_Data[[#This Row],[Date Created Conversion]])</f>
        <v>2012</v>
      </c>
      <c r="O800" s="12" t="str">
        <f>TEXT(Tab_Data[[#This Row],[Date Created Conversion]],"mmm")</f>
        <v>may</v>
      </c>
      <c r="P800">
        <v>1340859600</v>
      </c>
      <c r="Q800" s="11">
        <f>(((Tab_Data[[#This Row],[deadline]]/60)/60)/24)+DATE(1970,1,1)</f>
        <v>41088.208333333336</v>
      </c>
      <c r="R800" t="b">
        <v>0</v>
      </c>
      <c r="S800" t="b">
        <v>1</v>
      </c>
      <c r="T800" t="s">
        <v>33</v>
      </c>
      <c r="U800" t="str">
        <f>MID(Tab_Data[[#This Row],[category &amp; sub-category]],1,FIND("/",Tab_Data[[#This Row],[category &amp; sub-category]])-1)</f>
        <v>theater</v>
      </c>
      <c r="V800" t="str">
        <f>MID(Tab_Data[[#This Row],[category &amp; sub-category]],FIND("/",Tab_Data[[#This Row],[category &amp; sub-category]])+1,1000)</f>
        <v>plays</v>
      </c>
    </row>
    <row r="801" spans="1:22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>(Tab_Data[[#This Row],[pledged]]/Tab_Data[[#This Row],[goal]])*100</f>
        <v>87.008284023668637</v>
      </c>
      <c r="G801" t="s">
        <v>14</v>
      </c>
      <c r="H801">
        <v>1225</v>
      </c>
      <c r="I801" s="8">
        <f>IF(Tab_Data[[#This Row],[pledged]]=0,0,Tab_Data[[#This Row],[pledged]]/Tab_Data[[#This Row],[backers_count]])</f>
        <v>60.017959183673469</v>
      </c>
      <c r="J801" t="s">
        <v>40</v>
      </c>
      <c r="K801" t="s">
        <v>41</v>
      </c>
      <c r="L801">
        <v>1454133600</v>
      </c>
      <c r="M801" s="11">
        <f>(((Tab_Data[[#This Row],[launched_at]]/60)/60)/24)+DATE(1970,1,1)</f>
        <v>42399.25</v>
      </c>
      <c r="N801">
        <f>YEAR(Tab_Data[[#This Row],[Date Created Conversion]])</f>
        <v>2016</v>
      </c>
      <c r="O801" s="12" t="str">
        <f>TEXT(Tab_Data[[#This Row],[Date Created Conversion]],"mmm")</f>
        <v>ene</v>
      </c>
      <c r="P801">
        <v>1454479200</v>
      </c>
      <c r="Q801" s="11">
        <f>(((Tab_Data[[#This Row],[deadline]]/60)/60)/24)+DATE(1970,1,1)</f>
        <v>42403.25</v>
      </c>
      <c r="R801" t="b">
        <v>0</v>
      </c>
      <c r="S801" t="b">
        <v>0</v>
      </c>
      <c r="T801" t="s">
        <v>33</v>
      </c>
      <c r="U801" t="str">
        <f>MID(Tab_Data[[#This Row],[category &amp; sub-category]],1,FIND("/",Tab_Data[[#This Row],[category &amp; sub-category]])-1)</f>
        <v>theater</v>
      </c>
      <c r="V801" t="str">
        <f>MID(Tab_Data[[#This Row],[category &amp; sub-category]],FIND("/",Tab_Data[[#This Row],[category &amp; sub-category]])+1,1000)</f>
        <v>plays</v>
      </c>
    </row>
    <row r="802" spans="1:22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>(Tab_Data[[#This Row],[pledged]]/Tab_Data[[#This Row],[goal]])*100</f>
        <v>1</v>
      </c>
      <c r="G802" t="s">
        <v>14</v>
      </c>
      <c r="H802">
        <v>1</v>
      </c>
      <c r="I802" s="8">
        <f>IF(Tab_Data[[#This Row],[pledged]]=0,0,Tab_Data[[#This Row],[pledged]]/Tab_Data[[#This Row],[backers_count]])</f>
        <v>1</v>
      </c>
      <c r="J802" t="s">
        <v>98</v>
      </c>
      <c r="K802" t="s">
        <v>99</v>
      </c>
      <c r="L802">
        <v>1434085200</v>
      </c>
      <c r="M802" s="11">
        <f>(((Tab_Data[[#This Row],[launched_at]]/60)/60)/24)+DATE(1970,1,1)</f>
        <v>42167.208333333328</v>
      </c>
      <c r="N802">
        <f>YEAR(Tab_Data[[#This Row],[Date Created Conversion]])</f>
        <v>2015</v>
      </c>
      <c r="O802" s="12" t="str">
        <f>TEXT(Tab_Data[[#This Row],[Date Created Conversion]],"mmm")</f>
        <v>jun</v>
      </c>
      <c r="P802">
        <v>1434430800</v>
      </c>
      <c r="Q802" s="11">
        <f>(((Tab_Data[[#This Row],[deadline]]/60)/60)/24)+DATE(1970,1,1)</f>
        <v>42171.208333333328</v>
      </c>
      <c r="R802" t="b">
        <v>0</v>
      </c>
      <c r="S802" t="b">
        <v>0</v>
      </c>
      <c r="T802" t="s">
        <v>23</v>
      </c>
      <c r="U802" t="str">
        <f>MID(Tab_Data[[#This Row],[category &amp; sub-category]],1,FIND("/",Tab_Data[[#This Row],[category &amp; sub-category]])-1)</f>
        <v>music</v>
      </c>
      <c r="V802" t="str">
        <f>MID(Tab_Data[[#This Row],[category &amp; sub-category]],FIND("/",Tab_Data[[#This Row],[category &amp; sub-category]])+1,1000)</f>
        <v>rock</v>
      </c>
    </row>
    <row r="803" spans="1:22" hidden="1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>(Tab_Data[[#This Row],[pledged]]/Tab_Data[[#This Row],[goal]])*100</f>
        <v>202.9130434782609</v>
      </c>
      <c r="G803" t="s">
        <v>20</v>
      </c>
      <c r="H803">
        <v>106</v>
      </c>
      <c r="I803" s="8">
        <f>IF(Tab_Data[[#This Row],[pledged]]=0,0,Tab_Data[[#This Row],[pledged]]/Tab_Data[[#This Row],[backers_count]])</f>
        <v>44.028301886792455</v>
      </c>
      <c r="J803" t="s">
        <v>21</v>
      </c>
      <c r="K803" t="s">
        <v>22</v>
      </c>
      <c r="L803">
        <v>1577772000</v>
      </c>
      <c r="M803" s="11">
        <f>(((Tab_Data[[#This Row],[launched_at]]/60)/60)/24)+DATE(1970,1,1)</f>
        <v>43830.25</v>
      </c>
      <c r="N803">
        <f>YEAR(Tab_Data[[#This Row],[Date Created Conversion]])</f>
        <v>2019</v>
      </c>
      <c r="O803" s="12" t="str">
        <f>TEXT(Tab_Data[[#This Row],[Date Created Conversion]],"mmm")</f>
        <v>dic</v>
      </c>
      <c r="P803">
        <v>1579672800</v>
      </c>
      <c r="Q803" s="11">
        <f>(((Tab_Data[[#This Row],[deadline]]/60)/60)/24)+DATE(1970,1,1)</f>
        <v>43852.25</v>
      </c>
      <c r="R803" t="b">
        <v>0</v>
      </c>
      <c r="S803" t="b">
        <v>1</v>
      </c>
      <c r="T803" t="s">
        <v>122</v>
      </c>
      <c r="U803" t="str">
        <f>MID(Tab_Data[[#This Row],[category &amp; sub-category]],1,FIND("/",Tab_Data[[#This Row],[category &amp; sub-category]])-1)</f>
        <v>photography</v>
      </c>
      <c r="V803" t="str">
        <f>MID(Tab_Data[[#This Row],[category &amp; sub-category]],FIND("/",Tab_Data[[#This Row],[category &amp; sub-category]])+1,1000)</f>
        <v>photography books</v>
      </c>
    </row>
    <row r="804" spans="1:22" ht="31.2" hidden="1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>(Tab_Data[[#This Row],[pledged]]/Tab_Data[[#This Row],[goal]])*100</f>
        <v>197.03225806451613</v>
      </c>
      <c r="G804" t="s">
        <v>20</v>
      </c>
      <c r="H804">
        <v>142</v>
      </c>
      <c r="I804" s="8">
        <f>IF(Tab_Data[[#This Row],[pledged]]=0,0,Tab_Data[[#This Row],[pledged]]/Tab_Data[[#This Row],[backers_count]])</f>
        <v>86.028169014084511</v>
      </c>
      <c r="J804" t="s">
        <v>21</v>
      </c>
      <c r="K804" t="s">
        <v>22</v>
      </c>
      <c r="L804">
        <v>1562216400</v>
      </c>
      <c r="M804" s="11">
        <f>(((Tab_Data[[#This Row],[launched_at]]/60)/60)/24)+DATE(1970,1,1)</f>
        <v>43650.208333333328</v>
      </c>
      <c r="N804">
        <f>YEAR(Tab_Data[[#This Row],[Date Created Conversion]])</f>
        <v>2019</v>
      </c>
      <c r="O804" s="12" t="str">
        <f>TEXT(Tab_Data[[#This Row],[Date Created Conversion]],"mmm")</f>
        <v>jul</v>
      </c>
      <c r="P804">
        <v>1562389200</v>
      </c>
      <c r="Q804" s="11">
        <f>(((Tab_Data[[#This Row],[deadline]]/60)/60)/24)+DATE(1970,1,1)</f>
        <v>43652.208333333328</v>
      </c>
      <c r="R804" t="b">
        <v>0</v>
      </c>
      <c r="S804" t="b">
        <v>0</v>
      </c>
      <c r="T804" t="s">
        <v>122</v>
      </c>
      <c r="U804" t="str">
        <f>MID(Tab_Data[[#This Row],[category &amp; sub-category]],1,FIND("/",Tab_Data[[#This Row],[category &amp; sub-category]])-1)</f>
        <v>photography</v>
      </c>
      <c r="V804" t="str">
        <f>MID(Tab_Data[[#This Row],[category &amp; sub-category]],FIND("/",Tab_Data[[#This Row],[category &amp; sub-category]])+1,1000)</f>
        <v>photography books</v>
      </c>
    </row>
    <row r="805" spans="1:22" ht="31.2" hidden="1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>(Tab_Data[[#This Row],[pledged]]/Tab_Data[[#This Row],[goal]])*100</f>
        <v>107</v>
      </c>
      <c r="G805" t="s">
        <v>20</v>
      </c>
      <c r="H805">
        <v>233</v>
      </c>
      <c r="I805" s="8">
        <f>IF(Tab_Data[[#This Row],[pledged]]=0,0,Tab_Data[[#This Row],[pledged]]/Tab_Data[[#This Row],[backers_count]])</f>
        <v>28.012875536480685</v>
      </c>
      <c r="J805" t="s">
        <v>21</v>
      </c>
      <c r="K805" t="s">
        <v>22</v>
      </c>
      <c r="L805">
        <v>1548568800</v>
      </c>
      <c r="M805" s="11">
        <f>(((Tab_Data[[#This Row],[launched_at]]/60)/60)/24)+DATE(1970,1,1)</f>
        <v>43492.25</v>
      </c>
      <c r="N805">
        <f>YEAR(Tab_Data[[#This Row],[Date Created Conversion]])</f>
        <v>2019</v>
      </c>
      <c r="O805" s="12" t="str">
        <f>TEXT(Tab_Data[[#This Row],[Date Created Conversion]],"mmm")</f>
        <v>ene</v>
      </c>
      <c r="P805">
        <v>1551506400</v>
      </c>
      <c r="Q805" s="11">
        <f>(((Tab_Data[[#This Row],[deadline]]/60)/60)/24)+DATE(1970,1,1)</f>
        <v>43526.25</v>
      </c>
      <c r="R805" t="b">
        <v>0</v>
      </c>
      <c r="S805" t="b">
        <v>0</v>
      </c>
      <c r="T805" t="s">
        <v>33</v>
      </c>
      <c r="U805" t="str">
        <f>MID(Tab_Data[[#This Row],[category &amp; sub-category]],1,FIND("/",Tab_Data[[#This Row],[category &amp; sub-category]])-1)</f>
        <v>theater</v>
      </c>
      <c r="V805" t="str">
        <f>MID(Tab_Data[[#This Row],[category &amp; sub-category]],FIND("/",Tab_Data[[#This Row],[category &amp; sub-category]])+1,1000)</f>
        <v>plays</v>
      </c>
    </row>
    <row r="806" spans="1:22" hidden="1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>(Tab_Data[[#This Row],[pledged]]/Tab_Data[[#This Row],[goal]])*100</f>
        <v>268.73076923076923</v>
      </c>
      <c r="G806" t="s">
        <v>20</v>
      </c>
      <c r="H806">
        <v>218</v>
      </c>
      <c r="I806" s="8">
        <f>IF(Tab_Data[[#This Row],[pledged]]=0,0,Tab_Data[[#This Row],[pledged]]/Tab_Data[[#This Row],[backers_count]])</f>
        <v>32.050458715596328</v>
      </c>
      <c r="J806" t="s">
        <v>21</v>
      </c>
      <c r="K806" t="s">
        <v>22</v>
      </c>
      <c r="L806">
        <v>1514872800</v>
      </c>
      <c r="M806" s="11">
        <f>(((Tab_Data[[#This Row],[launched_at]]/60)/60)/24)+DATE(1970,1,1)</f>
        <v>43102.25</v>
      </c>
      <c r="N806">
        <f>YEAR(Tab_Data[[#This Row],[Date Created Conversion]])</f>
        <v>2018</v>
      </c>
      <c r="O806" s="12" t="str">
        <f>TEXT(Tab_Data[[#This Row],[Date Created Conversion]],"mmm")</f>
        <v>ene</v>
      </c>
      <c r="P806">
        <v>1516600800</v>
      </c>
      <c r="Q806" s="11">
        <f>(((Tab_Data[[#This Row],[deadline]]/60)/60)/24)+DATE(1970,1,1)</f>
        <v>43122.25</v>
      </c>
      <c r="R806" t="b">
        <v>0</v>
      </c>
      <c r="S806" t="b">
        <v>0</v>
      </c>
      <c r="T806" t="s">
        <v>23</v>
      </c>
      <c r="U806" t="str">
        <f>MID(Tab_Data[[#This Row],[category &amp; sub-category]],1,FIND("/",Tab_Data[[#This Row],[category &amp; sub-category]])-1)</f>
        <v>music</v>
      </c>
      <c r="V806" t="str">
        <f>MID(Tab_Data[[#This Row],[category &amp; sub-category]],FIND("/",Tab_Data[[#This Row],[category &amp; sub-category]])+1,1000)</f>
        <v>rock</v>
      </c>
    </row>
    <row r="807" spans="1:22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>(Tab_Data[[#This Row],[pledged]]/Tab_Data[[#This Row],[goal]])*100</f>
        <v>50.845360824742272</v>
      </c>
      <c r="G807" t="s">
        <v>14</v>
      </c>
      <c r="H807">
        <v>67</v>
      </c>
      <c r="I807" s="8">
        <f>IF(Tab_Data[[#This Row],[pledged]]=0,0,Tab_Data[[#This Row],[pledged]]/Tab_Data[[#This Row],[backers_count]])</f>
        <v>73.611940298507463</v>
      </c>
      <c r="J807" t="s">
        <v>26</v>
      </c>
      <c r="K807" t="s">
        <v>27</v>
      </c>
      <c r="L807">
        <v>1416031200</v>
      </c>
      <c r="M807" s="11">
        <f>(((Tab_Data[[#This Row],[launched_at]]/60)/60)/24)+DATE(1970,1,1)</f>
        <v>41958.25</v>
      </c>
      <c r="N807">
        <f>YEAR(Tab_Data[[#This Row],[Date Created Conversion]])</f>
        <v>2014</v>
      </c>
      <c r="O807" s="12" t="str">
        <f>TEXT(Tab_Data[[#This Row],[Date Created Conversion]],"mmm")</f>
        <v>nov</v>
      </c>
      <c r="P807">
        <v>1420437600</v>
      </c>
      <c r="Q807" s="11">
        <f>(((Tab_Data[[#This Row],[deadline]]/60)/60)/24)+DATE(1970,1,1)</f>
        <v>42009.25</v>
      </c>
      <c r="R807" t="b">
        <v>0</v>
      </c>
      <c r="S807" t="b">
        <v>0</v>
      </c>
      <c r="T807" t="s">
        <v>42</v>
      </c>
      <c r="U807" t="str">
        <f>MID(Tab_Data[[#This Row],[category &amp; sub-category]],1,FIND("/",Tab_Data[[#This Row],[category &amp; sub-category]])-1)</f>
        <v>film &amp; video</v>
      </c>
      <c r="V807" t="str">
        <f>MID(Tab_Data[[#This Row],[category &amp; sub-category]],FIND("/",Tab_Data[[#This Row],[category &amp; sub-category]])+1,1000)</f>
        <v>documentary</v>
      </c>
    </row>
    <row r="808" spans="1:22" hidden="1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>(Tab_Data[[#This Row],[pledged]]/Tab_Data[[#This Row],[goal]])*100</f>
        <v>1180.2857142857142</v>
      </c>
      <c r="G808" t="s">
        <v>20</v>
      </c>
      <c r="H808">
        <v>76</v>
      </c>
      <c r="I808" s="8">
        <f>IF(Tab_Data[[#This Row],[pledged]]=0,0,Tab_Data[[#This Row],[pledged]]/Tab_Data[[#This Row],[backers_count]])</f>
        <v>108.71052631578948</v>
      </c>
      <c r="J808" t="s">
        <v>21</v>
      </c>
      <c r="K808" t="s">
        <v>22</v>
      </c>
      <c r="L808">
        <v>1330927200</v>
      </c>
      <c r="M808" s="11">
        <f>(((Tab_Data[[#This Row],[launched_at]]/60)/60)/24)+DATE(1970,1,1)</f>
        <v>40973.25</v>
      </c>
      <c r="N808">
        <f>YEAR(Tab_Data[[#This Row],[Date Created Conversion]])</f>
        <v>2012</v>
      </c>
      <c r="O808" s="12" t="str">
        <f>TEXT(Tab_Data[[#This Row],[Date Created Conversion]],"mmm")</f>
        <v>mar</v>
      </c>
      <c r="P808">
        <v>1332997200</v>
      </c>
      <c r="Q808" s="11">
        <f>(((Tab_Data[[#This Row],[deadline]]/60)/60)/24)+DATE(1970,1,1)</f>
        <v>40997.208333333336</v>
      </c>
      <c r="R808" t="b">
        <v>0</v>
      </c>
      <c r="S808" t="b">
        <v>1</v>
      </c>
      <c r="T808" t="s">
        <v>53</v>
      </c>
      <c r="U808" t="str">
        <f>MID(Tab_Data[[#This Row],[category &amp; sub-category]],1,FIND("/",Tab_Data[[#This Row],[category &amp; sub-category]])-1)</f>
        <v>film &amp; video</v>
      </c>
      <c r="V808" t="str">
        <f>MID(Tab_Data[[#This Row],[category &amp; sub-category]],FIND("/",Tab_Data[[#This Row],[category &amp; sub-category]])+1,1000)</f>
        <v>drama</v>
      </c>
    </row>
    <row r="809" spans="1:22" hidden="1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>(Tab_Data[[#This Row],[pledged]]/Tab_Data[[#This Row],[goal]])*100</f>
        <v>264</v>
      </c>
      <c r="G809" t="s">
        <v>20</v>
      </c>
      <c r="H809">
        <v>43</v>
      </c>
      <c r="I809" s="8">
        <f>IF(Tab_Data[[#This Row],[pledged]]=0,0,Tab_Data[[#This Row],[pledged]]/Tab_Data[[#This Row],[backers_count]])</f>
        <v>42.97674418604651</v>
      </c>
      <c r="J809" t="s">
        <v>21</v>
      </c>
      <c r="K809" t="s">
        <v>22</v>
      </c>
      <c r="L809">
        <v>1571115600</v>
      </c>
      <c r="M809" s="11">
        <f>(((Tab_Data[[#This Row],[launched_at]]/60)/60)/24)+DATE(1970,1,1)</f>
        <v>43753.208333333328</v>
      </c>
      <c r="N809">
        <f>YEAR(Tab_Data[[#This Row],[Date Created Conversion]])</f>
        <v>2019</v>
      </c>
      <c r="O809" s="12" t="str">
        <f>TEXT(Tab_Data[[#This Row],[Date Created Conversion]],"mmm")</f>
        <v>oct</v>
      </c>
      <c r="P809">
        <v>1574920800</v>
      </c>
      <c r="Q809" s="11">
        <f>(((Tab_Data[[#This Row],[deadline]]/60)/60)/24)+DATE(1970,1,1)</f>
        <v>43797.25</v>
      </c>
      <c r="R809" t="b">
        <v>0</v>
      </c>
      <c r="S809" t="b">
        <v>1</v>
      </c>
      <c r="T809" t="s">
        <v>33</v>
      </c>
      <c r="U809" t="str">
        <f>MID(Tab_Data[[#This Row],[category &amp; sub-category]],1,FIND("/",Tab_Data[[#This Row],[category &amp; sub-category]])-1)</f>
        <v>theater</v>
      </c>
      <c r="V809" t="str">
        <f>MID(Tab_Data[[#This Row],[category &amp; sub-category]],FIND("/",Tab_Data[[#This Row],[category &amp; sub-category]])+1,1000)</f>
        <v>plays</v>
      </c>
    </row>
    <row r="810" spans="1:22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>(Tab_Data[[#This Row],[pledged]]/Tab_Data[[#This Row],[goal]])*100</f>
        <v>30.44230769230769</v>
      </c>
      <c r="G810" t="s">
        <v>14</v>
      </c>
      <c r="H810">
        <v>19</v>
      </c>
      <c r="I810" s="8">
        <f>IF(Tab_Data[[#This Row],[pledged]]=0,0,Tab_Data[[#This Row],[pledged]]/Tab_Data[[#This Row],[backers_count]])</f>
        <v>83.315789473684205</v>
      </c>
      <c r="J810" t="s">
        <v>21</v>
      </c>
      <c r="K810" t="s">
        <v>22</v>
      </c>
      <c r="L810">
        <v>1463461200</v>
      </c>
      <c r="M810" s="11">
        <f>(((Tab_Data[[#This Row],[launched_at]]/60)/60)/24)+DATE(1970,1,1)</f>
        <v>42507.208333333328</v>
      </c>
      <c r="N810">
        <f>YEAR(Tab_Data[[#This Row],[Date Created Conversion]])</f>
        <v>2016</v>
      </c>
      <c r="O810" s="12" t="str">
        <f>TEXT(Tab_Data[[#This Row],[Date Created Conversion]],"mmm")</f>
        <v>may</v>
      </c>
      <c r="P810">
        <v>1464930000</v>
      </c>
      <c r="Q810" s="11">
        <f>(((Tab_Data[[#This Row],[deadline]]/60)/60)/24)+DATE(1970,1,1)</f>
        <v>42524.208333333328</v>
      </c>
      <c r="R810" t="b">
        <v>0</v>
      </c>
      <c r="S810" t="b">
        <v>0</v>
      </c>
      <c r="T810" t="s">
        <v>17</v>
      </c>
      <c r="U810" t="str">
        <f>MID(Tab_Data[[#This Row],[category &amp; sub-category]],1,FIND("/",Tab_Data[[#This Row],[category &amp; sub-category]])-1)</f>
        <v>food</v>
      </c>
      <c r="V810" t="str">
        <f>MID(Tab_Data[[#This Row],[category &amp; sub-category]],FIND("/",Tab_Data[[#This Row],[category &amp; sub-category]])+1,1000)</f>
        <v>food trucks</v>
      </c>
    </row>
    <row r="811" spans="1:22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>(Tab_Data[[#This Row],[pledged]]/Tab_Data[[#This Row],[goal]])*100</f>
        <v>62.880681818181813</v>
      </c>
      <c r="G811" t="s">
        <v>14</v>
      </c>
      <c r="H811">
        <v>2108</v>
      </c>
      <c r="I811" s="8">
        <f>IF(Tab_Data[[#This Row],[pledged]]=0,0,Tab_Data[[#This Row],[pledged]]/Tab_Data[[#This Row],[backers_count]])</f>
        <v>42</v>
      </c>
      <c r="J811" t="s">
        <v>98</v>
      </c>
      <c r="K811" t="s">
        <v>99</v>
      </c>
      <c r="L811">
        <v>1344920400</v>
      </c>
      <c r="M811" s="11">
        <f>(((Tab_Data[[#This Row],[launched_at]]/60)/60)/24)+DATE(1970,1,1)</f>
        <v>41135.208333333336</v>
      </c>
      <c r="N811">
        <f>YEAR(Tab_Data[[#This Row],[Date Created Conversion]])</f>
        <v>2012</v>
      </c>
      <c r="O811" s="12" t="str">
        <f>TEXT(Tab_Data[[#This Row],[Date Created Conversion]],"mmm")</f>
        <v>ago</v>
      </c>
      <c r="P811">
        <v>1345006800</v>
      </c>
      <c r="Q811" s="11">
        <f>(((Tab_Data[[#This Row],[deadline]]/60)/60)/24)+DATE(1970,1,1)</f>
        <v>41136.208333333336</v>
      </c>
      <c r="R811" t="b">
        <v>0</v>
      </c>
      <c r="S811" t="b">
        <v>0</v>
      </c>
      <c r="T811" t="s">
        <v>42</v>
      </c>
      <c r="U811" t="str">
        <f>MID(Tab_Data[[#This Row],[category &amp; sub-category]],1,FIND("/",Tab_Data[[#This Row],[category &amp; sub-category]])-1)</f>
        <v>film &amp; video</v>
      </c>
      <c r="V811" t="str">
        <f>MID(Tab_Data[[#This Row],[category &amp; sub-category]],FIND("/",Tab_Data[[#This Row],[category &amp; sub-category]])+1,1000)</f>
        <v>documentary</v>
      </c>
    </row>
    <row r="812" spans="1:22" ht="31.2" hidden="1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>(Tab_Data[[#This Row],[pledged]]/Tab_Data[[#This Row],[goal]])*100</f>
        <v>193.125</v>
      </c>
      <c r="G812" t="s">
        <v>20</v>
      </c>
      <c r="H812">
        <v>221</v>
      </c>
      <c r="I812" s="8">
        <f>IF(Tab_Data[[#This Row],[pledged]]=0,0,Tab_Data[[#This Row],[pledged]]/Tab_Data[[#This Row],[backers_count]])</f>
        <v>55.927601809954751</v>
      </c>
      <c r="J812" t="s">
        <v>21</v>
      </c>
      <c r="K812" t="s">
        <v>22</v>
      </c>
      <c r="L812">
        <v>1511848800</v>
      </c>
      <c r="M812" s="11">
        <f>(((Tab_Data[[#This Row],[launched_at]]/60)/60)/24)+DATE(1970,1,1)</f>
        <v>43067.25</v>
      </c>
      <c r="N812">
        <f>YEAR(Tab_Data[[#This Row],[Date Created Conversion]])</f>
        <v>2017</v>
      </c>
      <c r="O812" s="12" t="str">
        <f>TEXT(Tab_Data[[#This Row],[Date Created Conversion]],"mmm")</f>
        <v>nov</v>
      </c>
      <c r="P812">
        <v>1512712800</v>
      </c>
      <c r="Q812" s="11">
        <f>(((Tab_Data[[#This Row],[deadline]]/60)/60)/24)+DATE(1970,1,1)</f>
        <v>43077.25</v>
      </c>
      <c r="R812" t="b">
        <v>0</v>
      </c>
      <c r="S812" t="b">
        <v>1</v>
      </c>
      <c r="T812" t="s">
        <v>33</v>
      </c>
      <c r="U812" t="str">
        <f>MID(Tab_Data[[#This Row],[category &amp; sub-category]],1,FIND("/",Tab_Data[[#This Row],[category &amp; sub-category]])-1)</f>
        <v>theater</v>
      </c>
      <c r="V812" t="str">
        <f>MID(Tab_Data[[#This Row],[category &amp; sub-category]],FIND("/",Tab_Data[[#This Row],[category &amp; sub-category]])+1,1000)</f>
        <v>plays</v>
      </c>
    </row>
    <row r="813" spans="1:22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>(Tab_Data[[#This Row],[pledged]]/Tab_Data[[#This Row],[goal]])*100</f>
        <v>77.102702702702715</v>
      </c>
      <c r="G813" t="s">
        <v>14</v>
      </c>
      <c r="H813">
        <v>679</v>
      </c>
      <c r="I813" s="8">
        <f>IF(Tab_Data[[#This Row],[pledged]]=0,0,Tab_Data[[#This Row],[pledged]]/Tab_Data[[#This Row],[backers_count]])</f>
        <v>105.03681885125184</v>
      </c>
      <c r="J813" t="s">
        <v>21</v>
      </c>
      <c r="K813" t="s">
        <v>22</v>
      </c>
      <c r="L813">
        <v>1452319200</v>
      </c>
      <c r="M813" s="11">
        <f>(((Tab_Data[[#This Row],[launched_at]]/60)/60)/24)+DATE(1970,1,1)</f>
        <v>42378.25</v>
      </c>
      <c r="N813">
        <f>YEAR(Tab_Data[[#This Row],[Date Created Conversion]])</f>
        <v>2016</v>
      </c>
      <c r="O813" s="12" t="str">
        <f>TEXT(Tab_Data[[#This Row],[Date Created Conversion]],"mmm")</f>
        <v>ene</v>
      </c>
      <c r="P813">
        <v>1452492000</v>
      </c>
      <c r="Q813" s="11">
        <f>(((Tab_Data[[#This Row],[deadline]]/60)/60)/24)+DATE(1970,1,1)</f>
        <v>42380.25</v>
      </c>
      <c r="R813" t="b">
        <v>0</v>
      </c>
      <c r="S813" t="b">
        <v>1</v>
      </c>
      <c r="T813" t="s">
        <v>89</v>
      </c>
      <c r="U813" t="str">
        <f>MID(Tab_Data[[#This Row],[category &amp; sub-category]],1,FIND("/",Tab_Data[[#This Row],[category &amp; sub-category]])-1)</f>
        <v>games</v>
      </c>
      <c r="V813" t="str">
        <f>MID(Tab_Data[[#This Row],[category &amp; sub-category]],FIND("/",Tab_Data[[#This Row],[category &amp; sub-category]])+1,1000)</f>
        <v>video games</v>
      </c>
    </row>
    <row r="814" spans="1:22" hidden="1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>(Tab_Data[[#This Row],[pledged]]/Tab_Data[[#This Row],[goal]])*100</f>
        <v>225.52763819095478</v>
      </c>
      <c r="G814" t="s">
        <v>20</v>
      </c>
      <c r="H814">
        <v>2805</v>
      </c>
      <c r="I814" s="8">
        <f>IF(Tab_Data[[#This Row],[pledged]]=0,0,Tab_Data[[#This Row],[pledged]]/Tab_Data[[#This Row],[backers_count]])</f>
        <v>48</v>
      </c>
      <c r="J814" t="s">
        <v>15</v>
      </c>
      <c r="K814" t="s">
        <v>16</v>
      </c>
      <c r="L814">
        <v>1523854800</v>
      </c>
      <c r="M814" s="11">
        <f>(((Tab_Data[[#This Row],[launched_at]]/60)/60)/24)+DATE(1970,1,1)</f>
        <v>43206.208333333328</v>
      </c>
      <c r="N814">
        <f>YEAR(Tab_Data[[#This Row],[Date Created Conversion]])</f>
        <v>2018</v>
      </c>
      <c r="O814" s="12" t="str">
        <f>TEXT(Tab_Data[[#This Row],[Date Created Conversion]],"mmm")</f>
        <v>abr</v>
      </c>
      <c r="P814">
        <v>1524286800</v>
      </c>
      <c r="Q814" s="11">
        <f>(((Tab_Data[[#This Row],[deadline]]/60)/60)/24)+DATE(1970,1,1)</f>
        <v>43211.208333333328</v>
      </c>
      <c r="R814" t="b">
        <v>0</v>
      </c>
      <c r="S814" t="b">
        <v>0</v>
      </c>
      <c r="T814" t="s">
        <v>68</v>
      </c>
      <c r="U814" t="str">
        <f>MID(Tab_Data[[#This Row],[category &amp; sub-category]],1,FIND("/",Tab_Data[[#This Row],[category &amp; sub-category]])-1)</f>
        <v>publishing</v>
      </c>
      <c r="V814" t="str">
        <f>MID(Tab_Data[[#This Row],[category &amp; sub-category]],FIND("/",Tab_Data[[#This Row],[category &amp; sub-category]])+1,1000)</f>
        <v>nonfiction</v>
      </c>
    </row>
    <row r="815" spans="1:22" hidden="1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>(Tab_Data[[#This Row],[pledged]]/Tab_Data[[#This Row],[goal]])*100</f>
        <v>239.40625</v>
      </c>
      <c r="G815" t="s">
        <v>20</v>
      </c>
      <c r="H815">
        <v>68</v>
      </c>
      <c r="I815" s="8">
        <f>IF(Tab_Data[[#This Row],[pledged]]=0,0,Tab_Data[[#This Row],[pledged]]/Tab_Data[[#This Row],[backers_count]])</f>
        <v>112.66176470588235</v>
      </c>
      <c r="J815" t="s">
        <v>21</v>
      </c>
      <c r="K815" t="s">
        <v>22</v>
      </c>
      <c r="L815">
        <v>1346043600</v>
      </c>
      <c r="M815" s="11">
        <f>(((Tab_Data[[#This Row],[launched_at]]/60)/60)/24)+DATE(1970,1,1)</f>
        <v>41148.208333333336</v>
      </c>
      <c r="N815">
        <f>YEAR(Tab_Data[[#This Row],[Date Created Conversion]])</f>
        <v>2012</v>
      </c>
      <c r="O815" s="12" t="str">
        <f>TEXT(Tab_Data[[#This Row],[Date Created Conversion]],"mmm")</f>
        <v>ago</v>
      </c>
      <c r="P815">
        <v>1346907600</v>
      </c>
      <c r="Q815" s="11">
        <f>(((Tab_Data[[#This Row],[deadline]]/60)/60)/24)+DATE(1970,1,1)</f>
        <v>41158.208333333336</v>
      </c>
      <c r="R815" t="b">
        <v>0</v>
      </c>
      <c r="S815" t="b">
        <v>0</v>
      </c>
      <c r="T815" t="s">
        <v>89</v>
      </c>
      <c r="U815" t="str">
        <f>MID(Tab_Data[[#This Row],[category &amp; sub-category]],1,FIND("/",Tab_Data[[#This Row],[category &amp; sub-category]])-1)</f>
        <v>games</v>
      </c>
      <c r="V815" t="str">
        <f>MID(Tab_Data[[#This Row],[category &amp; sub-category]],FIND("/",Tab_Data[[#This Row],[category &amp; sub-category]])+1,1000)</f>
        <v>video games</v>
      </c>
    </row>
    <row r="816" spans="1:22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>(Tab_Data[[#This Row],[pledged]]/Tab_Data[[#This Row],[goal]])*100</f>
        <v>92.1875</v>
      </c>
      <c r="G816" t="s">
        <v>14</v>
      </c>
      <c r="H816">
        <v>36</v>
      </c>
      <c r="I816" s="8">
        <f>IF(Tab_Data[[#This Row],[pledged]]=0,0,Tab_Data[[#This Row],[pledged]]/Tab_Data[[#This Row],[backers_count]])</f>
        <v>81.944444444444443</v>
      </c>
      <c r="J816" t="s">
        <v>36</v>
      </c>
      <c r="K816" t="s">
        <v>37</v>
      </c>
      <c r="L816">
        <v>1464325200</v>
      </c>
      <c r="M816" s="11">
        <f>(((Tab_Data[[#This Row],[launched_at]]/60)/60)/24)+DATE(1970,1,1)</f>
        <v>42517.208333333328</v>
      </c>
      <c r="N816">
        <f>YEAR(Tab_Data[[#This Row],[Date Created Conversion]])</f>
        <v>2016</v>
      </c>
      <c r="O816" s="12" t="str">
        <f>TEXT(Tab_Data[[#This Row],[Date Created Conversion]],"mmm")</f>
        <v>may</v>
      </c>
      <c r="P816">
        <v>1464498000</v>
      </c>
      <c r="Q816" s="11">
        <f>(((Tab_Data[[#This Row],[deadline]]/60)/60)/24)+DATE(1970,1,1)</f>
        <v>42519.208333333328</v>
      </c>
      <c r="R816" t="b">
        <v>0</v>
      </c>
      <c r="S816" t="b">
        <v>1</v>
      </c>
      <c r="T816" t="s">
        <v>23</v>
      </c>
      <c r="U816" t="str">
        <f>MID(Tab_Data[[#This Row],[category &amp; sub-category]],1,FIND("/",Tab_Data[[#This Row],[category &amp; sub-category]])-1)</f>
        <v>music</v>
      </c>
      <c r="V816" t="str">
        <f>MID(Tab_Data[[#This Row],[category &amp; sub-category]],FIND("/",Tab_Data[[#This Row],[category &amp; sub-category]])+1,1000)</f>
        <v>rock</v>
      </c>
    </row>
    <row r="817" spans="1:22" ht="31.2" hidden="1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>(Tab_Data[[#This Row],[pledged]]/Tab_Data[[#This Row],[goal]])*100</f>
        <v>130.23333333333335</v>
      </c>
      <c r="G817" t="s">
        <v>20</v>
      </c>
      <c r="H817">
        <v>183</v>
      </c>
      <c r="I817" s="8">
        <f>IF(Tab_Data[[#This Row],[pledged]]=0,0,Tab_Data[[#This Row],[pledged]]/Tab_Data[[#This Row],[backers_count]])</f>
        <v>64.049180327868854</v>
      </c>
      <c r="J817" t="s">
        <v>15</v>
      </c>
      <c r="K817" t="s">
        <v>16</v>
      </c>
      <c r="L817">
        <v>1511935200</v>
      </c>
      <c r="M817" s="11">
        <f>(((Tab_Data[[#This Row],[launched_at]]/60)/60)/24)+DATE(1970,1,1)</f>
        <v>43068.25</v>
      </c>
      <c r="N817">
        <f>YEAR(Tab_Data[[#This Row],[Date Created Conversion]])</f>
        <v>2017</v>
      </c>
      <c r="O817" s="12" t="str">
        <f>TEXT(Tab_Data[[#This Row],[Date Created Conversion]],"mmm")</f>
        <v>nov</v>
      </c>
      <c r="P817">
        <v>1514181600</v>
      </c>
      <c r="Q817" s="11">
        <f>(((Tab_Data[[#This Row],[deadline]]/60)/60)/24)+DATE(1970,1,1)</f>
        <v>43094.25</v>
      </c>
      <c r="R817" t="b">
        <v>0</v>
      </c>
      <c r="S817" t="b">
        <v>0</v>
      </c>
      <c r="T817" t="s">
        <v>23</v>
      </c>
      <c r="U817" t="str">
        <f>MID(Tab_Data[[#This Row],[category &amp; sub-category]],1,FIND("/",Tab_Data[[#This Row],[category &amp; sub-category]])-1)</f>
        <v>music</v>
      </c>
      <c r="V817" t="str">
        <f>MID(Tab_Data[[#This Row],[category &amp; sub-category]],FIND("/",Tab_Data[[#This Row],[category &amp; sub-category]])+1,1000)</f>
        <v>rock</v>
      </c>
    </row>
    <row r="818" spans="1:22" ht="31.2" hidden="1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>(Tab_Data[[#This Row],[pledged]]/Tab_Data[[#This Row],[goal]])*100</f>
        <v>615.21739130434787</v>
      </c>
      <c r="G818" t="s">
        <v>20</v>
      </c>
      <c r="H818">
        <v>133</v>
      </c>
      <c r="I818" s="8">
        <f>IF(Tab_Data[[#This Row],[pledged]]=0,0,Tab_Data[[#This Row],[pledged]]/Tab_Data[[#This Row],[backers_count]])</f>
        <v>106.39097744360902</v>
      </c>
      <c r="J818" t="s">
        <v>21</v>
      </c>
      <c r="K818" t="s">
        <v>22</v>
      </c>
      <c r="L818">
        <v>1392012000</v>
      </c>
      <c r="M818" s="11">
        <f>(((Tab_Data[[#This Row],[launched_at]]/60)/60)/24)+DATE(1970,1,1)</f>
        <v>41680.25</v>
      </c>
      <c r="N818">
        <f>YEAR(Tab_Data[[#This Row],[Date Created Conversion]])</f>
        <v>2014</v>
      </c>
      <c r="O818" s="12" t="str">
        <f>TEXT(Tab_Data[[#This Row],[Date Created Conversion]],"mmm")</f>
        <v>feb</v>
      </c>
      <c r="P818">
        <v>1392184800</v>
      </c>
      <c r="Q818" s="11">
        <f>(((Tab_Data[[#This Row],[deadline]]/60)/60)/24)+DATE(1970,1,1)</f>
        <v>41682.25</v>
      </c>
      <c r="R818" t="b">
        <v>1</v>
      </c>
      <c r="S818" t="b">
        <v>1</v>
      </c>
      <c r="T818" t="s">
        <v>33</v>
      </c>
      <c r="U818" t="str">
        <f>MID(Tab_Data[[#This Row],[category &amp; sub-category]],1,FIND("/",Tab_Data[[#This Row],[category &amp; sub-category]])-1)</f>
        <v>theater</v>
      </c>
      <c r="V818" t="str">
        <f>MID(Tab_Data[[#This Row],[category &amp; sub-category]],FIND("/",Tab_Data[[#This Row],[category &amp; sub-category]])+1,1000)</f>
        <v>plays</v>
      </c>
    </row>
    <row r="819" spans="1:22" hidden="1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>(Tab_Data[[#This Row],[pledged]]/Tab_Data[[#This Row],[goal]])*100</f>
        <v>368.79532163742692</v>
      </c>
      <c r="G819" t="s">
        <v>20</v>
      </c>
      <c r="H819">
        <v>2489</v>
      </c>
      <c r="I819" s="8">
        <f>IF(Tab_Data[[#This Row],[pledged]]=0,0,Tab_Data[[#This Row],[pledged]]/Tab_Data[[#This Row],[backers_count]])</f>
        <v>76.011249497790274</v>
      </c>
      <c r="J819" t="s">
        <v>107</v>
      </c>
      <c r="K819" t="s">
        <v>108</v>
      </c>
      <c r="L819">
        <v>1556946000</v>
      </c>
      <c r="M819" s="11">
        <f>(((Tab_Data[[#This Row],[launched_at]]/60)/60)/24)+DATE(1970,1,1)</f>
        <v>43589.208333333328</v>
      </c>
      <c r="N819">
        <f>YEAR(Tab_Data[[#This Row],[Date Created Conversion]])</f>
        <v>2019</v>
      </c>
      <c r="O819" s="12" t="str">
        <f>TEXT(Tab_Data[[#This Row],[Date Created Conversion]],"mmm")</f>
        <v>may</v>
      </c>
      <c r="P819">
        <v>1559365200</v>
      </c>
      <c r="Q819" s="11">
        <f>(((Tab_Data[[#This Row],[deadline]]/60)/60)/24)+DATE(1970,1,1)</f>
        <v>43617.208333333328</v>
      </c>
      <c r="R819" t="b">
        <v>0</v>
      </c>
      <c r="S819" t="b">
        <v>1</v>
      </c>
      <c r="T819" t="s">
        <v>68</v>
      </c>
      <c r="U819" t="str">
        <f>MID(Tab_Data[[#This Row],[category &amp; sub-category]],1,FIND("/",Tab_Data[[#This Row],[category &amp; sub-category]])-1)</f>
        <v>publishing</v>
      </c>
      <c r="V819" t="str">
        <f>MID(Tab_Data[[#This Row],[category &amp; sub-category]],FIND("/",Tab_Data[[#This Row],[category &amp; sub-category]])+1,1000)</f>
        <v>nonfiction</v>
      </c>
    </row>
    <row r="820" spans="1:22" hidden="1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>(Tab_Data[[#This Row],[pledged]]/Tab_Data[[#This Row],[goal]])*100</f>
        <v>1094.8571428571429</v>
      </c>
      <c r="G820" t="s">
        <v>20</v>
      </c>
      <c r="H820">
        <v>69</v>
      </c>
      <c r="I820" s="8">
        <f>IF(Tab_Data[[#This Row],[pledged]]=0,0,Tab_Data[[#This Row],[pledged]]/Tab_Data[[#This Row],[backers_count]])</f>
        <v>111.07246376811594</v>
      </c>
      <c r="J820" t="s">
        <v>21</v>
      </c>
      <c r="K820" t="s">
        <v>22</v>
      </c>
      <c r="L820">
        <v>1548050400</v>
      </c>
      <c r="M820" s="11">
        <f>(((Tab_Data[[#This Row],[launched_at]]/60)/60)/24)+DATE(1970,1,1)</f>
        <v>43486.25</v>
      </c>
      <c r="N820">
        <f>YEAR(Tab_Data[[#This Row],[Date Created Conversion]])</f>
        <v>2019</v>
      </c>
      <c r="O820" s="12" t="str">
        <f>TEXT(Tab_Data[[#This Row],[Date Created Conversion]],"mmm")</f>
        <v>ene</v>
      </c>
      <c r="P820">
        <v>1549173600</v>
      </c>
      <c r="Q820" s="11">
        <f>(((Tab_Data[[#This Row],[deadline]]/60)/60)/24)+DATE(1970,1,1)</f>
        <v>43499.25</v>
      </c>
      <c r="R820" t="b">
        <v>0</v>
      </c>
      <c r="S820" t="b">
        <v>1</v>
      </c>
      <c r="T820" t="s">
        <v>33</v>
      </c>
      <c r="U820" t="str">
        <f>MID(Tab_Data[[#This Row],[category &amp; sub-category]],1,FIND("/",Tab_Data[[#This Row],[category &amp; sub-category]])-1)</f>
        <v>theater</v>
      </c>
      <c r="V820" t="str">
        <f>MID(Tab_Data[[#This Row],[category &amp; sub-category]],FIND("/",Tab_Data[[#This Row],[category &amp; sub-category]])+1,1000)</f>
        <v>plays</v>
      </c>
    </row>
    <row r="821" spans="1:22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>(Tab_Data[[#This Row],[pledged]]/Tab_Data[[#This Row],[goal]])*100</f>
        <v>50.662921348314605</v>
      </c>
      <c r="G821" t="s">
        <v>14</v>
      </c>
      <c r="H821">
        <v>47</v>
      </c>
      <c r="I821" s="8">
        <f>IF(Tab_Data[[#This Row],[pledged]]=0,0,Tab_Data[[#This Row],[pledged]]/Tab_Data[[#This Row],[backers_count]])</f>
        <v>95.936170212765958</v>
      </c>
      <c r="J821" t="s">
        <v>21</v>
      </c>
      <c r="K821" t="s">
        <v>22</v>
      </c>
      <c r="L821">
        <v>1353736800</v>
      </c>
      <c r="M821" s="11">
        <f>(((Tab_Data[[#This Row],[launched_at]]/60)/60)/24)+DATE(1970,1,1)</f>
        <v>41237.25</v>
      </c>
      <c r="N821">
        <f>YEAR(Tab_Data[[#This Row],[Date Created Conversion]])</f>
        <v>2012</v>
      </c>
      <c r="O821" s="12" t="str">
        <f>TEXT(Tab_Data[[#This Row],[Date Created Conversion]],"mmm")</f>
        <v>nov</v>
      </c>
      <c r="P821">
        <v>1355032800</v>
      </c>
      <c r="Q821" s="11">
        <f>(((Tab_Data[[#This Row],[deadline]]/60)/60)/24)+DATE(1970,1,1)</f>
        <v>41252.25</v>
      </c>
      <c r="R821" t="b">
        <v>1</v>
      </c>
      <c r="S821" t="b">
        <v>0</v>
      </c>
      <c r="T821" t="s">
        <v>89</v>
      </c>
      <c r="U821" t="str">
        <f>MID(Tab_Data[[#This Row],[category &amp; sub-category]],1,FIND("/",Tab_Data[[#This Row],[category &amp; sub-category]])-1)</f>
        <v>games</v>
      </c>
      <c r="V821" t="str">
        <f>MID(Tab_Data[[#This Row],[category &amp; sub-category]],FIND("/",Tab_Data[[#This Row],[category &amp; sub-category]])+1,1000)</f>
        <v>video games</v>
      </c>
    </row>
    <row r="822" spans="1:22" hidden="1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>(Tab_Data[[#This Row],[pledged]]/Tab_Data[[#This Row],[goal]])*100</f>
        <v>800.6</v>
      </c>
      <c r="G822" t="s">
        <v>20</v>
      </c>
      <c r="H822">
        <v>279</v>
      </c>
      <c r="I822" s="8">
        <f>IF(Tab_Data[[#This Row],[pledged]]=0,0,Tab_Data[[#This Row],[pledged]]/Tab_Data[[#This Row],[backers_count]])</f>
        <v>43.043010752688176</v>
      </c>
      <c r="J822" t="s">
        <v>40</v>
      </c>
      <c r="K822" t="s">
        <v>41</v>
      </c>
      <c r="L822">
        <v>1532840400</v>
      </c>
      <c r="M822" s="11">
        <f>(((Tab_Data[[#This Row],[launched_at]]/60)/60)/24)+DATE(1970,1,1)</f>
        <v>43310.208333333328</v>
      </c>
      <c r="N822">
        <f>YEAR(Tab_Data[[#This Row],[Date Created Conversion]])</f>
        <v>2018</v>
      </c>
      <c r="O822" s="12" t="str">
        <f>TEXT(Tab_Data[[#This Row],[Date Created Conversion]],"mmm")</f>
        <v>jul</v>
      </c>
      <c r="P822">
        <v>1533963600</v>
      </c>
      <c r="Q822" s="11">
        <f>(((Tab_Data[[#This Row],[deadline]]/60)/60)/24)+DATE(1970,1,1)</f>
        <v>43323.208333333328</v>
      </c>
      <c r="R822" t="b">
        <v>0</v>
      </c>
      <c r="S822" t="b">
        <v>1</v>
      </c>
      <c r="T822" t="s">
        <v>23</v>
      </c>
      <c r="U822" t="str">
        <f>MID(Tab_Data[[#This Row],[category &amp; sub-category]],1,FIND("/",Tab_Data[[#This Row],[category &amp; sub-category]])-1)</f>
        <v>music</v>
      </c>
      <c r="V822" t="str">
        <f>MID(Tab_Data[[#This Row],[category &amp; sub-category]],FIND("/",Tab_Data[[#This Row],[category &amp; sub-category]])+1,1000)</f>
        <v>rock</v>
      </c>
    </row>
    <row r="823" spans="1:22" hidden="1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>(Tab_Data[[#This Row],[pledged]]/Tab_Data[[#This Row],[goal]])*100</f>
        <v>291.28571428571428</v>
      </c>
      <c r="G823" t="s">
        <v>20</v>
      </c>
      <c r="H823">
        <v>210</v>
      </c>
      <c r="I823" s="8">
        <f>IF(Tab_Data[[#This Row],[pledged]]=0,0,Tab_Data[[#This Row],[pledged]]/Tab_Data[[#This Row],[backers_count]])</f>
        <v>67.966666666666669</v>
      </c>
      <c r="J823" t="s">
        <v>21</v>
      </c>
      <c r="K823" t="s">
        <v>22</v>
      </c>
      <c r="L823">
        <v>1488261600</v>
      </c>
      <c r="M823" s="11">
        <f>(((Tab_Data[[#This Row],[launched_at]]/60)/60)/24)+DATE(1970,1,1)</f>
        <v>42794.25</v>
      </c>
      <c r="N823">
        <f>YEAR(Tab_Data[[#This Row],[Date Created Conversion]])</f>
        <v>2017</v>
      </c>
      <c r="O823" s="12" t="str">
        <f>TEXT(Tab_Data[[#This Row],[Date Created Conversion]],"mmm")</f>
        <v>feb</v>
      </c>
      <c r="P823">
        <v>1489381200</v>
      </c>
      <c r="Q823" s="11">
        <f>(((Tab_Data[[#This Row],[deadline]]/60)/60)/24)+DATE(1970,1,1)</f>
        <v>42807.208333333328</v>
      </c>
      <c r="R823" t="b">
        <v>0</v>
      </c>
      <c r="S823" t="b">
        <v>0</v>
      </c>
      <c r="T823" t="s">
        <v>42</v>
      </c>
      <c r="U823" t="str">
        <f>MID(Tab_Data[[#This Row],[category &amp; sub-category]],1,FIND("/",Tab_Data[[#This Row],[category &amp; sub-category]])-1)</f>
        <v>film &amp; video</v>
      </c>
      <c r="V823" t="str">
        <f>MID(Tab_Data[[#This Row],[category &amp; sub-category]],FIND("/",Tab_Data[[#This Row],[category &amp; sub-category]])+1,1000)</f>
        <v>documentary</v>
      </c>
    </row>
    <row r="824" spans="1:22" hidden="1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>(Tab_Data[[#This Row],[pledged]]/Tab_Data[[#This Row],[goal]])*100</f>
        <v>349.9666666666667</v>
      </c>
      <c r="G824" t="s">
        <v>20</v>
      </c>
      <c r="H824">
        <v>2100</v>
      </c>
      <c r="I824" s="8">
        <f>IF(Tab_Data[[#This Row],[pledged]]=0,0,Tab_Data[[#This Row],[pledged]]/Tab_Data[[#This Row],[backers_count]])</f>
        <v>89.991428571428571</v>
      </c>
      <c r="J824" t="s">
        <v>21</v>
      </c>
      <c r="K824" t="s">
        <v>22</v>
      </c>
      <c r="L824">
        <v>1393567200</v>
      </c>
      <c r="M824" s="11">
        <f>(((Tab_Data[[#This Row],[launched_at]]/60)/60)/24)+DATE(1970,1,1)</f>
        <v>41698.25</v>
      </c>
      <c r="N824">
        <f>YEAR(Tab_Data[[#This Row],[Date Created Conversion]])</f>
        <v>2014</v>
      </c>
      <c r="O824" s="12" t="str">
        <f>TEXT(Tab_Data[[#This Row],[Date Created Conversion]],"mmm")</f>
        <v>feb</v>
      </c>
      <c r="P824">
        <v>1395032400</v>
      </c>
      <c r="Q824" s="11">
        <f>(((Tab_Data[[#This Row],[deadline]]/60)/60)/24)+DATE(1970,1,1)</f>
        <v>41715.208333333336</v>
      </c>
      <c r="R824" t="b">
        <v>0</v>
      </c>
      <c r="S824" t="b">
        <v>0</v>
      </c>
      <c r="T824" t="s">
        <v>23</v>
      </c>
      <c r="U824" t="str">
        <f>MID(Tab_Data[[#This Row],[category &amp; sub-category]],1,FIND("/",Tab_Data[[#This Row],[category &amp; sub-category]])-1)</f>
        <v>music</v>
      </c>
      <c r="V824" t="str">
        <f>MID(Tab_Data[[#This Row],[category &amp; sub-category]],FIND("/",Tab_Data[[#This Row],[category &amp; sub-category]])+1,1000)</f>
        <v>rock</v>
      </c>
    </row>
    <row r="825" spans="1:22" ht="31.2" hidden="1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>(Tab_Data[[#This Row],[pledged]]/Tab_Data[[#This Row],[goal]])*100</f>
        <v>357.07317073170731</v>
      </c>
      <c r="G825" t="s">
        <v>20</v>
      </c>
      <c r="H825">
        <v>252</v>
      </c>
      <c r="I825" s="8">
        <f>IF(Tab_Data[[#This Row],[pledged]]=0,0,Tab_Data[[#This Row],[pledged]]/Tab_Data[[#This Row],[backers_count]])</f>
        <v>58.095238095238095</v>
      </c>
      <c r="J825" t="s">
        <v>21</v>
      </c>
      <c r="K825" t="s">
        <v>22</v>
      </c>
      <c r="L825">
        <v>1410325200</v>
      </c>
      <c r="M825" s="11">
        <f>(((Tab_Data[[#This Row],[launched_at]]/60)/60)/24)+DATE(1970,1,1)</f>
        <v>41892.208333333336</v>
      </c>
      <c r="N825">
        <f>YEAR(Tab_Data[[#This Row],[Date Created Conversion]])</f>
        <v>2014</v>
      </c>
      <c r="O825" s="12" t="str">
        <f>TEXT(Tab_Data[[#This Row],[Date Created Conversion]],"mmm")</f>
        <v>sep</v>
      </c>
      <c r="P825">
        <v>1412485200</v>
      </c>
      <c r="Q825" s="11">
        <f>(((Tab_Data[[#This Row],[deadline]]/60)/60)/24)+DATE(1970,1,1)</f>
        <v>41917.208333333336</v>
      </c>
      <c r="R825" t="b">
        <v>1</v>
      </c>
      <c r="S825" t="b">
        <v>1</v>
      </c>
      <c r="T825" t="s">
        <v>23</v>
      </c>
      <c r="U825" t="str">
        <f>MID(Tab_Data[[#This Row],[category &amp; sub-category]],1,FIND("/",Tab_Data[[#This Row],[category &amp; sub-category]])-1)</f>
        <v>music</v>
      </c>
      <c r="V825" t="str">
        <f>MID(Tab_Data[[#This Row],[category &amp; sub-category]],FIND("/",Tab_Data[[#This Row],[category &amp; sub-category]])+1,1000)</f>
        <v>rock</v>
      </c>
    </row>
    <row r="826" spans="1:22" hidden="1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>(Tab_Data[[#This Row],[pledged]]/Tab_Data[[#This Row],[goal]])*100</f>
        <v>126.48941176470588</v>
      </c>
      <c r="G826" t="s">
        <v>20</v>
      </c>
      <c r="H826">
        <v>1280</v>
      </c>
      <c r="I826" s="8">
        <f>IF(Tab_Data[[#This Row],[pledged]]=0,0,Tab_Data[[#This Row],[pledged]]/Tab_Data[[#This Row],[backers_count]])</f>
        <v>83.996875000000003</v>
      </c>
      <c r="J826" t="s">
        <v>21</v>
      </c>
      <c r="K826" t="s">
        <v>22</v>
      </c>
      <c r="L826">
        <v>1276923600</v>
      </c>
      <c r="M826" s="11">
        <f>(((Tab_Data[[#This Row],[launched_at]]/60)/60)/24)+DATE(1970,1,1)</f>
        <v>40348.208333333336</v>
      </c>
      <c r="N826">
        <f>YEAR(Tab_Data[[#This Row],[Date Created Conversion]])</f>
        <v>2010</v>
      </c>
      <c r="O826" s="12" t="str">
        <f>TEXT(Tab_Data[[#This Row],[Date Created Conversion]],"mmm")</f>
        <v>jun</v>
      </c>
      <c r="P826">
        <v>1279688400</v>
      </c>
      <c r="Q826" s="11">
        <f>(((Tab_Data[[#This Row],[deadline]]/60)/60)/24)+DATE(1970,1,1)</f>
        <v>40380.208333333336</v>
      </c>
      <c r="R826" t="b">
        <v>0</v>
      </c>
      <c r="S826" t="b">
        <v>1</v>
      </c>
      <c r="T826" t="s">
        <v>68</v>
      </c>
      <c r="U826" t="str">
        <f>MID(Tab_Data[[#This Row],[category &amp; sub-category]],1,FIND("/",Tab_Data[[#This Row],[category &amp; sub-category]])-1)</f>
        <v>publishing</v>
      </c>
      <c r="V826" t="str">
        <f>MID(Tab_Data[[#This Row],[category &amp; sub-category]],FIND("/",Tab_Data[[#This Row],[category &amp; sub-category]])+1,1000)</f>
        <v>nonfiction</v>
      </c>
    </row>
    <row r="827" spans="1:22" hidden="1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>(Tab_Data[[#This Row],[pledged]]/Tab_Data[[#This Row],[goal]])*100</f>
        <v>387.5</v>
      </c>
      <c r="G827" t="s">
        <v>20</v>
      </c>
      <c r="H827">
        <v>157</v>
      </c>
      <c r="I827" s="8">
        <f>IF(Tab_Data[[#This Row],[pledged]]=0,0,Tab_Data[[#This Row],[pledged]]/Tab_Data[[#This Row],[backers_count]])</f>
        <v>88.853503184713375</v>
      </c>
      <c r="J827" t="s">
        <v>40</v>
      </c>
      <c r="K827" t="s">
        <v>41</v>
      </c>
      <c r="L827">
        <v>1500958800</v>
      </c>
      <c r="M827" s="11">
        <f>(((Tab_Data[[#This Row],[launched_at]]/60)/60)/24)+DATE(1970,1,1)</f>
        <v>42941.208333333328</v>
      </c>
      <c r="N827">
        <f>YEAR(Tab_Data[[#This Row],[Date Created Conversion]])</f>
        <v>2017</v>
      </c>
      <c r="O827" s="12" t="str">
        <f>TEXT(Tab_Data[[#This Row],[Date Created Conversion]],"mmm")</f>
        <v>jul</v>
      </c>
      <c r="P827">
        <v>1501995600</v>
      </c>
      <c r="Q827" s="11">
        <f>(((Tab_Data[[#This Row],[deadline]]/60)/60)/24)+DATE(1970,1,1)</f>
        <v>42953.208333333328</v>
      </c>
      <c r="R827" t="b">
        <v>0</v>
      </c>
      <c r="S827" t="b">
        <v>0</v>
      </c>
      <c r="T827" t="s">
        <v>100</v>
      </c>
      <c r="U827" t="str">
        <f>MID(Tab_Data[[#This Row],[category &amp; sub-category]],1,FIND("/",Tab_Data[[#This Row],[category &amp; sub-category]])-1)</f>
        <v>film &amp; video</v>
      </c>
      <c r="V827" t="str">
        <f>MID(Tab_Data[[#This Row],[category &amp; sub-category]],FIND("/",Tab_Data[[#This Row],[category &amp; sub-category]])+1,1000)</f>
        <v>shorts</v>
      </c>
    </row>
    <row r="828" spans="1:22" ht="31.2" hidden="1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>(Tab_Data[[#This Row],[pledged]]/Tab_Data[[#This Row],[goal]])*100</f>
        <v>457.03571428571428</v>
      </c>
      <c r="G828" t="s">
        <v>20</v>
      </c>
      <c r="H828">
        <v>194</v>
      </c>
      <c r="I828" s="8">
        <f>IF(Tab_Data[[#This Row],[pledged]]=0,0,Tab_Data[[#This Row],[pledged]]/Tab_Data[[#This Row],[backers_count]])</f>
        <v>65.963917525773198</v>
      </c>
      <c r="J828" t="s">
        <v>21</v>
      </c>
      <c r="K828" t="s">
        <v>22</v>
      </c>
      <c r="L828">
        <v>1292220000</v>
      </c>
      <c r="M828" s="11">
        <f>(((Tab_Data[[#This Row],[launched_at]]/60)/60)/24)+DATE(1970,1,1)</f>
        <v>40525.25</v>
      </c>
      <c r="N828">
        <f>YEAR(Tab_Data[[#This Row],[Date Created Conversion]])</f>
        <v>2010</v>
      </c>
      <c r="O828" s="12" t="str">
        <f>TEXT(Tab_Data[[#This Row],[Date Created Conversion]],"mmm")</f>
        <v>dic</v>
      </c>
      <c r="P828">
        <v>1294639200</v>
      </c>
      <c r="Q828" s="11">
        <f>(((Tab_Data[[#This Row],[deadline]]/60)/60)/24)+DATE(1970,1,1)</f>
        <v>40553.25</v>
      </c>
      <c r="R828" t="b">
        <v>0</v>
      </c>
      <c r="S828" t="b">
        <v>1</v>
      </c>
      <c r="T828" t="s">
        <v>33</v>
      </c>
      <c r="U828" t="str">
        <f>MID(Tab_Data[[#This Row],[category &amp; sub-category]],1,FIND("/",Tab_Data[[#This Row],[category &amp; sub-category]])-1)</f>
        <v>theater</v>
      </c>
      <c r="V828" t="str">
        <f>MID(Tab_Data[[#This Row],[category &amp; sub-category]],FIND("/",Tab_Data[[#This Row],[category &amp; sub-category]])+1,1000)</f>
        <v>plays</v>
      </c>
    </row>
    <row r="829" spans="1:22" ht="31.2" hidden="1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>(Tab_Data[[#This Row],[pledged]]/Tab_Data[[#This Row],[goal]])*100</f>
        <v>266.69565217391306</v>
      </c>
      <c r="G829" t="s">
        <v>20</v>
      </c>
      <c r="H829">
        <v>82</v>
      </c>
      <c r="I829" s="8">
        <f>IF(Tab_Data[[#This Row],[pledged]]=0,0,Tab_Data[[#This Row],[pledged]]/Tab_Data[[#This Row],[backers_count]])</f>
        <v>74.804878048780495</v>
      </c>
      <c r="J829" t="s">
        <v>26</v>
      </c>
      <c r="K829" t="s">
        <v>27</v>
      </c>
      <c r="L829">
        <v>1304398800</v>
      </c>
      <c r="M829" s="11">
        <f>(((Tab_Data[[#This Row],[launched_at]]/60)/60)/24)+DATE(1970,1,1)</f>
        <v>40666.208333333336</v>
      </c>
      <c r="N829">
        <f>YEAR(Tab_Data[[#This Row],[Date Created Conversion]])</f>
        <v>2011</v>
      </c>
      <c r="O829" s="12" t="str">
        <f>TEXT(Tab_Data[[#This Row],[Date Created Conversion]],"mmm")</f>
        <v>may</v>
      </c>
      <c r="P829">
        <v>1305435600</v>
      </c>
      <c r="Q829" s="11">
        <f>(((Tab_Data[[#This Row],[deadline]]/60)/60)/24)+DATE(1970,1,1)</f>
        <v>40678.208333333336</v>
      </c>
      <c r="R829" t="b">
        <v>0</v>
      </c>
      <c r="S829" t="b">
        <v>1</v>
      </c>
      <c r="T829" t="s">
        <v>53</v>
      </c>
      <c r="U829" t="str">
        <f>MID(Tab_Data[[#This Row],[category &amp; sub-category]],1,FIND("/",Tab_Data[[#This Row],[category &amp; sub-category]])-1)</f>
        <v>film &amp; video</v>
      </c>
      <c r="V829" t="str">
        <f>MID(Tab_Data[[#This Row],[category &amp; sub-category]],FIND("/",Tab_Data[[#This Row],[category &amp; sub-category]])+1,1000)</f>
        <v>drama</v>
      </c>
    </row>
    <row r="830" spans="1:22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>(Tab_Data[[#This Row],[pledged]]/Tab_Data[[#This Row],[goal]])*100</f>
        <v>69</v>
      </c>
      <c r="G830" t="s">
        <v>14</v>
      </c>
      <c r="H830">
        <v>70</v>
      </c>
      <c r="I830" s="8">
        <f>IF(Tab_Data[[#This Row],[pledged]]=0,0,Tab_Data[[#This Row],[pledged]]/Tab_Data[[#This Row],[backers_count]])</f>
        <v>69.98571428571428</v>
      </c>
      <c r="J830" t="s">
        <v>21</v>
      </c>
      <c r="K830" t="s">
        <v>22</v>
      </c>
      <c r="L830">
        <v>1535432400</v>
      </c>
      <c r="M830" s="11">
        <f>(((Tab_Data[[#This Row],[launched_at]]/60)/60)/24)+DATE(1970,1,1)</f>
        <v>43340.208333333328</v>
      </c>
      <c r="N830">
        <f>YEAR(Tab_Data[[#This Row],[Date Created Conversion]])</f>
        <v>2018</v>
      </c>
      <c r="O830" s="12" t="str">
        <f>TEXT(Tab_Data[[#This Row],[Date Created Conversion]],"mmm")</f>
        <v>ago</v>
      </c>
      <c r="P830">
        <v>1537592400</v>
      </c>
      <c r="Q830" s="11">
        <f>(((Tab_Data[[#This Row],[deadline]]/60)/60)/24)+DATE(1970,1,1)</f>
        <v>43365.208333333328</v>
      </c>
      <c r="R830" t="b">
        <v>0</v>
      </c>
      <c r="S830" t="b">
        <v>0</v>
      </c>
      <c r="T830" t="s">
        <v>33</v>
      </c>
      <c r="U830" t="str">
        <f>MID(Tab_Data[[#This Row],[category &amp; sub-category]],1,FIND("/",Tab_Data[[#This Row],[category &amp; sub-category]])-1)</f>
        <v>theater</v>
      </c>
      <c r="V830" t="str">
        <f>MID(Tab_Data[[#This Row],[category &amp; sub-category]],FIND("/",Tab_Data[[#This Row],[category &amp; sub-category]])+1,1000)</f>
        <v>plays</v>
      </c>
    </row>
    <row r="831" spans="1:22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>(Tab_Data[[#This Row],[pledged]]/Tab_Data[[#This Row],[goal]])*100</f>
        <v>51.34375</v>
      </c>
      <c r="G831" t="s">
        <v>14</v>
      </c>
      <c r="H831">
        <v>154</v>
      </c>
      <c r="I831" s="8">
        <f>IF(Tab_Data[[#This Row],[pledged]]=0,0,Tab_Data[[#This Row],[pledged]]/Tab_Data[[#This Row],[backers_count]])</f>
        <v>32.006493506493506</v>
      </c>
      <c r="J831" t="s">
        <v>21</v>
      </c>
      <c r="K831" t="s">
        <v>22</v>
      </c>
      <c r="L831">
        <v>1433826000</v>
      </c>
      <c r="M831" s="11">
        <f>(((Tab_Data[[#This Row],[launched_at]]/60)/60)/24)+DATE(1970,1,1)</f>
        <v>42164.208333333328</v>
      </c>
      <c r="N831">
        <f>YEAR(Tab_Data[[#This Row],[Date Created Conversion]])</f>
        <v>2015</v>
      </c>
      <c r="O831" s="12" t="str">
        <f>TEXT(Tab_Data[[#This Row],[Date Created Conversion]],"mmm")</f>
        <v>jun</v>
      </c>
      <c r="P831">
        <v>1435122000</v>
      </c>
      <c r="Q831" s="11">
        <f>(((Tab_Data[[#This Row],[deadline]]/60)/60)/24)+DATE(1970,1,1)</f>
        <v>42179.208333333328</v>
      </c>
      <c r="R831" t="b">
        <v>0</v>
      </c>
      <c r="S831" t="b">
        <v>0</v>
      </c>
      <c r="T831" t="s">
        <v>33</v>
      </c>
      <c r="U831" t="str">
        <f>MID(Tab_Data[[#This Row],[category &amp; sub-category]],1,FIND("/",Tab_Data[[#This Row],[category &amp; sub-category]])-1)</f>
        <v>theater</v>
      </c>
      <c r="V831" t="str">
        <f>MID(Tab_Data[[#This Row],[category &amp; sub-category]],FIND("/",Tab_Data[[#This Row],[category &amp; sub-category]])+1,1000)</f>
        <v>plays</v>
      </c>
    </row>
    <row r="832" spans="1:22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>(Tab_Data[[#This Row],[pledged]]/Tab_Data[[#This Row],[goal]])*100</f>
        <v>1.1710526315789473</v>
      </c>
      <c r="G832" t="s">
        <v>14</v>
      </c>
      <c r="H832">
        <v>22</v>
      </c>
      <c r="I832" s="8">
        <f>IF(Tab_Data[[#This Row],[pledged]]=0,0,Tab_Data[[#This Row],[pledged]]/Tab_Data[[#This Row],[backers_count]])</f>
        <v>64.727272727272734</v>
      </c>
      <c r="J832" t="s">
        <v>21</v>
      </c>
      <c r="K832" t="s">
        <v>22</v>
      </c>
      <c r="L832">
        <v>1514959200</v>
      </c>
      <c r="M832" s="11">
        <f>(((Tab_Data[[#This Row],[launched_at]]/60)/60)/24)+DATE(1970,1,1)</f>
        <v>43103.25</v>
      </c>
      <c r="N832">
        <f>YEAR(Tab_Data[[#This Row],[Date Created Conversion]])</f>
        <v>2018</v>
      </c>
      <c r="O832" s="12" t="str">
        <f>TEXT(Tab_Data[[#This Row],[Date Created Conversion]],"mmm")</f>
        <v>ene</v>
      </c>
      <c r="P832">
        <v>1520056800</v>
      </c>
      <c r="Q832" s="11">
        <f>(((Tab_Data[[#This Row],[deadline]]/60)/60)/24)+DATE(1970,1,1)</f>
        <v>43162.25</v>
      </c>
      <c r="R832" t="b">
        <v>0</v>
      </c>
      <c r="S832" t="b">
        <v>0</v>
      </c>
      <c r="T832" t="s">
        <v>33</v>
      </c>
      <c r="U832" t="str">
        <f>MID(Tab_Data[[#This Row],[category &amp; sub-category]],1,FIND("/",Tab_Data[[#This Row],[category &amp; sub-category]])-1)</f>
        <v>theater</v>
      </c>
      <c r="V832" t="str">
        <f>MID(Tab_Data[[#This Row],[category &amp; sub-category]],FIND("/",Tab_Data[[#This Row],[category &amp; sub-category]])+1,1000)</f>
        <v>plays</v>
      </c>
    </row>
    <row r="833" spans="1:22" ht="31.2" hidden="1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>(Tab_Data[[#This Row],[pledged]]/Tab_Data[[#This Row],[goal]])*100</f>
        <v>108.97734294541709</v>
      </c>
      <c r="G833" t="s">
        <v>20</v>
      </c>
      <c r="H833">
        <v>4233</v>
      </c>
      <c r="I833" s="8">
        <f>IF(Tab_Data[[#This Row],[pledged]]=0,0,Tab_Data[[#This Row],[pledged]]/Tab_Data[[#This Row],[backers_count]])</f>
        <v>24.998110087408456</v>
      </c>
      <c r="J833" t="s">
        <v>21</v>
      </c>
      <c r="K833" t="s">
        <v>22</v>
      </c>
      <c r="L833">
        <v>1332738000</v>
      </c>
      <c r="M833" s="11">
        <f>(((Tab_Data[[#This Row],[launched_at]]/60)/60)/24)+DATE(1970,1,1)</f>
        <v>40994.208333333336</v>
      </c>
      <c r="N833">
        <f>YEAR(Tab_Data[[#This Row],[Date Created Conversion]])</f>
        <v>2012</v>
      </c>
      <c r="O833" s="12" t="str">
        <f>TEXT(Tab_Data[[#This Row],[Date Created Conversion]],"mmm")</f>
        <v>mar</v>
      </c>
      <c r="P833">
        <v>1335675600</v>
      </c>
      <c r="Q833" s="11">
        <f>(((Tab_Data[[#This Row],[deadline]]/60)/60)/24)+DATE(1970,1,1)</f>
        <v>41028.208333333336</v>
      </c>
      <c r="R833" t="b">
        <v>0</v>
      </c>
      <c r="S833" t="b">
        <v>0</v>
      </c>
      <c r="T833" t="s">
        <v>122</v>
      </c>
      <c r="U833" t="str">
        <f>MID(Tab_Data[[#This Row],[category &amp; sub-category]],1,FIND("/",Tab_Data[[#This Row],[category &amp; sub-category]])-1)</f>
        <v>photography</v>
      </c>
      <c r="V833" t="str">
        <f>MID(Tab_Data[[#This Row],[category &amp; sub-category]],FIND("/",Tab_Data[[#This Row],[category &amp; sub-category]])+1,1000)</f>
        <v>photography books</v>
      </c>
    </row>
    <row r="834" spans="1:22" hidden="1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>(Tab_Data[[#This Row],[pledged]]/Tab_Data[[#This Row],[goal]])*100</f>
        <v>315.17592592592592</v>
      </c>
      <c r="G834" t="s">
        <v>20</v>
      </c>
      <c r="H834">
        <v>1297</v>
      </c>
      <c r="I834" s="8">
        <f>IF(Tab_Data[[#This Row],[pledged]]=0,0,Tab_Data[[#This Row],[pledged]]/Tab_Data[[#This Row],[backers_count]])</f>
        <v>104.97764070932922</v>
      </c>
      <c r="J834" t="s">
        <v>36</v>
      </c>
      <c r="K834" t="s">
        <v>37</v>
      </c>
      <c r="L834">
        <v>1445490000</v>
      </c>
      <c r="M834" s="11">
        <f>(((Tab_Data[[#This Row],[launched_at]]/60)/60)/24)+DATE(1970,1,1)</f>
        <v>42299.208333333328</v>
      </c>
      <c r="N834">
        <f>YEAR(Tab_Data[[#This Row],[Date Created Conversion]])</f>
        <v>2015</v>
      </c>
      <c r="O834" s="12" t="str">
        <f>TEXT(Tab_Data[[#This Row],[Date Created Conversion]],"mmm")</f>
        <v>oct</v>
      </c>
      <c r="P834">
        <v>1448431200</v>
      </c>
      <c r="Q834" s="11">
        <f>(((Tab_Data[[#This Row],[deadline]]/60)/60)/24)+DATE(1970,1,1)</f>
        <v>42333.25</v>
      </c>
      <c r="R834" t="b">
        <v>1</v>
      </c>
      <c r="S834" t="b">
        <v>0</v>
      </c>
      <c r="T834" t="s">
        <v>206</v>
      </c>
      <c r="U834" t="str">
        <f>MID(Tab_Data[[#This Row],[category &amp; sub-category]],1,FIND("/",Tab_Data[[#This Row],[category &amp; sub-category]])-1)</f>
        <v>publishing</v>
      </c>
      <c r="V834" t="str">
        <f>MID(Tab_Data[[#This Row],[category &amp; sub-category]],FIND("/",Tab_Data[[#This Row],[category &amp; sub-category]])+1,1000)</f>
        <v>translations</v>
      </c>
    </row>
    <row r="835" spans="1:22" hidden="1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>(Tab_Data[[#This Row],[pledged]]/Tab_Data[[#This Row],[goal]])*100</f>
        <v>157.69117647058823</v>
      </c>
      <c r="G835" t="s">
        <v>20</v>
      </c>
      <c r="H835">
        <v>165</v>
      </c>
      <c r="I835" s="8">
        <f>IF(Tab_Data[[#This Row],[pledged]]=0,0,Tab_Data[[#This Row],[pledged]]/Tab_Data[[#This Row],[backers_count]])</f>
        <v>64.987878787878785</v>
      </c>
      <c r="J835" t="s">
        <v>36</v>
      </c>
      <c r="K835" t="s">
        <v>37</v>
      </c>
      <c r="L835">
        <v>1297663200</v>
      </c>
      <c r="M835" s="11">
        <f>(((Tab_Data[[#This Row],[launched_at]]/60)/60)/24)+DATE(1970,1,1)</f>
        <v>40588.25</v>
      </c>
      <c r="N835">
        <f>YEAR(Tab_Data[[#This Row],[Date Created Conversion]])</f>
        <v>2011</v>
      </c>
      <c r="O835" s="12" t="str">
        <f>TEXT(Tab_Data[[#This Row],[Date Created Conversion]],"mmm")</f>
        <v>feb</v>
      </c>
      <c r="P835">
        <v>1298613600</v>
      </c>
      <c r="Q835" s="11">
        <f>(((Tab_Data[[#This Row],[deadline]]/60)/60)/24)+DATE(1970,1,1)</f>
        <v>40599.25</v>
      </c>
      <c r="R835" t="b">
        <v>0</v>
      </c>
      <c r="S835" t="b">
        <v>0</v>
      </c>
      <c r="T835" t="s">
        <v>206</v>
      </c>
      <c r="U835" t="str">
        <f>MID(Tab_Data[[#This Row],[category &amp; sub-category]],1,FIND("/",Tab_Data[[#This Row],[category &amp; sub-category]])-1)</f>
        <v>publishing</v>
      </c>
      <c r="V835" t="str">
        <f>MID(Tab_Data[[#This Row],[category &amp; sub-category]],FIND("/",Tab_Data[[#This Row],[category &amp; sub-category]])+1,1000)</f>
        <v>translations</v>
      </c>
    </row>
    <row r="836" spans="1:22" hidden="1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>(Tab_Data[[#This Row],[pledged]]/Tab_Data[[#This Row],[goal]])*100</f>
        <v>153.8082191780822</v>
      </c>
      <c r="G836" t="s">
        <v>20</v>
      </c>
      <c r="H836">
        <v>119</v>
      </c>
      <c r="I836" s="8">
        <f>IF(Tab_Data[[#This Row],[pledged]]=0,0,Tab_Data[[#This Row],[pledged]]/Tab_Data[[#This Row],[backers_count]])</f>
        <v>94.352941176470594</v>
      </c>
      <c r="J836" t="s">
        <v>21</v>
      </c>
      <c r="K836" t="s">
        <v>22</v>
      </c>
      <c r="L836">
        <v>1371963600</v>
      </c>
      <c r="M836" s="11">
        <f>(((Tab_Data[[#This Row],[launched_at]]/60)/60)/24)+DATE(1970,1,1)</f>
        <v>41448.208333333336</v>
      </c>
      <c r="N836">
        <f>YEAR(Tab_Data[[#This Row],[Date Created Conversion]])</f>
        <v>2013</v>
      </c>
      <c r="O836" s="12" t="str">
        <f>TEXT(Tab_Data[[#This Row],[Date Created Conversion]],"mmm")</f>
        <v>jun</v>
      </c>
      <c r="P836">
        <v>1372482000</v>
      </c>
      <c r="Q836" s="11">
        <f>(((Tab_Data[[#This Row],[deadline]]/60)/60)/24)+DATE(1970,1,1)</f>
        <v>41454.208333333336</v>
      </c>
      <c r="R836" t="b">
        <v>0</v>
      </c>
      <c r="S836" t="b">
        <v>0</v>
      </c>
      <c r="T836" t="s">
        <v>33</v>
      </c>
      <c r="U836" t="str">
        <f>MID(Tab_Data[[#This Row],[category &amp; sub-category]],1,FIND("/",Tab_Data[[#This Row],[category &amp; sub-category]])-1)</f>
        <v>theater</v>
      </c>
      <c r="V836" t="str">
        <f>MID(Tab_Data[[#This Row],[category &amp; sub-category]],FIND("/",Tab_Data[[#This Row],[category &amp; sub-category]])+1,1000)</f>
        <v>plays</v>
      </c>
    </row>
    <row r="837" spans="1:22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>(Tab_Data[[#This Row],[pledged]]/Tab_Data[[#This Row],[goal]])*100</f>
        <v>89.738979118329468</v>
      </c>
      <c r="G837" t="s">
        <v>14</v>
      </c>
      <c r="H837">
        <v>1758</v>
      </c>
      <c r="I837" s="8">
        <f>IF(Tab_Data[[#This Row],[pledged]]=0,0,Tab_Data[[#This Row],[pledged]]/Tab_Data[[#This Row],[backers_count]])</f>
        <v>44.001706484641637</v>
      </c>
      <c r="J837" t="s">
        <v>21</v>
      </c>
      <c r="K837" t="s">
        <v>22</v>
      </c>
      <c r="L837">
        <v>1425103200</v>
      </c>
      <c r="M837" s="11">
        <f>(((Tab_Data[[#This Row],[launched_at]]/60)/60)/24)+DATE(1970,1,1)</f>
        <v>42063.25</v>
      </c>
      <c r="N837">
        <f>YEAR(Tab_Data[[#This Row],[Date Created Conversion]])</f>
        <v>2015</v>
      </c>
      <c r="O837" s="12" t="str">
        <f>TEXT(Tab_Data[[#This Row],[Date Created Conversion]],"mmm")</f>
        <v>feb</v>
      </c>
      <c r="P837">
        <v>1425621600</v>
      </c>
      <c r="Q837" s="11">
        <f>(((Tab_Data[[#This Row],[deadline]]/60)/60)/24)+DATE(1970,1,1)</f>
        <v>42069.25</v>
      </c>
      <c r="R837" t="b">
        <v>0</v>
      </c>
      <c r="S837" t="b">
        <v>0</v>
      </c>
      <c r="T837" t="s">
        <v>28</v>
      </c>
      <c r="U837" t="str">
        <f>MID(Tab_Data[[#This Row],[category &amp; sub-category]],1,FIND("/",Tab_Data[[#This Row],[category &amp; sub-category]])-1)</f>
        <v>technology</v>
      </c>
      <c r="V837" t="str">
        <f>MID(Tab_Data[[#This Row],[category &amp; sub-category]],FIND("/",Tab_Data[[#This Row],[category &amp; sub-category]])+1,1000)</f>
        <v>web</v>
      </c>
    </row>
    <row r="838" spans="1:22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>(Tab_Data[[#This Row],[pledged]]/Tab_Data[[#This Row],[goal]])*100</f>
        <v>75.135802469135797</v>
      </c>
      <c r="G838" t="s">
        <v>14</v>
      </c>
      <c r="H838">
        <v>94</v>
      </c>
      <c r="I838" s="8">
        <f>IF(Tab_Data[[#This Row],[pledged]]=0,0,Tab_Data[[#This Row],[pledged]]/Tab_Data[[#This Row],[backers_count]])</f>
        <v>64.744680851063833</v>
      </c>
      <c r="J838" t="s">
        <v>21</v>
      </c>
      <c r="K838" t="s">
        <v>22</v>
      </c>
      <c r="L838">
        <v>1265349600</v>
      </c>
      <c r="M838" s="11">
        <f>(((Tab_Data[[#This Row],[launched_at]]/60)/60)/24)+DATE(1970,1,1)</f>
        <v>40214.25</v>
      </c>
      <c r="N838">
        <f>YEAR(Tab_Data[[#This Row],[Date Created Conversion]])</f>
        <v>2010</v>
      </c>
      <c r="O838" s="12" t="str">
        <f>TEXT(Tab_Data[[#This Row],[Date Created Conversion]],"mmm")</f>
        <v>feb</v>
      </c>
      <c r="P838">
        <v>1266300000</v>
      </c>
      <c r="Q838" s="11">
        <f>(((Tab_Data[[#This Row],[deadline]]/60)/60)/24)+DATE(1970,1,1)</f>
        <v>40225.25</v>
      </c>
      <c r="R838" t="b">
        <v>0</v>
      </c>
      <c r="S838" t="b">
        <v>0</v>
      </c>
      <c r="T838" t="s">
        <v>60</v>
      </c>
      <c r="U838" t="str">
        <f>MID(Tab_Data[[#This Row],[category &amp; sub-category]],1,FIND("/",Tab_Data[[#This Row],[category &amp; sub-category]])-1)</f>
        <v>music</v>
      </c>
      <c r="V838" t="str">
        <f>MID(Tab_Data[[#This Row],[category &amp; sub-category]],FIND("/",Tab_Data[[#This Row],[category &amp; sub-category]])+1,1000)</f>
        <v>indie rock</v>
      </c>
    </row>
    <row r="839" spans="1:22" hidden="1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>(Tab_Data[[#This Row],[pledged]]/Tab_Data[[#This Row],[goal]])*100</f>
        <v>852.88135593220341</v>
      </c>
      <c r="G839" t="s">
        <v>20</v>
      </c>
      <c r="H839">
        <v>1797</v>
      </c>
      <c r="I839" s="8">
        <f>IF(Tab_Data[[#This Row],[pledged]]=0,0,Tab_Data[[#This Row],[pledged]]/Tab_Data[[#This Row],[backers_count]])</f>
        <v>84.00667779632721</v>
      </c>
      <c r="J839" t="s">
        <v>21</v>
      </c>
      <c r="K839" t="s">
        <v>22</v>
      </c>
      <c r="L839">
        <v>1301202000</v>
      </c>
      <c r="M839" s="11">
        <f>(((Tab_Data[[#This Row],[launched_at]]/60)/60)/24)+DATE(1970,1,1)</f>
        <v>40629.208333333336</v>
      </c>
      <c r="N839">
        <f>YEAR(Tab_Data[[#This Row],[Date Created Conversion]])</f>
        <v>2011</v>
      </c>
      <c r="O839" s="12" t="str">
        <f>TEXT(Tab_Data[[#This Row],[Date Created Conversion]],"mmm")</f>
        <v>mar</v>
      </c>
      <c r="P839">
        <v>1305867600</v>
      </c>
      <c r="Q839" s="11">
        <f>(((Tab_Data[[#This Row],[deadline]]/60)/60)/24)+DATE(1970,1,1)</f>
        <v>40683.208333333336</v>
      </c>
      <c r="R839" t="b">
        <v>0</v>
      </c>
      <c r="S839" t="b">
        <v>0</v>
      </c>
      <c r="T839" t="s">
        <v>159</v>
      </c>
      <c r="U839" t="str">
        <f>MID(Tab_Data[[#This Row],[category &amp; sub-category]],1,FIND("/",Tab_Data[[#This Row],[category &amp; sub-category]])-1)</f>
        <v>music</v>
      </c>
      <c r="V839" t="str">
        <f>MID(Tab_Data[[#This Row],[category &amp; sub-category]],FIND("/",Tab_Data[[#This Row],[category &amp; sub-category]])+1,1000)</f>
        <v>jazz</v>
      </c>
    </row>
    <row r="840" spans="1:22" hidden="1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>(Tab_Data[[#This Row],[pledged]]/Tab_Data[[#This Row],[goal]])*100</f>
        <v>138.90625</v>
      </c>
      <c r="G840" t="s">
        <v>20</v>
      </c>
      <c r="H840">
        <v>261</v>
      </c>
      <c r="I840" s="8">
        <f>IF(Tab_Data[[#This Row],[pledged]]=0,0,Tab_Data[[#This Row],[pledged]]/Tab_Data[[#This Row],[backers_count]])</f>
        <v>34.061302681992338</v>
      </c>
      <c r="J840" t="s">
        <v>21</v>
      </c>
      <c r="K840" t="s">
        <v>22</v>
      </c>
      <c r="L840">
        <v>1538024400</v>
      </c>
      <c r="M840" s="11">
        <f>(((Tab_Data[[#This Row],[launched_at]]/60)/60)/24)+DATE(1970,1,1)</f>
        <v>43370.208333333328</v>
      </c>
      <c r="N840">
        <f>YEAR(Tab_Data[[#This Row],[Date Created Conversion]])</f>
        <v>2018</v>
      </c>
      <c r="O840" s="12" t="str">
        <f>TEXT(Tab_Data[[#This Row],[Date Created Conversion]],"mmm")</f>
        <v>sep</v>
      </c>
      <c r="P840">
        <v>1538802000</v>
      </c>
      <c r="Q840" s="11">
        <f>(((Tab_Data[[#This Row],[deadline]]/60)/60)/24)+DATE(1970,1,1)</f>
        <v>43379.208333333328</v>
      </c>
      <c r="R840" t="b">
        <v>0</v>
      </c>
      <c r="S840" t="b">
        <v>0</v>
      </c>
      <c r="T840" t="s">
        <v>33</v>
      </c>
      <c r="U840" t="str">
        <f>MID(Tab_Data[[#This Row],[category &amp; sub-category]],1,FIND("/",Tab_Data[[#This Row],[category &amp; sub-category]])-1)</f>
        <v>theater</v>
      </c>
      <c r="V840" t="str">
        <f>MID(Tab_Data[[#This Row],[category &amp; sub-category]],FIND("/",Tab_Data[[#This Row],[category &amp; sub-category]])+1,1000)</f>
        <v>plays</v>
      </c>
    </row>
    <row r="841" spans="1:22" hidden="1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>(Tab_Data[[#This Row],[pledged]]/Tab_Data[[#This Row],[goal]])*100</f>
        <v>190.18181818181819</v>
      </c>
      <c r="G841" t="s">
        <v>20</v>
      </c>
      <c r="H841">
        <v>157</v>
      </c>
      <c r="I841" s="8">
        <f>IF(Tab_Data[[#This Row],[pledged]]=0,0,Tab_Data[[#This Row],[pledged]]/Tab_Data[[#This Row],[backers_count]])</f>
        <v>93.273885350318466</v>
      </c>
      <c r="J841" t="s">
        <v>21</v>
      </c>
      <c r="K841" t="s">
        <v>22</v>
      </c>
      <c r="L841">
        <v>1395032400</v>
      </c>
      <c r="M841" s="11">
        <f>(((Tab_Data[[#This Row],[launched_at]]/60)/60)/24)+DATE(1970,1,1)</f>
        <v>41715.208333333336</v>
      </c>
      <c r="N841">
        <f>YEAR(Tab_Data[[#This Row],[Date Created Conversion]])</f>
        <v>2014</v>
      </c>
      <c r="O841" s="12" t="str">
        <f>TEXT(Tab_Data[[#This Row],[Date Created Conversion]],"mmm")</f>
        <v>mar</v>
      </c>
      <c r="P841">
        <v>1398920400</v>
      </c>
      <c r="Q841" s="11">
        <f>(((Tab_Data[[#This Row],[deadline]]/60)/60)/24)+DATE(1970,1,1)</f>
        <v>41760.208333333336</v>
      </c>
      <c r="R841" t="b">
        <v>0</v>
      </c>
      <c r="S841" t="b">
        <v>1</v>
      </c>
      <c r="T841" t="s">
        <v>42</v>
      </c>
      <c r="U841" t="str">
        <f>MID(Tab_Data[[#This Row],[category &amp; sub-category]],1,FIND("/",Tab_Data[[#This Row],[category &amp; sub-category]])-1)</f>
        <v>film &amp; video</v>
      </c>
      <c r="V841" t="str">
        <f>MID(Tab_Data[[#This Row],[category &amp; sub-category]],FIND("/",Tab_Data[[#This Row],[category &amp; sub-category]])+1,1000)</f>
        <v>documentary</v>
      </c>
    </row>
    <row r="842" spans="1:22" hidden="1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>(Tab_Data[[#This Row],[pledged]]/Tab_Data[[#This Row],[goal]])*100</f>
        <v>100.24333619948409</v>
      </c>
      <c r="G842" t="s">
        <v>20</v>
      </c>
      <c r="H842">
        <v>3533</v>
      </c>
      <c r="I842" s="8">
        <f>IF(Tab_Data[[#This Row],[pledged]]=0,0,Tab_Data[[#This Row],[pledged]]/Tab_Data[[#This Row],[backers_count]])</f>
        <v>32.998301726577978</v>
      </c>
      <c r="J842" t="s">
        <v>21</v>
      </c>
      <c r="K842" t="s">
        <v>22</v>
      </c>
      <c r="L842">
        <v>1405486800</v>
      </c>
      <c r="M842" s="11">
        <f>(((Tab_Data[[#This Row],[launched_at]]/60)/60)/24)+DATE(1970,1,1)</f>
        <v>41836.208333333336</v>
      </c>
      <c r="N842">
        <f>YEAR(Tab_Data[[#This Row],[Date Created Conversion]])</f>
        <v>2014</v>
      </c>
      <c r="O842" s="12" t="str">
        <f>TEXT(Tab_Data[[#This Row],[Date Created Conversion]],"mmm")</f>
        <v>jul</v>
      </c>
      <c r="P842">
        <v>1405659600</v>
      </c>
      <c r="Q842" s="11">
        <f>(((Tab_Data[[#This Row],[deadline]]/60)/60)/24)+DATE(1970,1,1)</f>
        <v>41838.208333333336</v>
      </c>
      <c r="R842" t="b">
        <v>0</v>
      </c>
      <c r="S842" t="b">
        <v>1</v>
      </c>
      <c r="T842" t="s">
        <v>33</v>
      </c>
      <c r="U842" t="str">
        <f>MID(Tab_Data[[#This Row],[category &amp; sub-category]],1,FIND("/",Tab_Data[[#This Row],[category &amp; sub-category]])-1)</f>
        <v>theater</v>
      </c>
      <c r="V842" t="str">
        <f>MID(Tab_Data[[#This Row],[category &amp; sub-category]],FIND("/",Tab_Data[[#This Row],[category &amp; sub-category]])+1,1000)</f>
        <v>plays</v>
      </c>
    </row>
    <row r="843" spans="1:22" hidden="1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>(Tab_Data[[#This Row],[pledged]]/Tab_Data[[#This Row],[goal]])*100</f>
        <v>142.75824175824175</v>
      </c>
      <c r="G843" t="s">
        <v>20</v>
      </c>
      <c r="H843">
        <v>155</v>
      </c>
      <c r="I843" s="8">
        <f>IF(Tab_Data[[#This Row],[pledged]]=0,0,Tab_Data[[#This Row],[pledged]]/Tab_Data[[#This Row],[backers_count]])</f>
        <v>83.812903225806451</v>
      </c>
      <c r="J843" t="s">
        <v>21</v>
      </c>
      <c r="K843" t="s">
        <v>22</v>
      </c>
      <c r="L843">
        <v>1455861600</v>
      </c>
      <c r="M843" s="11">
        <f>(((Tab_Data[[#This Row],[launched_at]]/60)/60)/24)+DATE(1970,1,1)</f>
        <v>42419.25</v>
      </c>
      <c r="N843">
        <f>YEAR(Tab_Data[[#This Row],[Date Created Conversion]])</f>
        <v>2016</v>
      </c>
      <c r="O843" s="12" t="str">
        <f>TEXT(Tab_Data[[#This Row],[Date Created Conversion]],"mmm")</f>
        <v>feb</v>
      </c>
      <c r="P843">
        <v>1457244000</v>
      </c>
      <c r="Q843" s="11">
        <f>(((Tab_Data[[#This Row],[deadline]]/60)/60)/24)+DATE(1970,1,1)</f>
        <v>42435.25</v>
      </c>
      <c r="R843" t="b">
        <v>0</v>
      </c>
      <c r="S843" t="b">
        <v>0</v>
      </c>
      <c r="T843" t="s">
        <v>28</v>
      </c>
      <c r="U843" t="str">
        <f>MID(Tab_Data[[#This Row],[category &amp; sub-category]],1,FIND("/",Tab_Data[[#This Row],[category &amp; sub-category]])-1)</f>
        <v>technology</v>
      </c>
      <c r="V843" t="str">
        <f>MID(Tab_Data[[#This Row],[category &amp; sub-category]],FIND("/",Tab_Data[[#This Row],[category &amp; sub-category]])+1,1000)</f>
        <v>web</v>
      </c>
    </row>
    <row r="844" spans="1:22" ht="31.2" hidden="1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>(Tab_Data[[#This Row],[pledged]]/Tab_Data[[#This Row],[goal]])*100</f>
        <v>563.13333333333333</v>
      </c>
      <c r="G844" t="s">
        <v>20</v>
      </c>
      <c r="H844">
        <v>132</v>
      </c>
      <c r="I844" s="8">
        <f>IF(Tab_Data[[#This Row],[pledged]]=0,0,Tab_Data[[#This Row],[pledged]]/Tab_Data[[#This Row],[backers_count]])</f>
        <v>63.992424242424242</v>
      </c>
      <c r="J844" t="s">
        <v>107</v>
      </c>
      <c r="K844" t="s">
        <v>108</v>
      </c>
      <c r="L844">
        <v>1529038800</v>
      </c>
      <c r="M844" s="11">
        <f>(((Tab_Data[[#This Row],[launched_at]]/60)/60)/24)+DATE(1970,1,1)</f>
        <v>43266.208333333328</v>
      </c>
      <c r="N844">
        <f>YEAR(Tab_Data[[#This Row],[Date Created Conversion]])</f>
        <v>2018</v>
      </c>
      <c r="O844" s="12" t="str">
        <f>TEXT(Tab_Data[[#This Row],[Date Created Conversion]],"mmm")</f>
        <v>jun</v>
      </c>
      <c r="P844">
        <v>1529298000</v>
      </c>
      <c r="Q844" s="11">
        <f>(((Tab_Data[[#This Row],[deadline]]/60)/60)/24)+DATE(1970,1,1)</f>
        <v>43269.208333333328</v>
      </c>
      <c r="R844" t="b">
        <v>0</v>
      </c>
      <c r="S844" t="b">
        <v>0</v>
      </c>
      <c r="T844" t="s">
        <v>65</v>
      </c>
      <c r="U844" t="str">
        <f>MID(Tab_Data[[#This Row],[category &amp; sub-category]],1,FIND("/",Tab_Data[[#This Row],[category &amp; sub-category]])-1)</f>
        <v>technology</v>
      </c>
      <c r="V844" t="str">
        <f>MID(Tab_Data[[#This Row],[category &amp; sub-category]],FIND("/",Tab_Data[[#This Row],[category &amp; sub-category]])+1,1000)</f>
        <v>wearables</v>
      </c>
    </row>
    <row r="845" spans="1:22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>(Tab_Data[[#This Row],[pledged]]/Tab_Data[[#This Row],[goal]])*100</f>
        <v>30.715909090909086</v>
      </c>
      <c r="G845" t="s">
        <v>14</v>
      </c>
      <c r="H845">
        <v>33</v>
      </c>
      <c r="I845" s="8">
        <f>IF(Tab_Data[[#This Row],[pledged]]=0,0,Tab_Data[[#This Row],[pledged]]/Tab_Data[[#This Row],[backers_count]])</f>
        <v>81.909090909090907</v>
      </c>
      <c r="J845" t="s">
        <v>21</v>
      </c>
      <c r="K845" t="s">
        <v>22</v>
      </c>
      <c r="L845">
        <v>1535259600</v>
      </c>
      <c r="M845" s="11">
        <f>(((Tab_Data[[#This Row],[launched_at]]/60)/60)/24)+DATE(1970,1,1)</f>
        <v>43338.208333333328</v>
      </c>
      <c r="N845">
        <f>YEAR(Tab_Data[[#This Row],[Date Created Conversion]])</f>
        <v>2018</v>
      </c>
      <c r="O845" s="12" t="str">
        <f>TEXT(Tab_Data[[#This Row],[Date Created Conversion]],"mmm")</f>
        <v>ago</v>
      </c>
      <c r="P845">
        <v>1535778000</v>
      </c>
      <c r="Q845" s="11">
        <f>(((Tab_Data[[#This Row],[deadline]]/60)/60)/24)+DATE(1970,1,1)</f>
        <v>43344.208333333328</v>
      </c>
      <c r="R845" t="b">
        <v>0</v>
      </c>
      <c r="S845" t="b">
        <v>0</v>
      </c>
      <c r="T845" t="s">
        <v>122</v>
      </c>
      <c r="U845" t="str">
        <f>MID(Tab_Data[[#This Row],[category &amp; sub-category]],1,FIND("/",Tab_Data[[#This Row],[category &amp; sub-category]])-1)</f>
        <v>photography</v>
      </c>
      <c r="V845" t="str">
        <f>MID(Tab_Data[[#This Row],[category &amp; sub-category]],FIND("/",Tab_Data[[#This Row],[category &amp; sub-category]])+1,1000)</f>
        <v>photography books</v>
      </c>
    </row>
    <row r="846" spans="1:22" hidden="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>(Tab_Data[[#This Row],[pledged]]/Tab_Data[[#This Row],[goal]])*100</f>
        <v>99.39772727272728</v>
      </c>
      <c r="G846" t="s">
        <v>74</v>
      </c>
      <c r="H846">
        <v>94</v>
      </c>
      <c r="I846" s="8">
        <f>IF(Tab_Data[[#This Row],[pledged]]=0,0,Tab_Data[[#This Row],[pledged]]/Tab_Data[[#This Row],[backers_count]])</f>
        <v>93.053191489361708</v>
      </c>
      <c r="J846" t="s">
        <v>21</v>
      </c>
      <c r="K846" t="s">
        <v>22</v>
      </c>
      <c r="L846">
        <v>1327212000</v>
      </c>
      <c r="M846" s="11">
        <f>(((Tab_Data[[#This Row],[launched_at]]/60)/60)/24)+DATE(1970,1,1)</f>
        <v>40930.25</v>
      </c>
      <c r="N846">
        <f>YEAR(Tab_Data[[#This Row],[Date Created Conversion]])</f>
        <v>2012</v>
      </c>
      <c r="O846" s="12" t="str">
        <f>TEXT(Tab_Data[[#This Row],[Date Created Conversion]],"mmm")</f>
        <v>ene</v>
      </c>
      <c r="P846">
        <v>1327471200</v>
      </c>
      <c r="Q846" s="11">
        <f>(((Tab_Data[[#This Row],[deadline]]/60)/60)/24)+DATE(1970,1,1)</f>
        <v>40933.25</v>
      </c>
      <c r="R846" t="b">
        <v>0</v>
      </c>
      <c r="S846" t="b">
        <v>0</v>
      </c>
      <c r="T846" t="s">
        <v>42</v>
      </c>
      <c r="U846" t="str">
        <f>MID(Tab_Data[[#This Row],[category &amp; sub-category]],1,FIND("/",Tab_Data[[#This Row],[category &amp; sub-category]])-1)</f>
        <v>film &amp; video</v>
      </c>
      <c r="V846" t="str">
        <f>MID(Tab_Data[[#This Row],[category &amp; sub-category]],FIND("/",Tab_Data[[#This Row],[category &amp; sub-category]])+1,1000)</f>
        <v>documentary</v>
      </c>
    </row>
    <row r="847" spans="1:22" hidden="1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>(Tab_Data[[#This Row],[pledged]]/Tab_Data[[#This Row],[goal]])*100</f>
        <v>197.54935622317598</v>
      </c>
      <c r="G847" t="s">
        <v>20</v>
      </c>
      <c r="H847">
        <v>1354</v>
      </c>
      <c r="I847" s="8">
        <f>IF(Tab_Data[[#This Row],[pledged]]=0,0,Tab_Data[[#This Row],[pledged]]/Tab_Data[[#This Row],[backers_count]])</f>
        <v>101.98449039881831</v>
      </c>
      <c r="J847" t="s">
        <v>40</v>
      </c>
      <c r="K847" t="s">
        <v>41</v>
      </c>
      <c r="L847">
        <v>1526360400</v>
      </c>
      <c r="M847" s="11">
        <f>(((Tab_Data[[#This Row],[launched_at]]/60)/60)/24)+DATE(1970,1,1)</f>
        <v>43235.208333333328</v>
      </c>
      <c r="N847">
        <f>YEAR(Tab_Data[[#This Row],[Date Created Conversion]])</f>
        <v>2018</v>
      </c>
      <c r="O847" s="12" t="str">
        <f>TEXT(Tab_Data[[#This Row],[Date Created Conversion]],"mmm")</f>
        <v>may</v>
      </c>
      <c r="P847">
        <v>1529557200</v>
      </c>
      <c r="Q847" s="11">
        <f>(((Tab_Data[[#This Row],[deadline]]/60)/60)/24)+DATE(1970,1,1)</f>
        <v>43272.208333333328</v>
      </c>
      <c r="R847" t="b">
        <v>0</v>
      </c>
      <c r="S847" t="b">
        <v>0</v>
      </c>
      <c r="T847" t="s">
        <v>28</v>
      </c>
      <c r="U847" t="str">
        <f>MID(Tab_Data[[#This Row],[category &amp; sub-category]],1,FIND("/",Tab_Data[[#This Row],[category &amp; sub-category]])-1)</f>
        <v>technology</v>
      </c>
      <c r="V847" t="str">
        <f>MID(Tab_Data[[#This Row],[category &amp; sub-category]],FIND("/",Tab_Data[[#This Row],[category &amp; sub-category]])+1,1000)</f>
        <v>web</v>
      </c>
    </row>
    <row r="848" spans="1:22" hidden="1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>(Tab_Data[[#This Row],[pledged]]/Tab_Data[[#This Row],[goal]])*100</f>
        <v>508.5</v>
      </c>
      <c r="G848" t="s">
        <v>20</v>
      </c>
      <c r="H848">
        <v>48</v>
      </c>
      <c r="I848" s="8">
        <f>IF(Tab_Data[[#This Row],[pledged]]=0,0,Tab_Data[[#This Row],[pledged]]/Tab_Data[[#This Row],[backers_count]])</f>
        <v>105.9375</v>
      </c>
      <c r="J848" t="s">
        <v>21</v>
      </c>
      <c r="K848" t="s">
        <v>22</v>
      </c>
      <c r="L848">
        <v>1532149200</v>
      </c>
      <c r="M848" s="11">
        <f>(((Tab_Data[[#This Row],[launched_at]]/60)/60)/24)+DATE(1970,1,1)</f>
        <v>43302.208333333328</v>
      </c>
      <c r="N848">
        <f>YEAR(Tab_Data[[#This Row],[Date Created Conversion]])</f>
        <v>2018</v>
      </c>
      <c r="O848" s="12" t="str">
        <f>TEXT(Tab_Data[[#This Row],[Date Created Conversion]],"mmm")</f>
        <v>jul</v>
      </c>
      <c r="P848">
        <v>1535259600</v>
      </c>
      <c r="Q848" s="11">
        <f>(((Tab_Data[[#This Row],[deadline]]/60)/60)/24)+DATE(1970,1,1)</f>
        <v>43338.208333333328</v>
      </c>
      <c r="R848" t="b">
        <v>1</v>
      </c>
      <c r="S848" t="b">
        <v>1</v>
      </c>
      <c r="T848" t="s">
        <v>28</v>
      </c>
      <c r="U848" t="str">
        <f>MID(Tab_Data[[#This Row],[category &amp; sub-category]],1,FIND("/",Tab_Data[[#This Row],[category &amp; sub-category]])-1)</f>
        <v>technology</v>
      </c>
      <c r="V848" t="str">
        <f>MID(Tab_Data[[#This Row],[category &amp; sub-category]],FIND("/",Tab_Data[[#This Row],[category &amp; sub-category]])+1,1000)</f>
        <v>web</v>
      </c>
    </row>
    <row r="849" spans="1:22" hidden="1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>(Tab_Data[[#This Row],[pledged]]/Tab_Data[[#This Row],[goal]])*100</f>
        <v>237.74468085106383</v>
      </c>
      <c r="G849" t="s">
        <v>20</v>
      </c>
      <c r="H849">
        <v>110</v>
      </c>
      <c r="I849" s="8">
        <f>IF(Tab_Data[[#This Row],[pledged]]=0,0,Tab_Data[[#This Row],[pledged]]/Tab_Data[[#This Row],[backers_count]])</f>
        <v>101.58181818181818</v>
      </c>
      <c r="J849" t="s">
        <v>21</v>
      </c>
      <c r="K849" t="s">
        <v>22</v>
      </c>
      <c r="L849">
        <v>1515304800</v>
      </c>
      <c r="M849" s="11">
        <f>(((Tab_Data[[#This Row],[launched_at]]/60)/60)/24)+DATE(1970,1,1)</f>
        <v>43107.25</v>
      </c>
      <c r="N849">
        <f>YEAR(Tab_Data[[#This Row],[Date Created Conversion]])</f>
        <v>2018</v>
      </c>
      <c r="O849" s="12" t="str">
        <f>TEXT(Tab_Data[[#This Row],[Date Created Conversion]],"mmm")</f>
        <v>ene</v>
      </c>
      <c r="P849">
        <v>1515564000</v>
      </c>
      <c r="Q849" s="11">
        <f>(((Tab_Data[[#This Row],[deadline]]/60)/60)/24)+DATE(1970,1,1)</f>
        <v>43110.25</v>
      </c>
      <c r="R849" t="b">
        <v>0</v>
      </c>
      <c r="S849" t="b">
        <v>0</v>
      </c>
      <c r="T849" t="s">
        <v>17</v>
      </c>
      <c r="U849" t="str">
        <f>MID(Tab_Data[[#This Row],[category &amp; sub-category]],1,FIND("/",Tab_Data[[#This Row],[category &amp; sub-category]])-1)</f>
        <v>food</v>
      </c>
      <c r="V849" t="str">
        <f>MID(Tab_Data[[#This Row],[category &amp; sub-category]],FIND("/",Tab_Data[[#This Row],[category &amp; sub-category]])+1,1000)</f>
        <v>food trucks</v>
      </c>
    </row>
    <row r="850" spans="1:22" hidden="1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>(Tab_Data[[#This Row],[pledged]]/Tab_Data[[#This Row],[goal]])*100</f>
        <v>338.46875</v>
      </c>
      <c r="G850" t="s">
        <v>20</v>
      </c>
      <c r="H850">
        <v>172</v>
      </c>
      <c r="I850" s="8">
        <f>IF(Tab_Data[[#This Row],[pledged]]=0,0,Tab_Data[[#This Row],[pledged]]/Tab_Data[[#This Row],[backers_count]])</f>
        <v>62.970930232558139</v>
      </c>
      <c r="J850" t="s">
        <v>21</v>
      </c>
      <c r="K850" t="s">
        <v>22</v>
      </c>
      <c r="L850">
        <v>1276318800</v>
      </c>
      <c r="M850" s="11">
        <f>(((Tab_Data[[#This Row],[launched_at]]/60)/60)/24)+DATE(1970,1,1)</f>
        <v>40341.208333333336</v>
      </c>
      <c r="N850">
        <f>YEAR(Tab_Data[[#This Row],[Date Created Conversion]])</f>
        <v>2010</v>
      </c>
      <c r="O850" s="12" t="str">
        <f>TEXT(Tab_Data[[#This Row],[Date Created Conversion]],"mmm")</f>
        <v>jun</v>
      </c>
      <c r="P850">
        <v>1277096400</v>
      </c>
      <c r="Q850" s="11">
        <f>(((Tab_Data[[#This Row],[deadline]]/60)/60)/24)+DATE(1970,1,1)</f>
        <v>40350.208333333336</v>
      </c>
      <c r="R850" t="b">
        <v>0</v>
      </c>
      <c r="S850" t="b">
        <v>0</v>
      </c>
      <c r="T850" t="s">
        <v>53</v>
      </c>
      <c r="U850" t="str">
        <f>MID(Tab_Data[[#This Row],[category &amp; sub-category]],1,FIND("/",Tab_Data[[#This Row],[category &amp; sub-category]])-1)</f>
        <v>film &amp; video</v>
      </c>
      <c r="V850" t="str">
        <f>MID(Tab_Data[[#This Row],[category &amp; sub-category]],FIND("/",Tab_Data[[#This Row],[category &amp; sub-category]])+1,1000)</f>
        <v>drama</v>
      </c>
    </row>
    <row r="851" spans="1:22" ht="31.2" hidden="1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>(Tab_Data[[#This Row],[pledged]]/Tab_Data[[#This Row],[goal]])*100</f>
        <v>133.08955223880596</v>
      </c>
      <c r="G851" t="s">
        <v>20</v>
      </c>
      <c r="H851">
        <v>307</v>
      </c>
      <c r="I851" s="8">
        <f>IF(Tab_Data[[#This Row],[pledged]]=0,0,Tab_Data[[#This Row],[pledged]]/Tab_Data[[#This Row],[backers_count]])</f>
        <v>29.045602605863191</v>
      </c>
      <c r="J851" t="s">
        <v>21</v>
      </c>
      <c r="K851" t="s">
        <v>22</v>
      </c>
      <c r="L851">
        <v>1328767200</v>
      </c>
      <c r="M851" s="11">
        <f>(((Tab_Data[[#This Row],[launched_at]]/60)/60)/24)+DATE(1970,1,1)</f>
        <v>40948.25</v>
      </c>
      <c r="N851">
        <f>YEAR(Tab_Data[[#This Row],[Date Created Conversion]])</f>
        <v>2012</v>
      </c>
      <c r="O851" s="12" t="str">
        <f>TEXT(Tab_Data[[#This Row],[Date Created Conversion]],"mmm")</f>
        <v>feb</v>
      </c>
      <c r="P851">
        <v>1329026400</v>
      </c>
      <c r="Q851" s="11">
        <f>(((Tab_Data[[#This Row],[deadline]]/60)/60)/24)+DATE(1970,1,1)</f>
        <v>40951.25</v>
      </c>
      <c r="R851" t="b">
        <v>0</v>
      </c>
      <c r="S851" t="b">
        <v>1</v>
      </c>
      <c r="T851" t="s">
        <v>60</v>
      </c>
      <c r="U851" t="str">
        <f>MID(Tab_Data[[#This Row],[category &amp; sub-category]],1,FIND("/",Tab_Data[[#This Row],[category &amp; sub-category]])-1)</f>
        <v>music</v>
      </c>
      <c r="V851" t="str">
        <f>MID(Tab_Data[[#This Row],[category &amp; sub-category]],FIND("/",Tab_Data[[#This Row],[category &amp; sub-category]])+1,1000)</f>
        <v>indie rock</v>
      </c>
    </row>
    <row r="852" spans="1:22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>(Tab_Data[[#This Row],[pledged]]/Tab_Data[[#This Row],[goal]])*100</f>
        <v>1</v>
      </c>
      <c r="G852" t="s">
        <v>14</v>
      </c>
      <c r="H852">
        <v>1</v>
      </c>
      <c r="I852" s="8">
        <f>IF(Tab_Data[[#This Row],[pledged]]=0,0,Tab_Data[[#This Row],[pledged]]/Tab_Data[[#This Row],[backers_count]])</f>
        <v>1</v>
      </c>
      <c r="J852" t="s">
        <v>21</v>
      </c>
      <c r="K852" t="s">
        <v>22</v>
      </c>
      <c r="L852">
        <v>1321682400</v>
      </c>
      <c r="M852" s="11">
        <f>(((Tab_Data[[#This Row],[launched_at]]/60)/60)/24)+DATE(1970,1,1)</f>
        <v>40866.25</v>
      </c>
      <c r="N852">
        <f>YEAR(Tab_Data[[#This Row],[Date Created Conversion]])</f>
        <v>2011</v>
      </c>
      <c r="O852" s="12" t="str">
        <f>TEXT(Tab_Data[[#This Row],[Date Created Conversion]],"mmm")</f>
        <v>nov</v>
      </c>
      <c r="P852">
        <v>1322978400</v>
      </c>
      <c r="Q852" s="11">
        <f>(((Tab_Data[[#This Row],[deadline]]/60)/60)/24)+DATE(1970,1,1)</f>
        <v>40881.25</v>
      </c>
      <c r="R852" t="b">
        <v>1</v>
      </c>
      <c r="S852" t="b">
        <v>0</v>
      </c>
      <c r="T852" t="s">
        <v>23</v>
      </c>
      <c r="U852" t="str">
        <f>MID(Tab_Data[[#This Row],[category &amp; sub-category]],1,FIND("/",Tab_Data[[#This Row],[category &amp; sub-category]])-1)</f>
        <v>music</v>
      </c>
      <c r="V852" t="str">
        <f>MID(Tab_Data[[#This Row],[category &amp; sub-category]],FIND("/",Tab_Data[[#This Row],[category &amp; sub-category]])+1,1000)</f>
        <v>rock</v>
      </c>
    </row>
    <row r="853" spans="1:22" ht="31.2" hidden="1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>(Tab_Data[[#This Row],[pledged]]/Tab_Data[[#This Row],[goal]])*100</f>
        <v>207.79999999999998</v>
      </c>
      <c r="G853" t="s">
        <v>20</v>
      </c>
      <c r="H853">
        <v>160</v>
      </c>
      <c r="I853" s="8">
        <f>IF(Tab_Data[[#This Row],[pledged]]=0,0,Tab_Data[[#This Row],[pledged]]/Tab_Data[[#This Row],[backers_count]])</f>
        <v>77.924999999999997</v>
      </c>
      <c r="J853" t="s">
        <v>21</v>
      </c>
      <c r="K853" t="s">
        <v>22</v>
      </c>
      <c r="L853">
        <v>1335934800</v>
      </c>
      <c r="M853" s="11">
        <f>(((Tab_Data[[#This Row],[launched_at]]/60)/60)/24)+DATE(1970,1,1)</f>
        <v>41031.208333333336</v>
      </c>
      <c r="N853">
        <f>YEAR(Tab_Data[[#This Row],[Date Created Conversion]])</f>
        <v>2012</v>
      </c>
      <c r="O853" s="12" t="str">
        <f>TEXT(Tab_Data[[#This Row],[Date Created Conversion]],"mmm")</f>
        <v>may</v>
      </c>
      <c r="P853">
        <v>1338786000</v>
      </c>
      <c r="Q853" s="11">
        <f>(((Tab_Data[[#This Row],[deadline]]/60)/60)/24)+DATE(1970,1,1)</f>
        <v>41064.208333333336</v>
      </c>
      <c r="R853" t="b">
        <v>0</v>
      </c>
      <c r="S853" t="b">
        <v>0</v>
      </c>
      <c r="T853" t="s">
        <v>50</v>
      </c>
      <c r="U853" t="str">
        <f>MID(Tab_Data[[#This Row],[category &amp; sub-category]],1,FIND("/",Tab_Data[[#This Row],[category &amp; sub-category]])-1)</f>
        <v>music</v>
      </c>
      <c r="V853" t="str">
        <f>MID(Tab_Data[[#This Row],[category &amp; sub-category]],FIND("/",Tab_Data[[#This Row],[category &amp; sub-category]])+1,1000)</f>
        <v>electric music</v>
      </c>
    </row>
    <row r="854" spans="1:22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>(Tab_Data[[#This Row],[pledged]]/Tab_Data[[#This Row],[goal]])*100</f>
        <v>51.122448979591837</v>
      </c>
      <c r="G854" t="s">
        <v>14</v>
      </c>
      <c r="H854">
        <v>31</v>
      </c>
      <c r="I854" s="8">
        <f>IF(Tab_Data[[#This Row],[pledged]]=0,0,Tab_Data[[#This Row],[pledged]]/Tab_Data[[#This Row],[backers_count]])</f>
        <v>80.806451612903231</v>
      </c>
      <c r="J854" t="s">
        <v>21</v>
      </c>
      <c r="K854" t="s">
        <v>22</v>
      </c>
      <c r="L854">
        <v>1310792400</v>
      </c>
      <c r="M854" s="11">
        <f>(((Tab_Data[[#This Row],[launched_at]]/60)/60)/24)+DATE(1970,1,1)</f>
        <v>40740.208333333336</v>
      </c>
      <c r="N854">
        <f>YEAR(Tab_Data[[#This Row],[Date Created Conversion]])</f>
        <v>2011</v>
      </c>
      <c r="O854" s="12" t="str">
        <f>TEXT(Tab_Data[[#This Row],[Date Created Conversion]],"mmm")</f>
        <v>jul</v>
      </c>
      <c r="P854">
        <v>1311656400</v>
      </c>
      <c r="Q854" s="11">
        <f>(((Tab_Data[[#This Row],[deadline]]/60)/60)/24)+DATE(1970,1,1)</f>
        <v>40750.208333333336</v>
      </c>
      <c r="R854" t="b">
        <v>0</v>
      </c>
      <c r="S854" t="b">
        <v>1</v>
      </c>
      <c r="T854" t="s">
        <v>89</v>
      </c>
      <c r="U854" t="str">
        <f>MID(Tab_Data[[#This Row],[category &amp; sub-category]],1,FIND("/",Tab_Data[[#This Row],[category &amp; sub-category]])-1)</f>
        <v>games</v>
      </c>
      <c r="V854" t="str">
        <f>MID(Tab_Data[[#This Row],[category &amp; sub-category]],FIND("/",Tab_Data[[#This Row],[category &amp; sub-category]])+1,1000)</f>
        <v>video games</v>
      </c>
    </row>
    <row r="855" spans="1:22" hidden="1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>(Tab_Data[[#This Row],[pledged]]/Tab_Data[[#This Row],[goal]])*100</f>
        <v>652.05847953216369</v>
      </c>
      <c r="G855" t="s">
        <v>20</v>
      </c>
      <c r="H855">
        <v>1467</v>
      </c>
      <c r="I855" s="8">
        <f>IF(Tab_Data[[#This Row],[pledged]]=0,0,Tab_Data[[#This Row],[pledged]]/Tab_Data[[#This Row],[backers_count]])</f>
        <v>76.006816632583508</v>
      </c>
      <c r="J855" t="s">
        <v>15</v>
      </c>
      <c r="K855" t="s">
        <v>16</v>
      </c>
      <c r="L855">
        <v>1308546000</v>
      </c>
      <c r="M855" s="11">
        <f>(((Tab_Data[[#This Row],[launched_at]]/60)/60)/24)+DATE(1970,1,1)</f>
        <v>40714.208333333336</v>
      </c>
      <c r="N855">
        <f>YEAR(Tab_Data[[#This Row],[Date Created Conversion]])</f>
        <v>2011</v>
      </c>
      <c r="O855" s="12" t="str">
        <f>TEXT(Tab_Data[[#This Row],[Date Created Conversion]],"mmm")</f>
        <v>jun</v>
      </c>
      <c r="P855">
        <v>1308978000</v>
      </c>
      <c r="Q855" s="11">
        <f>(((Tab_Data[[#This Row],[deadline]]/60)/60)/24)+DATE(1970,1,1)</f>
        <v>40719.208333333336</v>
      </c>
      <c r="R855" t="b">
        <v>0</v>
      </c>
      <c r="S855" t="b">
        <v>1</v>
      </c>
      <c r="T855" t="s">
        <v>60</v>
      </c>
      <c r="U855" t="str">
        <f>MID(Tab_Data[[#This Row],[category &amp; sub-category]],1,FIND("/",Tab_Data[[#This Row],[category &amp; sub-category]])-1)</f>
        <v>music</v>
      </c>
      <c r="V855" t="str">
        <f>MID(Tab_Data[[#This Row],[category &amp; sub-category]],FIND("/",Tab_Data[[#This Row],[category &amp; sub-category]])+1,1000)</f>
        <v>indie rock</v>
      </c>
    </row>
    <row r="856" spans="1:22" ht="31.2" hidden="1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>(Tab_Data[[#This Row],[pledged]]/Tab_Data[[#This Row],[goal]])*100</f>
        <v>113.63099415204678</v>
      </c>
      <c r="G856" t="s">
        <v>20</v>
      </c>
      <c r="H856">
        <v>2662</v>
      </c>
      <c r="I856" s="8">
        <f>IF(Tab_Data[[#This Row],[pledged]]=0,0,Tab_Data[[#This Row],[pledged]]/Tab_Data[[#This Row],[backers_count]])</f>
        <v>72.993613824192337</v>
      </c>
      <c r="J856" t="s">
        <v>15</v>
      </c>
      <c r="K856" t="s">
        <v>16</v>
      </c>
      <c r="L856">
        <v>1574056800</v>
      </c>
      <c r="M856" s="11">
        <f>(((Tab_Data[[#This Row],[launched_at]]/60)/60)/24)+DATE(1970,1,1)</f>
        <v>43787.25</v>
      </c>
      <c r="N856">
        <f>YEAR(Tab_Data[[#This Row],[Date Created Conversion]])</f>
        <v>2019</v>
      </c>
      <c r="O856" s="12" t="str">
        <f>TEXT(Tab_Data[[#This Row],[Date Created Conversion]],"mmm")</f>
        <v>nov</v>
      </c>
      <c r="P856">
        <v>1576389600</v>
      </c>
      <c r="Q856" s="11">
        <f>(((Tab_Data[[#This Row],[deadline]]/60)/60)/24)+DATE(1970,1,1)</f>
        <v>43814.25</v>
      </c>
      <c r="R856" t="b">
        <v>0</v>
      </c>
      <c r="S856" t="b">
        <v>0</v>
      </c>
      <c r="T856" t="s">
        <v>119</v>
      </c>
      <c r="U856" t="str">
        <f>MID(Tab_Data[[#This Row],[category &amp; sub-category]],1,FIND("/",Tab_Data[[#This Row],[category &amp; sub-category]])-1)</f>
        <v>publishing</v>
      </c>
      <c r="V856" t="str">
        <f>MID(Tab_Data[[#This Row],[category &amp; sub-category]],FIND("/",Tab_Data[[#This Row],[category &amp; sub-category]])+1,1000)</f>
        <v>fiction</v>
      </c>
    </row>
    <row r="857" spans="1:22" hidden="1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>(Tab_Data[[#This Row],[pledged]]/Tab_Data[[#This Row],[goal]])*100</f>
        <v>102.37606837606839</v>
      </c>
      <c r="G857" t="s">
        <v>20</v>
      </c>
      <c r="H857">
        <v>452</v>
      </c>
      <c r="I857" s="8">
        <f>IF(Tab_Data[[#This Row],[pledged]]=0,0,Tab_Data[[#This Row],[pledged]]/Tab_Data[[#This Row],[backers_count]])</f>
        <v>53</v>
      </c>
      <c r="J857" t="s">
        <v>26</v>
      </c>
      <c r="K857" t="s">
        <v>27</v>
      </c>
      <c r="L857">
        <v>1308373200</v>
      </c>
      <c r="M857" s="11">
        <f>(((Tab_Data[[#This Row],[launched_at]]/60)/60)/24)+DATE(1970,1,1)</f>
        <v>40712.208333333336</v>
      </c>
      <c r="N857">
        <f>YEAR(Tab_Data[[#This Row],[Date Created Conversion]])</f>
        <v>2011</v>
      </c>
      <c r="O857" s="12" t="str">
        <f>TEXT(Tab_Data[[#This Row],[Date Created Conversion]],"mmm")</f>
        <v>jun</v>
      </c>
      <c r="P857">
        <v>1311051600</v>
      </c>
      <c r="Q857" s="11">
        <f>(((Tab_Data[[#This Row],[deadline]]/60)/60)/24)+DATE(1970,1,1)</f>
        <v>40743.208333333336</v>
      </c>
      <c r="R857" t="b">
        <v>0</v>
      </c>
      <c r="S857" t="b">
        <v>0</v>
      </c>
      <c r="T857" t="s">
        <v>33</v>
      </c>
      <c r="U857" t="str">
        <f>MID(Tab_Data[[#This Row],[category &amp; sub-category]],1,FIND("/",Tab_Data[[#This Row],[category &amp; sub-category]])-1)</f>
        <v>theater</v>
      </c>
      <c r="V857" t="str">
        <f>MID(Tab_Data[[#This Row],[category &amp; sub-category]],FIND("/",Tab_Data[[#This Row],[category &amp; sub-category]])+1,1000)</f>
        <v>plays</v>
      </c>
    </row>
    <row r="858" spans="1:22" hidden="1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>(Tab_Data[[#This Row],[pledged]]/Tab_Data[[#This Row],[goal]])*100</f>
        <v>356.58333333333331</v>
      </c>
      <c r="G858" t="s">
        <v>20</v>
      </c>
      <c r="H858">
        <v>158</v>
      </c>
      <c r="I858" s="8">
        <f>IF(Tab_Data[[#This Row],[pledged]]=0,0,Tab_Data[[#This Row],[pledged]]/Tab_Data[[#This Row],[backers_count]])</f>
        <v>54.164556962025316</v>
      </c>
      <c r="J858" t="s">
        <v>21</v>
      </c>
      <c r="K858" t="s">
        <v>22</v>
      </c>
      <c r="L858">
        <v>1335243600</v>
      </c>
      <c r="M858" s="11">
        <f>(((Tab_Data[[#This Row],[launched_at]]/60)/60)/24)+DATE(1970,1,1)</f>
        <v>41023.208333333336</v>
      </c>
      <c r="N858">
        <f>YEAR(Tab_Data[[#This Row],[Date Created Conversion]])</f>
        <v>2012</v>
      </c>
      <c r="O858" s="12" t="str">
        <f>TEXT(Tab_Data[[#This Row],[Date Created Conversion]],"mmm")</f>
        <v>abr</v>
      </c>
      <c r="P858">
        <v>1336712400</v>
      </c>
      <c r="Q858" s="11">
        <f>(((Tab_Data[[#This Row],[deadline]]/60)/60)/24)+DATE(1970,1,1)</f>
        <v>41040.208333333336</v>
      </c>
      <c r="R858" t="b">
        <v>0</v>
      </c>
      <c r="S858" t="b">
        <v>0</v>
      </c>
      <c r="T858" t="s">
        <v>17</v>
      </c>
      <c r="U858" t="str">
        <f>MID(Tab_Data[[#This Row],[category &amp; sub-category]],1,FIND("/",Tab_Data[[#This Row],[category &amp; sub-category]])-1)</f>
        <v>food</v>
      </c>
      <c r="V858" t="str">
        <f>MID(Tab_Data[[#This Row],[category &amp; sub-category]],FIND("/",Tab_Data[[#This Row],[category &amp; sub-category]])+1,1000)</f>
        <v>food trucks</v>
      </c>
    </row>
    <row r="859" spans="1:22" ht="31.2" hidden="1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>(Tab_Data[[#This Row],[pledged]]/Tab_Data[[#This Row],[goal]])*100</f>
        <v>139.86792452830187</v>
      </c>
      <c r="G859" t="s">
        <v>20</v>
      </c>
      <c r="H859">
        <v>225</v>
      </c>
      <c r="I859" s="8">
        <f>IF(Tab_Data[[#This Row],[pledged]]=0,0,Tab_Data[[#This Row],[pledged]]/Tab_Data[[#This Row],[backers_count]])</f>
        <v>32.946666666666665</v>
      </c>
      <c r="J859" t="s">
        <v>98</v>
      </c>
      <c r="K859" t="s">
        <v>99</v>
      </c>
      <c r="L859">
        <v>1328421600</v>
      </c>
      <c r="M859" s="11">
        <f>(((Tab_Data[[#This Row],[launched_at]]/60)/60)/24)+DATE(1970,1,1)</f>
        <v>40944.25</v>
      </c>
      <c r="N859">
        <f>YEAR(Tab_Data[[#This Row],[Date Created Conversion]])</f>
        <v>2012</v>
      </c>
      <c r="O859" s="12" t="str">
        <f>TEXT(Tab_Data[[#This Row],[Date Created Conversion]],"mmm")</f>
        <v>feb</v>
      </c>
      <c r="P859">
        <v>1330408800</v>
      </c>
      <c r="Q859" s="11">
        <f>(((Tab_Data[[#This Row],[deadline]]/60)/60)/24)+DATE(1970,1,1)</f>
        <v>40967.25</v>
      </c>
      <c r="R859" t="b">
        <v>1</v>
      </c>
      <c r="S859" t="b">
        <v>0</v>
      </c>
      <c r="T859" t="s">
        <v>100</v>
      </c>
      <c r="U859" t="str">
        <f>MID(Tab_Data[[#This Row],[category &amp; sub-category]],1,FIND("/",Tab_Data[[#This Row],[category &amp; sub-category]])-1)</f>
        <v>film &amp; video</v>
      </c>
      <c r="V859" t="str">
        <f>MID(Tab_Data[[#This Row],[category &amp; sub-category]],FIND("/",Tab_Data[[#This Row],[category &amp; sub-category]])+1,1000)</f>
        <v>shorts</v>
      </c>
    </row>
    <row r="860" spans="1:22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>(Tab_Data[[#This Row],[pledged]]/Tab_Data[[#This Row],[goal]])*100</f>
        <v>69.45</v>
      </c>
      <c r="G860" t="s">
        <v>14</v>
      </c>
      <c r="H860">
        <v>35</v>
      </c>
      <c r="I860" s="8">
        <f>IF(Tab_Data[[#This Row],[pledged]]=0,0,Tab_Data[[#This Row],[pledged]]/Tab_Data[[#This Row],[backers_count]])</f>
        <v>79.371428571428567</v>
      </c>
      <c r="J860" t="s">
        <v>21</v>
      </c>
      <c r="K860" t="s">
        <v>22</v>
      </c>
      <c r="L860">
        <v>1524286800</v>
      </c>
      <c r="M860" s="11">
        <f>(((Tab_Data[[#This Row],[launched_at]]/60)/60)/24)+DATE(1970,1,1)</f>
        <v>43211.208333333328</v>
      </c>
      <c r="N860">
        <f>YEAR(Tab_Data[[#This Row],[Date Created Conversion]])</f>
        <v>2018</v>
      </c>
      <c r="O860" s="12" t="str">
        <f>TEXT(Tab_Data[[#This Row],[Date Created Conversion]],"mmm")</f>
        <v>abr</v>
      </c>
      <c r="P860">
        <v>1524891600</v>
      </c>
      <c r="Q860" s="11">
        <f>(((Tab_Data[[#This Row],[deadline]]/60)/60)/24)+DATE(1970,1,1)</f>
        <v>43218.208333333328</v>
      </c>
      <c r="R860" t="b">
        <v>1</v>
      </c>
      <c r="S860" t="b">
        <v>0</v>
      </c>
      <c r="T860" t="s">
        <v>17</v>
      </c>
      <c r="U860" t="str">
        <f>MID(Tab_Data[[#This Row],[category &amp; sub-category]],1,FIND("/",Tab_Data[[#This Row],[category &amp; sub-category]])-1)</f>
        <v>food</v>
      </c>
      <c r="V860" t="str">
        <f>MID(Tab_Data[[#This Row],[category &amp; sub-category]],FIND("/",Tab_Data[[#This Row],[category &amp; sub-category]])+1,1000)</f>
        <v>food trucks</v>
      </c>
    </row>
    <row r="861" spans="1:22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>(Tab_Data[[#This Row],[pledged]]/Tab_Data[[#This Row],[goal]])*100</f>
        <v>35.534246575342465</v>
      </c>
      <c r="G861" t="s">
        <v>14</v>
      </c>
      <c r="H861">
        <v>63</v>
      </c>
      <c r="I861" s="8">
        <f>IF(Tab_Data[[#This Row],[pledged]]=0,0,Tab_Data[[#This Row],[pledged]]/Tab_Data[[#This Row],[backers_count]])</f>
        <v>41.174603174603178</v>
      </c>
      <c r="J861" t="s">
        <v>21</v>
      </c>
      <c r="K861" t="s">
        <v>22</v>
      </c>
      <c r="L861">
        <v>1362117600</v>
      </c>
      <c r="M861" s="11">
        <f>(((Tab_Data[[#This Row],[launched_at]]/60)/60)/24)+DATE(1970,1,1)</f>
        <v>41334.25</v>
      </c>
      <c r="N861">
        <f>YEAR(Tab_Data[[#This Row],[Date Created Conversion]])</f>
        <v>2013</v>
      </c>
      <c r="O861" s="12" t="str">
        <f>TEXT(Tab_Data[[#This Row],[Date Created Conversion]],"mmm")</f>
        <v>mar</v>
      </c>
      <c r="P861">
        <v>1363669200</v>
      </c>
      <c r="Q861" s="11">
        <f>(((Tab_Data[[#This Row],[deadline]]/60)/60)/24)+DATE(1970,1,1)</f>
        <v>41352.208333333336</v>
      </c>
      <c r="R861" t="b">
        <v>0</v>
      </c>
      <c r="S861" t="b">
        <v>1</v>
      </c>
      <c r="T861" t="s">
        <v>33</v>
      </c>
      <c r="U861" t="str">
        <f>MID(Tab_Data[[#This Row],[category &amp; sub-category]],1,FIND("/",Tab_Data[[#This Row],[category &amp; sub-category]])-1)</f>
        <v>theater</v>
      </c>
      <c r="V861" t="str">
        <f>MID(Tab_Data[[#This Row],[category &amp; sub-category]],FIND("/",Tab_Data[[#This Row],[category &amp; sub-category]])+1,1000)</f>
        <v>plays</v>
      </c>
    </row>
    <row r="862" spans="1:22" ht="31.2" hidden="1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>(Tab_Data[[#This Row],[pledged]]/Tab_Data[[#This Row],[goal]])*100</f>
        <v>251.65</v>
      </c>
      <c r="G862" t="s">
        <v>20</v>
      </c>
      <c r="H862">
        <v>65</v>
      </c>
      <c r="I862" s="8">
        <f>IF(Tab_Data[[#This Row],[pledged]]=0,0,Tab_Data[[#This Row],[pledged]]/Tab_Data[[#This Row],[backers_count]])</f>
        <v>77.430769230769229</v>
      </c>
      <c r="J862" t="s">
        <v>21</v>
      </c>
      <c r="K862" t="s">
        <v>22</v>
      </c>
      <c r="L862">
        <v>1550556000</v>
      </c>
      <c r="M862" s="11">
        <f>(((Tab_Data[[#This Row],[launched_at]]/60)/60)/24)+DATE(1970,1,1)</f>
        <v>43515.25</v>
      </c>
      <c r="N862">
        <f>YEAR(Tab_Data[[#This Row],[Date Created Conversion]])</f>
        <v>2019</v>
      </c>
      <c r="O862" s="12" t="str">
        <f>TEXT(Tab_Data[[#This Row],[Date Created Conversion]],"mmm")</f>
        <v>feb</v>
      </c>
      <c r="P862">
        <v>1551420000</v>
      </c>
      <c r="Q862" s="11">
        <f>(((Tab_Data[[#This Row],[deadline]]/60)/60)/24)+DATE(1970,1,1)</f>
        <v>43525.25</v>
      </c>
      <c r="R862" t="b">
        <v>0</v>
      </c>
      <c r="S862" t="b">
        <v>1</v>
      </c>
      <c r="T862" t="s">
        <v>65</v>
      </c>
      <c r="U862" t="str">
        <f>MID(Tab_Data[[#This Row],[category &amp; sub-category]],1,FIND("/",Tab_Data[[#This Row],[category &amp; sub-category]])-1)</f>
        <v>technology</v>
      </c>
      <c r="V862" t="str">
        <f>MID(Tab_Data[[#This Row],[category &amp; sub-category]],FIND("/",Tab_Data[[#This Row],[category &amp; sub-category]])+1,1000)</f>
        <v>wearables</v>
      </c>
    </row>
    <row r="863" spans="1:22" hidden="1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>(Tab_Data[[#This Row],[pledged]]/Tab_Data[[#This Row],[goal]])*100</f>
        <v>105.87500000000001</v>
      </c>
      <c r="G863" t="s">
        <v>20</v>
      </c>
      <c r="H863">
        <v>163</v>
      </c>
      <c r="I863" s="8">
        <f>IF(Tab_Data[[#This Row],[pledged]]=0,0,Tab_Data[[#This Row],[pledged]]/Tab_Data[[#This Row],[backers_count]])</f>
        <v>57.159509202453989</v>
      </c>
      <c r="J863" t="s">
        <v>21</v>
      </c>
      <c r="K863" t="s">
        <v>22</v>
      </c>
      <c r="L863">
        <v>1269147600</v>
      </c>
      <c r="M863" s="11">
        <f>(((Tab_Data[[#This Row],[launched_at]]/60)/60)/24)+DATE(1970,1,1)</f>
        <v>40258.208333333336</v>
      </c>
      <c r="N863">
        <f>YEAR(Tab_Data[[#This Row],[Date Created Conversion]])</f>
        <v>2010</v>
      </c>
      <c r="O863" s="12" t="str">
        <f>TEXT(Tab_Data[[#This Row],[Date Created Conversion]],"mmm")</f>
        <v>mar</v>
      </c>
      <c r="P863">
        <v>1269838800</v>
      </c>
      <c r="Q863" s="11">
        <f>(((Tab_Data[[#This Row],[deadline]]/60)/60)/24)+DATE(1970,1,1)</f>
        <v>40266.208333333336</v>
      </c>
      <c r="R863" t="b">
        <v>0</v>
      </c>
      <c r="S863" t="b">
        <v>0</v>
      </c>
      <c r="T863" t="s">
        <v>33</v>
      </c>
      <c r="U863" t="str">
        <f>MID(Tab_Data[[#This Row],[category &amp; sub-category]],1,FIND("/",Tab_Data[[#This Row],[category &amp; sub-category]])-1)</f>
        <v>theater</v>
      </c>
      <c r="V863" t="str">
        <f>MID(Tab_Data[[#This Row],[category &amp; sub-category]],FIND("/",Tab_Data[[#This Row],[category &amp; sub-category]])+1,1000)</f>
        <v>plays</v>
      </c>
    </row>
    <row r="864" spans="1:22" ht="31.2" hidden="1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>(Tab_Data[[#This Row],[pledged]]/Tab_Data[[#This Row],[goal]])*100</f>
        <v>187.42857142857144</v>
      </c>
      <c r="G864" t="s">
        <v>20</v>
      </c>
      <c r="H864">
        <v>85</v>
      </c>
      <c r="I864" s="8">
        <f>IF(Tab_Data[[#This Row],[pledged]]=0,0,Tab_Data[[#This Row],[pledged]]/Tab_Data[[#This Row],[backers_count]])</f>
        <v>77.17647058823529</v>
      </c>
      <c r="J864" t="s">
        <v>21</v>
      </c>
      <c r="K864" t="s">
        <v>22</v>
      </c>
      <c r="L864">
        <v>1312174800</v>
      </c>
      <c r="M864" s="11">
        <f>(((Tab_Data[[#This Row],[launched_at]]/60)/60)/24)+DATE(1970,1,1)</f>
        <v>40756.208333333336</v>
      </c>
      <c r="N864">
        <f>YEAR(Tab_Data[[#This Row],[Date Created Conversion]])</f>
        <v>2011</v>
      </c>
      <c r="O864" s="12" t="str">
        <f>TEXT(Tab_Data[[#This Row],[Date Created Conversion]],"mmm")</f>
        <v>ago</v>
      </c>
      <c r="P864">
        <v>1312520400</v>
      </c>
      <c r="Q864" s="11">
        <f>(((Tab_Data[[#This Row],[deadline]]/60)/60)/24)+DATE(1970,1,1)</f>
        <v>40760.208333333336</v>
      </c>
      <c r="R864" t="b">
        <v>0</v>
      </c>
      <c r="S864" t="b">
        <v>0</v>
      </c>
      <c r="T864" t="s">
        <v>33</v>
      </c>
      <c r="U864" t="str">
        <f>MID(Tab_Data[[#This Row],[category &amp; sub-category]],1,FIND("/",Tab_Data[[#This Row],[category &amp; sub-category]])-1)</f>
        <v>theater</v>
      </c>
      <c r="V864" t="str">
        <f>MID(Tab_Data[[#This Row],[category &amp; sub-category]],FIND("/",Tab_Data[[#This Row],[category &amp; sub-category]])+1,1000)</f>
        <v>plays</v>
      </c>
    </row>
    <row r="865" spans="1:22" hidden="1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>(Tab_Data[[#This Row],[pledged]]/Tab_Data[[#This Row],[goal]])*100</f>
        <v>386.78571428571428</v>
      </c>
      <c r="G865" t="s">
        <v>20</v>
      </c>
      <c r="H865">
        <v>217</v>
      </c>
      <c r="I865" s="8">
        <f>IF(Tab_Data[[#This Row],[pledged]]=0,0,Tab_Data[[#This Row],[pledged]]/Tab_Data[[#This Row],[backers_count]])</f>
        <v>24.953917050691246</v>
      </c>
      <c r="J865" t="s">
        <v>21</v>
      </c>
      <c r="K865" t="s">
        <v>22</v>
      </c>
      <c r="L865">
        <v>1434517200</v>
      </c>
      <c r="M865" s="11">
        <f>(((Tab_Data[[#This Row],[launched_at]]/60)/60)/24)+DATE(1970,1,1)</f>
        <v>42172.208333333328</v>
      </c>
      <c r="N865">
        <f>YEAR(Tab_Data[[#This Row],[Date Created Conversion]])</f>
        <v>2015</v>
      </c>
      <c r="O865" s="12" t="str">
        <f>TEXT(Tab_Data[[#This Row],[Date Created Conversion]],"mmm")</f>
        <v>jun</v>
      </c>
      <c r="P865">
        <v>1436504400</v>
      </c>
      <c r="Q865" s="11">
        <f>(((Tab_Data[[#This Row],[deadline]]/60)/60)/24)+DATE(1970,1,1)</f>
        <v>42195.208333333328</v>
      </c>
      <c r="R865" t="b">
        <v>0</v>
      </c>
      <c r="S865" t="b">
        <v>1</v>
      </c>
      <c r="T865" t="s">
        <v>269</v>
      </c>
      <c r="U865" t="str">
        <f>MID(Tab_Data[[#This Row],[category &amp; sub-category]],1,FIND("/",Tab_Data[[#This Row],[category &amp; sub-category]])-1)</f>
        <v>film &amp; video</v>
      </c>
      <c r="V865" t="str">
        <f>MID(Tab_Data[[#This Row],[category &amp; sub-category]],FIND("/",Tab_Data[[#This Row],[category &amp; sub-category]])+1,1000)</f>
        <v>television</v>
      </c>
    </row>
    <row r="866" spans="1:22" hidden="1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>(Tab_Data[[#This Row],[pledged]]/Tab_Data[[#This Row],[goal]])*100</f>
        <v>347.07142857142856</v>
      </c>
      <c r="G866" t="s">
        <v>20</v>
      </c>
      <c r="H866">
        <v>150</v>
      </c>
      <c r="I866" s="8">
        <f>IF(Tab_Data[[#This Row],[pledged]]=0,0,Tab_Data[[#This Row],[pledged]]/Tab_Data[[#This Row],[backers_count]])</f>
        <v>97.18</v>
      </c>
      <c r="J866" t="s">
        <v>21</v>
      </c>
      <c r="K866" t="s">
        <v>22</v>
      </c>
      <c r="L866">
        <v>1471582800</v>
      </c>
      <c r="M866" s="11">
        <f>(((Tab_Data[[#This Row],[launched_at]]/60)/60)/24)+DATE(1970,1,1)</f>
        <v>42601.208333333328</v>
      </c>
      <c r="N866">
        <f>YEAR(Tab_Data[[#This Row],[Date Created Conversion]])</f>
        <v>2016</v>
      </c>
      <c r="O866" s="12" t="str">
        <f>TEXT(Tab_Data[[#This Row],[Date Created Conversion]],"mmm")</f>
        <v>ago</v>
      </c>
      <c r="P866">
        <v>1472014800</v>
      </c>
      <c r="Q866" s="11">
        <f>(((Tab_Data[[#This Row],[deadline]]/60)/60)/24)+DATE(1970,1,1)</f>
        <v>42606.208333333328</v>
      </c>
      <c r="R866" t="b">
        <v>0</v>
      </c>
      <c r="S866" t="b">
        <v>0</v>
      </c>
      <c r="T866" t="s">
        <v>100</v>
      </c>
      <c r="U866" t="str">
        <f>MID(Tab_Data[[#This Row],[category &amp; sub-category]],1,FIND("/",Tab_Data[[#This Row],[category &amp; sub-category]])-1)</f>
        <v>film &amp; video</v>
      </c>
      <c r="V866" t="str">
        <f>MID(Tab_Data[[#This Row],[category &amp; sub-category]],FIND("/",Tab_Data[[#This Row],[category &amp; sub-category]])+1,1000)</f>
        <v>shorts</v>
      </c>
    </row>
    <row r="867" spans="1:22" ht="31.2" hidden="1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>(Tab_Data[[#This Row],[pledged]]/Tab_Data[[#This Row],[goal]])*100</f>
        <v>185.82098765432099</v>
      </c>
      <c r="G867" t="s">
        <v>20</v>
      </c>
      <c r="H867">
        <v>3272</v>
      </c>
      <c r="I867" s="8">
        <f>IF(Tab_Data[[#This Row],[pledged]]=0,0,Tab_Data[[#This Row],[pledged]]/Tab_Data[[#This Row],[backers_count]])</f>
        <v>46.000916870415651</v>
      </c>
      <c r="J867" t="s">
        <v>21</v>
      </c>
      <c r="K867" t="s">
        <v>22</v>
      </c>
      <c r="L867">
        <v>1410757200</v>
      </c>
      <c r="M867" s="11">
        <f>(((Tab_Data[[#This Row],[launched_at]]/60)/60)/24)+DATE(1970,1,1)</f>
        <v>41897.208333333336</v>
      </c>
      <c r="N867">
        <f>YEAR(Tab_Data[[#This Row],[Date Created Conversion]])</f>
        <v>2014</v>
      </c>
      <c r="O867" s="12" t="str">
        <f>TEXT(Tab_Data[[#This Row],[Date Created Conversion]],"mmm")</f>
        <v>sep</v>
      </c>
      <c r="P867">
        <v>1411534800</v>
      </c>
      <c r="Q867" s="11">
        <f>(((Tab_Data[[#This Row],[deadline]]/60)/60)/24)+DATE(1970,1,1)</f>
        <v>41906.208333333336</v>
      </c>
      <c r="R867" t="b">
        <v>0</v>
      </c>
      <c r="S867" t="b">
        <v>0</v>
      </c>
      <c r="T867" t="s">
        <v>33</v>
      </c>
      <c r="U867" t="str">
        <f>MID(Tab_Data[[#This Row],[category &amp; sub-category]],1,FIND("/",Tab_Data[[#This Row],[category &amp; sub-category]])-1)</f>
        <v>theater</v>
      </c>
      <c r="V867" t="str">
        <f>MID(Tab_Data[[#This Row],[category &amp; sub-category]],FIND("/",Tab_Data[[#This Row],[category &amp; sub-category]])+1,1000)</f>
        <v>plays</v>
      </c>
    </row>
    <row r="868" spans="1:22" hidden="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>(Tab_Data[[#This Row],[pledged]]/Tab_Data[[#This Row],[goal]])*100</f>
        <v>43.241247264770237</v>
      </c>
      <c r="G868" t="s">
        <v>74</v>
      </c>
      <c r="H868">
        <v>898</v>
      </c>
      <c r="I868" s="8">
        <f>IF(Tab_Data[[#This Row],[pledged]]=0,0,Tab_Data[[#This Row],[pledged]]/Tab_Data[[#This Row],[backers_count]])</f>
        <v>88.023385300668153</v>
      </c>
      <c r="J868" t="s">
        <v>21</v>
      </c>
      <c r="K868" t="s">
        <v>22</v>
      </c>
      <c r="L868">
        <v>1304830800</v>
      </c>
      <c r="M868" s="11">
        <f>(((Tab_Data[[#This Row],[launched_at]]/60)/60)/24)+DATE(1970,1,1)</f>
        <v>40671.208333333336</v>
      </c>
      <c r="N868">
        <f>YEAR(Tab_Data[[#This Row],[Date Created Conversion]])</f>
        <v>2011</v>
      </c>
      <c r="O868" s="12" t="str">
        <f>TEXT(Tab_Data[[#This Row],[Date Created Conversion]],"mmm")</f>
        <v>may</v>
      </c>
      <c r="P868">
        <v>1304917200</v>
      </c>
      <c r="Q868" s="11">
        <f>(((Tab_Data[[#This Row],[deadline]]/60)/60)/24)+DATE(1970,1,1)</f>
        <v>40672.208333333336</v>
      </c>
      <c r="R868" t="b">
        <v>0</v>
      </c>
      <c r="S868" t="b">
        <v>0</v>
      </c>
      <c r="T868" t="s">
        <v>122</v>
      </c>
      <c r="U868" t="str">
        <f>MID(Tab_Data[[#This Row],[category &amp; sub-category]],1,FIND("/",Tab_Data[[#This Row],[category &amp; sub-category]])-1)</f>
        <v>photography</v>
      </c>
      <c r="V868" t="str">
        <f>MID(Tab_Data[[#This Row],[category &amp; sub-category]],FIND("/",Tab_Data[[#This Row],[category &amp; sub-category]])+1,1000)</f>
        <v>photography books</v>
      </c>
    </row>
    <row r="869" spans="1:22" ht="31.2" hidden="1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>(Tab_Data[[#This Row],[pledged]]/Tab_Data[[#This Row],[goal]])*100</f>
        <v>162.4375</v>
      </c>
      <c r="G869" t="s">
        <v>20</v>
      </c>
      <c r="H869">
        <v>300</v>
      </c>
      <c r="I869" s="8">
        <f>IF(Tab_Data[[#This Row],[pledged]]=0,0,Tab_Data[[#This Row],[pledged]]/Tab_Data[[#This Row],[backers_count]])</f>
        <v>25.99</v>
      </c>
      <c r="J869" t="s">
        <v>21</v>
      </c>
      <c r="K869" t="s">
        <v>22</v>
      </c>
      <c r="L869">
        <v>1539061200</v>
      </c>
      <c r="M869" s="11">
        <f>(((Tab_Data[[#This Row],[launched_at]]/60)/60)/24)+DATE(1970,1,1)</f>
        <v>43382.208333333328</v>
      </c>
      <c r="N869">
        <f>YEAR(Tab_Data[[#This Row],[Date Created Conversion]])</f>
        <v>2018</v>
      </c>
      <c r="O869" s="12" t="str">
        <f>TEXT(Tab_Data[[#This Row],[Date Created Conversion]],"mmm")</f>
        <v>oct</v>
      </c>
      <c r="P869">
        <v>1539579600</v>
      </c>
      <c r="Q869" s="11">
        <f>(((Tab_Data[[#This Row],[deadline]]/60)/60)/24)+DATE(1970,1,1)</f>
        <v>43388.208333333328</v>
      </c>
      <c r="R869" t="b">
        <v>0</v>
      </c>
      <c r="S869" t="b">
        <v>0</v>
      </c>
      <c r="T869" t="s">
        <v>17</v>
      </c>
      <c r="U869" t="str">
        <f>MID(Tab_Data[[#This Row],[category &amp; sub-category]],1,FIND("/",Tab_Data[[#This Row],[category &amp; sub-category]])-1)</f>
        <v>food</v>
      </c>
      <c r="V869" t="str">
        <f>MID(Tab_Data[[#This Row],[category &amp; sub-category]],FIND("/",Tab_Data[[#This Row],[category &amp; sub-category]])+1,1000)</f>
        <v>food trucks</v>
      </c>
    </row>
    <row r="870" spans="1:22" hidden="1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>(Tab_Data[[#This Row],[pledged]]/Tab_Data[[#This Row],[goal]])*100</f>
        <v>184.84285714285716</v>
      </c>
      <c r="G870" t="s">
        <v>20</v>
      </c>
      <c r="H870">
        <v>126</v>
      </c>
      <c r="I870" s="8">
        <f>IF(Tab_Data[[#This Row],[pledged]]=0,0,Tab_Data[[#This Row],[pledged]]/Tab_Data[[#This Row],[backers_count]])</f>
        <v>102.69047619047619</v>
      </c>
      <c r="J870" t="s">
        <v>21</v>
      </c>
      <c r="K870" t="s">
        <v>22</v>
      </c>
      <c r="L870">
        <v>1381554000</v>
      </c>
      <c r="M870" s="11">
        <f>(((Tab_Data[[#This Row],[launched_at]]/60)/60)/24)+DATE(1970,1,1)</f>
        <v>41559.208333333336</v>
      </c>
      <c r="N870">
        <f>YEAR(Tab_Data[[#This Row],[Date Created Conversion]])</f>
        <v>2013</v>
      </c>
      <c r="O870" s="12" t="str">
        <f>TEXT(Tab_Data[[#This Row],[Date Created Conversion]],"mmm")</f>
        <v>oct</v>
      </c>
      <c r="P870">
        <v>1382504400</v>
      </c>
      <c r="Q870" s="11">
        <f>(((Tab_Data[[#This Row],[deadline]]/60)/60)/24)+DATE(1970,1,1)</f>
        <v>41570.208333333336</v>
      </c>
      <c r="R870" t="b">
        <v>0</v>
      </c>
      <c r="S870" t="b">
        <v>0</v>
      </c>
      <c r="T870" t="s">
        <v>33</v>
      </c>
      <c r="U870" t="str">
        <f>MID(Tab_Data[[#This Row],[category &amp; sub-category]],1,FIND("/",Tab_Data[[#This Row],[category &amp; sub-category]])-1)</f>
        <v>theater</v>
      </c>
      <c r="V870" t="str">
        <f>MID(Tab_Data[[#This Row],[category &amp; sub-category]],FIND("/",Tab_Data[[#This Row],[category &amp; sub-category]])+1,1000)</f>
        <v>plays</v>
      </c>
    </row>
    <row r="871" spans="1:22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>(Tab_Data[[#This Row],[pledged]]/Tab_Data[[#This Row],[goal]])*100</f>
        <v>23.703520691785052</v>
      </c>
      <c r="G871" t="s">
        <v>14</v>
      </c>
      <c r="H871">
        <v>526</v>
      </c>
      <c r="I871" s="8">
        <f>IF(Tab_Data[[#This Row],[pledged]]=0,0,Tab_Data[[#This Row],[pledged]]/Tab_Data[[#This Row],[backers_count]])</f>
        <v>72.958174904942965</v>
      </c>
      <c r="J871" t="s">
        <v>21</v>
      </c>
      <c r="K871" t="s">
        <v>22</v>
      </c>
      <c r="L871">
        <v>1277096400</v>
      </c>
      <c r="M871" s="11">
        <f>(((Tab_Data[[#This Row],[launched_at]]/60)/60)/24)+DATE(1970,1,1)</f>
        <v>40350.208333333336</v>
      </c>
      <c r="N871">
        <f>YEAR(Tab_Data[[#This Row],[Date Created Conversion]])</f>
        <v>2010</v>
      </c>
      <c r="O871" s="12" t="str">
        <f>TEXT(Tab_Data[[#This Row],[Date Created Conversion]],"mmm")</f>
        <v>jun</v>
      </c>
      <c r="P871">
        <v>1278306000</v>
      </c>
      <c r="Q871" s="11">
        <f>(((Tab_Data[[#This Row],[deadline]]/60)/60)/24)+DATE(1970,1,1)</f>
        <v>40364.208333333336</v>
      </c>
      <c r="R871" t="b">
        <v>0</v>
      </c>
      <c r="S871" t="b">
        <v>0</v>
      </c>
      <c r="T871" t="s">
        <v>53</v>
      </c>
      <c r="U871" t="str">
        <f>MID(Tab_Data[[#This Row],[category &amp; sub-category]],1,FIND("/",Tab_Data[[#This Row],[category &amp; sub-category]])-1)</f>
        <v>film &amp; video</v>
      </c>
      <c r="V871" t="str">
        <f>MID(Tab_Data[[#This Row],[category &amp; sub-category]],FIND("/",Tab_Data[[#This Row],[category &amp; sub-category]])+1,1000)</f>
        <v>drama</v>
      </c>
    </row>
    <row r="872" spans="1:22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>(Tab_Data[[#This Row],[pledged]]/Tab_Data[[#This Row],[goal]])*100</f>
        <v>89.870129870129873</v>
      </c>
      <c r="G872" t="s">
        <v>14</v>
      </c>
      <c r="H872">
        <v>121</v>
      </c>
      <c r="I872" s="8">
        <f>IF(Tab_Data[[#This Row],[pledged]]=0,0,Tab_Data[[#This Row],[pledged]]/Tab_Data[[#This Row],[backers_count]])</f>
        <v>57.190082644628099</v>
      </c>
      <c r="J872" t="s">
        <v>21</v>
      </c>
      <c r="K872" t="s">
        <v>22</v>
      </c>
      <c r="L872">
        <v>1440392400</v>
      </c>
      <c r="M872" s="11">
        <f>(((Tab_Data[[#This Row],[launched_at]]/60)/60)/24)+DATE(1970,1,1)</f>
        <v>42240.208333333328</v>
      </c>
      <c r="N872">
        <f>YEAR(Tab_Data[[#This Row],[Date Created Conversion]])</f>
        <v>2015</v>
      </c>
      <c r="O872" s="12" t="str">
        <f>TEXT(Tab_Data[[#This Row],[Date Created Conversion]],"mmm")</f>
        <v>ago</v>
      </c>
      <c r="P872">
        <v>1442552400</v>
      </c>
      <c r="Q872" s="11">
        <f>(((Tab_Data[[#This Row],[deadline]]/60)/60)/24)+DATE(1970,1,1)</f>
        <v>42265.208333333328</v>
      </c>
      <c r="R872" t="b">
        <v>0</v>
      </c>
      <c r="S872" t="b">
        <v>0</v>
      </c>
      <c r="T872" t="s">
        <v>33</v>
      </c>
      <c r="U872" t="str">
        <f>MID(Tab_Data[[#This Row],[category &amp; sub-category]],1,FIND("/",Tab_Data[[#This Row],[category &amp; sub-category]])-1)</f>
        <v>theater</v>
      </c>
      <c r="V872" t="str">
        <f>MID(Tab_Data[[#This Row],[category &amp; sub-category]],FIND("/",Tab_Data[[#This Row],[category &amp; sub-category]])+1,1000)</f>
        <v>plays</v>
      </c>
    </row>
    <row r="873" spans="1:22" ht="31.2" hidden="1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>(Tab_Data[[#This Row],[pledged]]/Tab_Data[[#This Row],[goal]])*100</f>
        <v>272.6041958041958</v>
      </c>
      <c r="G873" t="s">
        <v>20</v>
      </c>
      <c r="H873">
        <v>2320</v>
      </c>
      <c r="I873" s="8">
        <f>IF(Tab_Data[[#This Row],[pledged]]=0,0,Tab_Data[[#This Row],[pledged]]/Tab_Data[[#This Row],[backers_count]])</f>
        <v>84.013793103448279</v>
      </c>
      <c r="J873" t="s">
        <v>21</v>
      </c>
      <c r="K873" t="s">
        <v>22</v>
      </c>
      <c r="L873">
        <v>1509512400</v>
      </c>
      <c r="M873" s="11">
        <f>(((Tab_Data[[#This Row],[launched_at]]/60)/60)/24)+DATE(1970,1,1)</f>
        <v>43040.208333333328</v>
      </c>
      <c r="N873">
        <f>YEAR(Tab_Data[[#This Row],[Date Created Conversion]])</f>
        <v>2017</v>
      </c>
      <c r="O873" s="12" t="str">
        <f>TEXT(Tab_Data[[#This Row],[Date Created Conversion]],"mmm")</f>
        <v>nov</v>
      </c>
      <c r="P873">
        <v>1511071200</v>
      </c>
      <c r="Q873" s="11">
        <f>(((Tab_Data[[#This Row],[deadline]]/60)/60)/24)+DATE(1970,1,1)</f>
        <v>43058.25</v>
      </c>
      <c r="R873" t="b">
        <v>0</v>
      </c>
      <c r="S873" t="b">
        <v>1</v>
      </c>
      <c r="T873" t="s">
        <v>33</v>
      </c>
      <c r="U873" t="str">
        <f>MID(Tab_Data[[#This Row],[category &amp; sub-category]],1,FIND("/",Tab_Data[[#This Row],[category &amp; sub-category]])-1)</f>
        <v>theater</v>
      </c>
      <c r="V873" t="str">
        <f>MID(Tab_Data[[#This Row],[category &amp; sub-category]],FIND("/",Tab_Data[[#This Row],[category &amp; sub-category]])+1,1000)</f>
        <v>plays</v>
      </c>
    </row>
    <row r="874" spans="1:22" hidden="1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>(Tab_Data[[#This Row],[pledged]]/Tab_Data[[#This Row],[goal]])*100</f>
        <v>170.04255319148936</v>
      </c>
      <c r="G874" t="s">
        <v>20</v>
      </c>
      <c r="H874">
        <v>81</v>
      </c>
      <c r="I874" s="8">
        <f>IF(Tab_Data[[#This Row],[pledged]]=0,0,Tab_Data[[#This Row],[pledged]]/Tab_Data[[#This Row],[backers_count]])</f>
        <v>98.666666666666671</v>
      </c>
      <c r="J874" t="s">
        <v>26</v>
      </c>
      <c r="K874" t="s">
        <v>27</v>
      </c>
      <c r="L874">
        <v>1535950800</v>
      </c>
      <c r="M874" s="11">
        <f>(((Tab_Data[[#This Row],[launched_at]]/60)/60)/24)+DATE(1970,1,1)</f>
        <v>43346.208333333328</v>
      </c>
      <c r="N874">
        <f>YEAR(Tab_Data[[#This Row],[Date Created Conversion]])</f>
        <v>2018</v>
      </c>
      <c r="O874" s="12" t="str">
        <f>TEXT(Tab_Data[[#This Row],[Date Created Conversion]],"mmm")</f>
        <v>sep</v>
      </c>
      <c r="P874">
        <v>1536382800</v>
      </c>
      <c r="Q874" s="11">
        <f>(((Tab_Data[[#This Row],[deadline]]/60)/60)/24)+DATE(1970,1,1)</f>
        <v>43351.208333333328</v>
      </c>
      <c r="R874" t="b">
        <v>0</v>
      </c>
      <c r="S874" t="b">
        <v>0</v>
      </c>
      <c r="T874" t="s">
        <v>474</v>
      </c>
      <c r="U874" t="str">
        <f>MID(Tab_Data[[#This Row],[category &amp; sub-category]],1,FIND("/",Tab_Data[[#This Row],[category &amp; sub-category]])-1)</f>
        <v>film &amp; video</v>
      </c>
      <c r="V874" t="str">
        <f>MID(Tab_Data[[#This Row],[category &amp; sub-category]],FIND("/",Tab_Data[[#This Row],[category &amp; sub-category]])+1,1000)</f>
        <v>science fiction</v>
      </c>
    </row>
    <row r="875" spans="1:22" hidden="1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>(Tab_Data[[#This Row],[pledged]]/Tab_Data[[#This Row],[goal]])*100</f>
        <v>188.28503562945369</v>
      </c>
      <c r="G875" t="s">
        <v>20</v>
      </c>
      <c r="H875">
        <v>1887</v>
      </c>
      <c r="I875" s="8">
        <f>IF(Tab_Data[[#This Row],[pledged]]=0,0,Tab_Data[[#This Row],[pledged]]/Tab_Data[[#This Row],[backers_count]])</f>
        <v>42.007419183889773</v>
      </c>
      <c r="J875" t="s">
        <v>21</v>
      </c>
      <c r="K875" t="s">
        <v>22</v>
      </c>
      <c r="L875">
        <v>1389160800</v>
      </c>
      <c r="M875" s="11">
        <f>(((Tab_Data[[#This Row],[launched_at]]/60)/60)/24)+DATE(1970,1,1)</f>
        <v>41647.25</v>
      </c>
      <c r="N875">
        <f>YEAR(Tab_Data[[#This Row],[Date Created Conversion]])</f>
        <v>2014</v>
      </c>
      <c r="O875" s="12" t="str">
        <f>TEXT(Tab_Data[[#This Row],[Date Created Conversion]],"mmm")</f>
        <v>ene</v>
      </c>
      <c r="P875">
        <v>1389592800</v>
      </c>
      <c r="Q875" s="11">
        <f>(((Tab_Data[[#This Row],[deadline]]/60)/60)/24)+DATE(1970,1,1)</f>
        <v>41652.25</v>
      </c>
      <c r="R875" t="b">
        <v>0</v>
      </c>
      <c r="S875" t="b">
        <v>0</v>
      </c>
      <c r="T875" t="s">
        <v>122</v>
      </c>
      <c r="U875" t="str">
        <f>MID(Tab_Data[[#This Row],[category &amp; sub-category]],1,FIND("/",Tab_Data[[#This Row],[category &amp; sub-category]])-1)</f>
        <v>photography</v>
      </c>
      <c r="V875" t="str">
        <f>MID(Tab_Data[[#This Row],[category &amp; sub-category]],FIND("/",Tab_Data[[#This Row],[category &amp; sub-category]])+1,1000)</f>
        <v>photography books</v>
      </c>
    </row>
    <row r="876" spans="1:22" hidden="1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>(Tab_Data[[#This Row],[pledged]]/Tab_Data[[#This Row],[goal]])*100</f>
        <v>346.93532338308455</v>
      </c>
      <c r="G876" t="s">
        <v>20</v>
      </c>
      <c r="H876">
        <v>4358</v>
      </c>
      <c r="I876" s="8">
        <f>IF(Tab_Data[[#This Row],[pledged]]=0,0,Tab_Data[[#This Row],[pledged]]/Tab_Data[[#This Row],[backers_count]])</f>
        <v>32.002753556677376</v>
      </c>
      <c r="J876" t="s">
        <v>21</v>
      </c>
      <c r="K876" t="s">
        <v>22</v>
      </c>
      <c r="L876">
        <v>1271998800</v>
      </c>
      <c r="M876" s="11">
        <f>(((Tab_Data[[#This Row],[launched_at]]/60)/60)/24)+DATE(1970,1,1)</f>
        <v>40291.208333333336</v>
      </c>
      <c r="N876">
        <f>YEAR(Tab_Data[[#This Row],[Date Created Conversion]])</f>
        <v>2010</v>
      </c>
      <c r="O876" s="12" t="str">
        <f>TEXT(Tab_Data[[#This Row],[Date Created Conversion]],"mmm")</f>
        <v>abr</v>
      </c>
      <c r="P876">
        <v>1275282000</v>
      </c>
      <c r="Q876" s="11">
        <f>(((Tab_Data[[#This Row],[deadline]]/60)/60)/24)+DATE(1970,1,1)</f>
        <v>40329.208333333336</v>
      </c>
      <c r="R876" t="b">
        <v>0</v>
      </c>
      <c r="S876" t="b">
        <v>1</v>
      </c>
      <c r="T876" t="s">
        <v>122</v>
      </c>
      <c r="U876" t="str">
        <f>MID(Tab_Data[[#This Row],[category &amp; sub-category]],1,FIND("/",Tab_Data[[#This Row],[category &amp; sub-category]])-1)</f>
        <v>photography</v>
      </c>
      <c r="V876" t="str">
        <f>MID(Tab_Data[[#This Row],[category &amp; sub-category]],FIND("/",Tab_Data[[#This Row],[category &amp; sub-category]])+1,1000)</f>
        <v>photography books</v>
      </c>
    </row>
    <row r="877" spans="1:22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>(Tab_Data[[#This Row],[pledged]]/Tab_Data[[#This Row],[goal]])*100</f>
        <v>69.177215189873422</v>
      </c>
      <c r="G877" t="s">
        <v>14</v>
      </c>
      <c r="H877">
        <v>67</v>
      </c>
      <c r="I877" s="8">
        <f>IF(Tab_Data[[#This Row],[pledged]]=0,0,Tab_Data[[#This Row],[pledged]]/Tab_Data[[#This Row],[backers_count]])</f>
        <v>81.567164179104481</v>
      </c>
      <c r="J877" t="s">
        <v>21</v>
      </c>
      <c r="K877" t="s">
        <v>22</v>
      </c>
      <c r="L877">
        <v>1294898400</v>
      </c>
      <c r="M877" s="11">
        <f>(((Tab_Data[[#This Row],[launched_at]]/60)/60)/24)+DATE(1970,1,1)</f>
        <v>40556.25</v>
      </c>
      <c r="N877">
        <f>YEAR(Tab_Data[[#This Row],[Date Created Conversion]])</f>
        <v>2011</v>
      </c>
      <c r="O877" s="12" t="str">
        <f>TEXT(Tab_Data[[#This Row],[Date Created Conversion]],"mmm")</f>
        <v>ene</v>
      </c>
      <c r="P877">
        <v>1294984800</v>
      </c>
      <c r="Q877" s="11">
        <f>(((Tab_Data[[#This Row],[deadline]]/60)/60)/24)+DATE(1970,1,1)</f>
        <v>40557.25</v>
      </c>
      <c r="R877" t="b">
        <v>0</v>
      </c>
      <c r="S877" t="b">
        <v>0</v>
      </c>
      <c r="T877" t="s">
        <v>23</v>
      </c>
      <c r="U877" t="str">
        <f>MID(Tab_Data[[#This Row],[category &amp; sub-category]],1,FIND("/",Tab_Data[[#This Row],[category &amp; sub-category]])-1)</f>
        <v>music</v>
      </c>
      <c r="V877" t="str">
        <f>MID(Tab_Data[[#This Row],[category &amp; sub-category]],FIND("/",Tab_Data[[#This Row],[category &amp; sub-category]])+1,1000)</f>
        <v>rock</v>
      </c>
    </row>
    <row r="878" spans="1:22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>(Tab_Data[[#This Row],[pledged]]/Tab_Data[[#This Row],[goal]])*100</f>
        <v>25.433734939759034</v>
      </c>
      <c r="G878" t="s">
        <v>14</v>
      </c>
      <c r="H878">
        <v>57</v>
      </c>
      <c r="I878" s="8">
        <f>IF(Tab_Data[[#This Row],[pledged]]=0,0,Tab_Data[[#This Row],[pledged]]/Tab_Data[[#This Row],[backers_count]])</f>
        <v>37.035087719298247</v>
      </c>
      <c r="J878" t="s">
        <v>15</v>
      </c>
      <c r="K878" t="s">
        <v>16</v>
      </c>
      <c r="L878">
        <v>1559970000</v>
      </c>
      <c r="M878" s="11">
        <f>(((Tab_Data[[#This Row],[launched_at]]/60)/60)/24)+DATE(1970,1,1)</f>
        <v>43624.208333333328</v>
      </c>
      <c r="N878">
        <f>YEAR(Tab_Data[[#This Row],[Date Created Conversion]])</f>
        <v>2019</v>
      </c>
      <c r="O878" s="12" t="str">
        <f>TEXT(Tab_Data[[#This Row],[Date Created Conversion]],"mmm")</f>
        <v>jun</v>
      </c>
      <c r="P878">
        <v>1562043600</v>
      </c>
      <c r="Q878" s="11">
        <f>(((Tab_Data[[#This Row],[deadline]]/60)/60)/24)+DATE(1970,1,1)</f>
        <v>43648.208333333328</v>
      </c>
      <c r="R878" t="b">
        <v>0</v>
      </c>
      <c r="S878" t="b">
        <v>0</v>
      </c>
      <c r="T878" t="s">
        <v>122</v>
      </c>
      <c r="U878" t="str">
        <f>MID(Tab_Data[[#This Row],[category &amp; sub-category]],1,FIND("/",Tab_Data[[#This Row],[category &amp; sub-category]])-1)</f>
        <v>photography</v>
      </c>
      <c r="V878" t="str">
        <f>MID(Tab_Data[[#This Row],[category &amp; sub-category]],FIND("/",Tab_Data[[#This Row],[category &amp; sub-category]])+1,1000)</f>
        <v>photography books</v>
      </c>
    </row>
    <row r="879" spans="1:22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>(Tab_Data[[#This Row],[pledged]]/Tab_Data[[#This Row],[goal]])*100</f>
        <v>77.400977995110026</v>
      </c>
      <c r="G879" t="s">
        <v>14</v>
      </c>
      <c r="H879">
        <v>1229</v>
      </c>
      <c r="I879" s="8">
        <f>IF(Tab_Data[[#This Row],[pledged]]=0,0,Tab_Data[[#This Row],[pledged]]/Tab_Data[[#This Row],[backers_count]])</f>
        <v>103.033360455655</v>
      </c>
      <c r="J879" t="s">
        <v>21</v>
      </c>
      <c r="K879" t="s">
        <v>22</v>
      </c>
      <c r="L879">
        <v>1469509200</v>
      </c>
      <c r="M879" s="11">
        <f>(((Tab_Data[[#This Row],[launched_at]]/60)/60)/24)+DATE(1970,1,1)</f>
        <v>42577.208333333328</v>
      </c>
      <c r="N879">
        <f>YEAR(Tab_Data[[#This Row],[Date Created Conversion]])</f>
        <v>2016</v>
      </c>
      <c r="O879" s="12" t="str">
        <f>TEXT(Tab_Data[[#This Row],[Date Created Conversion]],"mmm")</f>
        <v>jul</v>
      </c>
      <c r="P879">
        <v>1469595600</v>
      </c>
      <c r="Q879" s="11">
        <f>(((Tab_Data[[#This Row],[deadline]]/60)/60)/24)+DATE(1970,1,1)</f>
        <v>42578.208333333328</v>
      </c>
      <c r="R879" t="b">
        <v>0</v>
      </c>
      <c r="S879" t="b">
        <v>0</v>
      </c>
      <c r="T879" t="s">
        <v>17</v>
      </c>
      <c r="U879" t="str">
        <f>MID(Tab_Data[[#This Row],[category &amp; sub-category]],1,FIND("/",Tab_Data[[#This Row],[category &amp; sub-category]])-1)</f>
        <v>food</v>
      </c>
      <c r="V879" t="str">
        <f>MID(Tab_Data[[#This Row],[category &amp; sub-category]],FIND("/",Tab_Data[[#This Row],[category &amp; sub-category]])+1,1000)</f>
        <v>food trucks</v>
      </c>
    </row>
    <row r="880" spans="1:22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>(Tab_Data[[#This Row],[pledged]]/Tab_Data[[#This Row],[goal]])*100</f>
        <v>37.481481481481481</v>
      </c>
      <c r="G880" t="s">
        <v>14</v>
      </c>
      <c r="H880">
        <v>12</v>
      </c>
      <c r="I880" s="8">
        <f>IF(Tab_Data[[#This Row],[pledged]]=0,0,Tab_Data[[#This Row],[pledged]]/Tab_Data[[#This Row],[backers_count]])</f>
        <v>84.333333333333329</v>
      </c>
      <c r="J880" t="s">
        <v>107</v>
      </c>
      <c r="K880" t="s">
        <v>108</v>
      </c>
      <c r="L880">
        <v>1579068000</v>
      </c>
      <c r="M880" s="11">
        <f>(((Tab_Data[[#This Row],[launched_at]]/60)/60)/24)+DATE(1970,1,1)</f>
        <v>43845.25</v>
      </c>
      <c r="N880">
        <f>YEAR(Tab_Data[[#This Row],[Date Created Conversion]])</f>
        <v>2020</v>
      </c>
      <c r="O880" s="12" t="str">
        <f>TEXT(Tab_Data[[#This Row],[Date Created Conversion]],"mmm")</f>
        <v>ene</v>
      </c>
      <c r="P880">
        <v>1581141600</v>
      </c>
      <c r="Q880" s="11">
        <f>(((Tab_Data[[#This Row],[deadline]]/60)/60)/24)+DATE(1970,1,1)</f>
        <v>43869.25</v>
      </c>
      <c r="R880" t="b">
        <v>0</v>
      </c>
      <c r="S880" t="b">
        <v>0</v>
      </c>
      <c r="T880" t="s">
        <v>148</v>
      </c>
      <c r="U880" t="str">
        <f>MID(Tab_Data[[#This Row],[category &amp; sub-category]],1,FIND("/",Tab_Data[[#This Row],[category &amp; sub-category]])-1)</f>
        <v>music</v>
      </c>
      <c r="V880" t="str">
        <f>MID(Tab_Data[[#This Row],[category &amp; sub-category]],FIND("/",Tab_Data[[#This Row],[category &amp; sub-category]])+1,1000)</f>
        <v>metal</v>
      </c>
    </row>
    <row r="881" spans="1:22" hidden="1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>(Tab_Data[[#This Row],[pledged]]/Tab_Data[[#This Row],[goal]])*100</f>
        <v>543.79999999999995</v>
      </c>
      <c r="G881" t="s">
        <v>20</v>
      </c>
      <c r="H881">
        <v>53</v>
      </c>
      <c r="I881" s="8">
        <f>IF(Tab_Data[[#This Row],[pledged]]=0,0,Tab_Data[[#This Row],[pledged]]/Tab_Data[[#This Row],[backers_count]])</f>
        <v>102.60377358490567</v>
      </c>
      <c r="J881" t="s">
        <v>21</v>
      </c>
      <c r="K881" t="s">
        <v>22</v>
      </c>
      <c r="L881">
        <v>1487743200</v>
      </c>
      <c r="M881" s="11">
        <f>(((Tab_Data[[#This Row],[launched_at]]/60)/60)/24)+DATE(1970,1,1)</f>
        <v>42788.25</v>
      </c>
      <c r="N881">
        <f>YEAR(Tab_Data[[#This Row],[Date Created Conversion]])</f>
        <v>2017</v>
      </c>
      <c r="O881" s="12" t="str">
        <f>TEXT(Tab_Data[[#This Row],[Date Created Conversion]],"mmm")</f>
        <v>feb</v>
      </c>
      <c r="P881">
        <v>1488520800</v>
      </c>
      <c r="Q881" s="11">
        <f>(((Tab_Data[[#This Row],[deadline]]/60)/60)/24)+DATE(1970,1,1)</f>
        <v>42797.25</v>
      </c>
      <c r="R881" t="b">
        <v>0</v>
      </c>
      <c r="S881" t="b">
        <v>0</v>
      </c>
      <c r="T881" t="s">
        <v>68</v>
      </c>
      <c r="U881" t="str">
        <f>MID(Tab_Data[[#This Row],[category &amp; sub-category]],1,FIND("/",Tab_Data[[#This Row],[category &amp; sub-category]])-1)</f>
        <v>publishing</v>
      </c>
      <c r="V881" t="str">
        <f>MID(Tab_Data[[#This Row],[category &amp; sub-category]],FIND("/",Tab_Data[[#This Row],[category &amp; sub-category]])+1,1000)</f>
        <v>nonfiction</v>
      </c>
    </row>
    <row r="882" spans="1:22" hidden="1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>(Tab_Data[[#This Row],[pledged]]/Tab_Data[[#This Row],[goal]])*100</f>
        <v>228.52189349112427</v>
      </c>
      <c r="G882" t="s">
        <v>20</v>
      </c>
      <c r="H882">
        <v>2414</v>
      </c>
      <c r="I882" s="8">
        <f>IF(Tab_Data[[#This Row],[pledged]]=0,0,Tab_Data[[#This Row],[pledged]]/Tab_Data[[#This Row],[backers_count]])</f>
        <v>79.992129246064621</v>
      </c>
      <c r="J882" t="s">
        <v>21</v>
      </c>
      <c r="K882" t="s">
        <v>22</v>
      </c>
      <c r="L882">
        <v>1563685200</v>
      </c>
      <c r="M882" s="11">
        <f>(((Tab_Data[[#This Row],[launched_at]]/60)/60)/24)+DATE(1970,1,1)</f>
        <v>43667.208333333328</v>
      </c>
      <c r="N882">
        <f>YEAR(Tab_Data[[#This Row],[Date Created Conversion]])</f>
        <v>2019</v>
      </c>
      <c r="O882" s="12" t="str">
        <f>TEXT(Tab_Data[[#This Row],[Date Created Conversion]],"mmm")</f>
        <v>jul</v>
      </c>
      <c r="P882">
        <v>1563858000</v>
      </c>
      <c r="Q882" s="11">
        <f>(((Tab_Data[[#This Row],[deadline]]/60)/60)/24)+DATE(1970,1,1)</f>
        <v>43669.208333333328</v>
      </c>
      <c r="R882" t="b">
        <v>0</v>
      </c>
      <c r="S882" t="b">
        <v>0</v>
      </c>
      <c r="T882" t="s">
        <v>50</v>
      </c>
      <c r="U882" t="str">
        <f>MID(Tab_Data[[#This Row],[category &amp; sub-category]],1,FIND("/",Tab_Data[[#This Row],[category &amp; sub-category]])-1)</f>
        <v>music</v>
      </c>
      <c r="V882" t="str">
        <f>MID(Tab_Data[[#This Row],[category &amp; sub-category]],FIND("/",Tab_Data[[#This Row],[category &amp; sub-category]])+1,1000)</f>
        <v>electric music</v>
      </c>
    </row>
    <row r="883" spans="1:22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>(Tab_Data[[#This Row],[pledged]]/Tab_Data[[#This Row],[goal]])*100</f>
        <v>38.948339483394832</v>
      </c>
      <c r="G883" t="s">
        <v>14</v>
      </c>
      <c r="H883">
        <v>452</v>
      </c>
      <c r="I883" s="8">
        <f>IF(Tab_Data[[#This Row],[pledged]]=0,0,Tab_Data[[#This Row],[pledged]]/Tab_Data[[#This Row],[backers_count]])</f>
        <v>70.055309734513273</v>
      </c>
      <c r="J883" t="s">
        <v>21</v>
      </c>
      <c r="K883" t="s">
        <v>22</v>
      </c>
      <c r="L883">
        <v>1436418000</v>
      </c>
      <c r="M883" s="11">
        <f>(((Tab_Data[[#This Row],[launched_at]]/60)/60)/24)+DATE(1970,1,1)</f>
        <v>42194.208333333328</v>
      </c>
      <c r="N883">
        <f>YEAR(Tab_Data[[#This Row],[Date Created Conversion]])</f>
        <v>2015</v>
      </c>
      <c r="O883" s="12" t="str">
        <f>TEXT(Tab_Data[[#This Row],[Date Created Conversion]],"mmm")</f>
        <v>jul</v>
      </c>
      <c r="P883">
        <v>1438923600</v>
      </c>
      <c r="Q883" s="11">
        <f>(((Tab_Data[[#This Row],[deadline]]/60)/60)/24)+DATE(1970,1,1)</f>
        <v>42223.208333333328</v>
      </c>
      <c r="R883" t="b">
        <v>0</v>
      </c>
      <c r="S883" t="b">
        <v>1</v>
      </c>
      <c r="T883" t="s">
        <v>33</v>
      </c>
      <c r="U883" t="str">
        <f>MID(Tab_Data[[#This Row],[category &amp; sub-category]],1,FIND("/",Tab_Data[[#This Row],[category &amp; sub-category]])-1)</f>
        <v>theater</v>
      </c>
      <c r="V883" t="str">
        <f>MID(Tab_Data[[#This Row],[category &amp; sub-category]],FIND("/",Tab_Data[[#This Row],[category &amp; sub-category]])+1,1000)</f>
        <v>plays</v>
      </c>
    </row>
    <row r="884" spans="1:22" hidden="1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>(Tab_Data[[#This Row],[pledged]]/Tab_Data[[#This Row],[goal]])*100</f>
        <v>370</v>
      </c>
      <c r="G884" t="s">
        <v>20</v>
      </c>
      <c r="H884">
        <v>80</v>
      </c>
      <c r="I884" s="8">
        <f>IF(Tab_Data[[#This Row],[pledged]]=0,0,Tab_Data[[#This Row],[pledged]]/Tab_Data[[#This Row],[backers_count]])</f>
        <v>37</v>
      </c>
      <c r="J884" t="s">
        <v>21</v>
      </c>
      <c r="K884" t="s">
        <v>22</v>
      </c>
      <c r="L884">
        <v>1421820000</v>
      </c>
      <c r="M884" s="11">
        <f>(((Tab_Data[[#This Row],[launched_at]]/60)/60)/24)+DATE(1970,1,1)</f>
        <v>42025.25</v>
      </c>
      <c r="N884">
        <f>YEAR(Tab_Data[[#This Row],[Date Created Conversion]])</f>
        <v>2015</v>
      </c>
      <c r="O884" s="12" t="str">
        <f>TEXT(Tab_Data[[#This Row],[Date Created Conversion]],"mmm")</f>
        <v>ene</v>
      </c>
      <c r="P884">
        <v>1422165600</v>
      </c>
      <c r="Q884" s="11">
        <f>(((Tab_Data[[#This Row],[deadline]]/60)/60)/24)+DATE(1970,1,1)</f>
        <v>42029.25</v>
      </c>
      <c r="R884" t="b">
        <v>0</v>
      </c>
      <c r="S884" t="b">
        <v>0</v>
      </c>
      <c r="T884" t="s">
        <v>33</v>
      </c>
      <c r="U884" t="str">
        <f>MID(Tab_Data[[#This Row],[category &amp; sub-category]],1,FIND("/",Tab_Data[[#This Row],[category &amp; sub-category]])-1)</f>
        <v>theater</v>
      </c>
      <c r="V884" t="str">
        <f>MID(Tab_Data[[#This Row],[category &amp; sub-category]],FIND("/",Tab_Data[[#This Row],[category &amp; sub-category]])+1,1000)</f>
        <v>plays</v>
      </c>
    </row>
    <row r="885" spans="1:22" ht="31.2" hidden="1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>(Tab_Data[[#This Row],[pledged]]/Tab_Data[[#This Row],[goal]])*100</f>
        <v>237.91176470588232</v>
      </c>
      <c r="G885" t="s">
        <v>20</v>
      </c>
      <c r="H885">
        <v>193</v>
      </c>
      <c r="I885" s="8">
        <f>IF(Tab_Data[[#This Row],[pledged]]=0,0,Tab_Data[[#This Row],[pledged]]/Tab_Data[[#This Row],[backers_count]])</f>
        <v>41.911917098445599</v>
      </c>
      <c r="J885" t="s">
        <v>21</v>
      </c>
      <c r="K885" t="s">
        <v>22</v>
      </c>
      <c r="L885">
        <v>1274763600</v>
      </c>
      <c r="M885" s="11">
        <f>(((Tab_Data[[#This Row],[launched_at]]/60)/60)/24)+DATE(1970,1,1)</f>
        <v>40323.208333333336</v>
      </c>
      <c r="N885">
        <f>YEAR(Tab_Data[[#This Row],[Date Created Conversion]])</f>
        <v>2010</v>
      </c>
      <c r="O885" s="12" t="str">
        <f>TEXT(Tab_Data[[#This Row],[Date Created Conversion]],"mmm")</f>
        <v>may</v>
      </c>
      <c r="P885">
        <v>1277874000</v>
      </c>
      <c r="Q885" s="11">
        <f>(((Tab_Data[[#This Row],[deadline]]/60)/60)/24)+DATE(1970,1,1)</f>
        <v>40359.208333333336</v>
      </c>
      <c r="R885" t="b">
        <v>0</v>
      </c>
      <c r="S885" t="b">
        <v>0</v>
      </c>
      <c r="T885" t="s">
        <v>100</v>
      </c>
      <c r="U885" t="str">
        <f>MID(Tab_Data[[#This Row],[category &amp; sub-category]],1,FIND("/",Tab_Data[[#This Row],[category &amp; sub-category]])-1)</f>
        <v>film &amp; video</v>
      </c>
      <c r="V885" t="str">
        <f>MID(Tab_Data[[#This Row],[category &amp; sub-category]],FIND("/",Tab_Data[[#This Row],[category &amp; sub-category]])+1,1000)</f>
        <v>shorts</v>
      </c>
    </row>
    <row r="886" spans="1:22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>(Tab_Data[[#This Row],[pledged]]/Tab_Data[[#This Row],[goal]])*100</f>
        <v>64.036299765807954</v>
      </c>
      <c r="G886" t="s">
        <v>14</v>
      </c>
      <c r="H886">
        <v>1886</v>
      </c>
      <c r="I886" s="8">
        <f>IF(Tab_Data[[#This Row],[pledged]]=0,0,Tab_Data[[#This Row],[pledged]]/Tab_Data[[#This Row],[backers_count]])</f>
        <v>57.992576882290564</v>
      </c>
      <c r="J886" t="s">
        <v>21</v>
      </c>
      <c r="K886" t="s">
        <v>22</v>
      </c>
      <c r="L886">
        <v>1399179600</v>
      </c>
      <c r="M886" s="11">
        <f>(((Tab_Data[[#This Row],[launched_at]]/60)/60)/24)+DATE(1970,1,1)</f>
        <v>41763.208333333336</v>
      </c>
      <c r="N886">
        <f>YEAR(Tab_Data[[#This Row],[Date Created Conversion]])</f>
        <v>2014</v>
      </c>
      <c r="O886" s="12" t="str">
        <f>TEXT(Tab_Data[[#This Row],[Date Created Conversion]],"mmm")</f>
        <v>may</v>
      </c>
      <c r="P886">
        <v>1399352400</v>
      </c>
      <c r="Q886" s="11">
        <f>(((Tab_Data[[#This Row],[deadline]]/60)/60)/24)+DATE(1970,1,1)</f>
        <v>41765.208333333336</v>
      </c>
      <c r="R886" t="b">
        <v>0</v>
      </c>
      <c r="S886" t="b">
        <v>1</v>
      </c>
      <c r="T886" t="s">
        <v>33</v>
      </c>
      <c r="U886" t="str">
        <f>MID(Tab_Data[[#This Row],[category &amp; sub-category]],1,FIND("/",Tab_Data[[#This Row],[category &amp; sub-category]])-1)</f>
        <v>theater</v>
      </c>
      <c r="V886" t="str">
        <f>MID(Tab_Data[[#This Row],[category &amp; sub-category]],FIND("/",Tab_Data[[#This Row],[category &amp; sub-category]])+1,1000)</f>
        <v>plays</v>
      </c>
    </row>
    <row r="887" spans="1:22" hidden="1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>(Tab_Data[[#This Row],[pledged]]/Tab_Data[[#This Row],[goal]])*100</f>
        <v>118.27777777777777</v>
      </c>
      <c r="G887" t="s">
        <v>20</v>
      </c>
      <c r="H887">
        <v>52</v>
      </c>
      <c r="I887" s="8">
        <f>IF(Tab_Data[[#This Row],[pledged]]=0,0,Tab_Data[[#This Row],[pledged]]/Tab_Data[[#This Row],[backers_count]])</f>
        <v>40.942307692307693</v>
      </c>
      <c r="J887" t="s">
        <v>21</v>
      </c>
      <c r="K887" t="s">
        <v>22</v>
      </c>
      <c r="L887">
        <v>1275800400</v>
      </c>
      <c r="M887" s="11">
        <f>(((Tab_Data[[#This Row],[launched_at]]/60)/60)/24)+DATE(1970,1,1)</f>
        <v>40335.208333333336</v>
      </c>
      <c r="N887">
        <f>YEAR(Tab_Data[[#This Row],[Date Created Conversion]])</f>
        <v>2010</v>
      </c>
      <c r="O887" s="12" t="str">
        <f>TEXT(Tab_Data[[#This Row],[Date Created Conversion]],"mmm")</f>
        <v>jun</v>
      </c>
      <c r="P887">
        <v>1279083600</v>
      </c>
      <c r="Q887" s="11">
        <f>(((Tab_Data[[#This Row],[deadline]]/60)/60)/24)+DATE(1970,1,1)</f>
        <v>40373.208333333336</v>
      </c>
      <c r="R887" t="b">
        <v>0</v>
      </c>
      <c r="S887" t="b">
        <v>0</v>
      </c>
      <c r="T887" t="s">
        <v>33</v>
      </c>
      <c r="U887" t="str">
        <f>MID(Tab_Data[[#This Row],[category &amp; sub-category]],1,FIND("/",Tab_Data[[#This Row],[category &amp; sub-category]])-1)</f>
        <v>theater</v>
      </c>
      <c r="V887" t="str">
        <f>MID(Tab_Data[[#This Row],[category &amp; sub-category]],FIND("/",Tab_Data[[#This Row],[category &amp; sub-category]])+1,1000)</f>
        <v>plays</v>
      </c>
    </row>
    <row r="888" spans="1:22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>(Tab_Data[[#This Row],[pledged]]/Tab_Data[[#This Row],[goal]])*100</f>
        <v>84.824037184594957</v>
      </c>
      <c r="G888" t="s">
        <v>14</v>
      </c>
      <c r="H888">
        <v>1825</v>
      </c>
      <c r="I888" s="8">
        <f>IF(Tab_Data[[#This Row],[pledged]]=0,0,Tab_Data[[#This Row],[pledged]]/Tab_Data[[#This Row],[backers_count]])</f>
        <v>69.9972602739726</v>
      </c>
      <c r="J888" t="s">
        <v>21</v>
      </c>
      <c r="K888" t="s">
        <v>22</v>
      </c>
      <c r="L888">
        <v>1282798800</v>
      </c>
      <c r="M888" s="11">
        <f>(((Tab_Data[[#This Row],[launched_at]]/60)/60)/24)+DATE(1970,1,1)</f>
        <v>40416.208333333336</v>
      </c>
      <c r="N888">
        <f>YEAR(Tab_Data[[#This Row],[Date Created Conversion]])</f>
        <v>2010</v>
      </c>
      <c r="O888" s="12" t="str">
        <f>TEXT(Tab_Data[[#This Row],[Date Created Conversion]],"mmm")</f>
        <v>ago</v>
      </c>
      <c r="P888">
        <v>1284354000</v>
      </c>
      <c r="Q888" s="11">
        <f>(((Tab_Data[[#This Row],[deadline]]/60)/60)/24)+DATE(1970,1,1)</f>
        <v>40434.208333333336</v>
      </c>
      <c r="R888" t="b">
        <v>0</v>
      </c>
      <c r="S888" t="b">
        <v>0</v>
      </c>
      <c r="T888" t="s">
        <v>60</v>
      </c>
      <c r="U888" t="str">
        <f>MID(Tab_Data[[#This Row],[category &amp; sub-category]],1,FIND("/",Tab_Data[[#This Row],[category &amp; sub-category]])-1)</f>
        <v>music</v>
      </c>
      <c r="V888" t="str">
        <f>MID(Tab_Data[[#This Row],[category &amp; sub-category]],FIND("/",Tab_Data[[#This Row],[category &amp; sub-category]])+1,1000)</f>
        <v>indie rock</v>
      </c>
    </row>
    <row r="889" spans="1:22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>(Tab_Data[[#This Row],[pledged]]/Tab_Data[[#This Row],[goal]])*100</f>
        <v>29.346153846153843</v>
      </c>
      <c r="G889" t="s">
        <v>14</v>
      </c>
      <c r="H889">
        <v>31</v>
      </c>
      <c r="I889" s="8">
        <f>IF(Tab_Data[[#This Row],[pledged]]=0,0,Tab_Data[[#This Row],[pledged]]/Tab_Data[[#This Row],[backers_count]])</f>
        <v>73.838709677419359</v>
      </c>
      <c r="J889" t="s">
        <v>21</v>
      </c>
      <c r="K889" t="s">
        <v>22</v>
      </c>
      <c r="L889">
        <v>1437109200</v>
      </c>
      <c r="M889" s="11">
        <f>(((Tab_Data[[#This Row],[launched_at]]/60)/60)/24)+DATE(1970,1,1)</f>
        <v>42202.208333333328</v>
      </c>
      <c r="N889">
        <f>YEAR(Tab_Data[[#This Row],[Date Created Conversion]])</f>
        <v>2015</v>
      </c>
      <c r="O889" s="12" t="str">
        <f>TEXT(Tab_Data[[#This Row],[Date Created Conversion]],"mmm")</f>
        <v>jul</v>
      </c>
      <c r="P889">
        <v>1441170000</v>
      </c>
      <c r="Q889" s="11">
        <f>(((Tab_Data[[#This Row],[deadline]]/60)/60)/24)+DATE(1970,1,1)</f>
        <v>42249.208333333328</v>
      </c>
      <c r="R889" t="b">
        <v>0</v>
      </c>
      <c r="S889" t="b">
        <v>1</v>
      </c>
      <c r="T889" t="s">
        <v>33</v>
      </c>
      <c r="U889" t="str">
        <f>MID(Tab_Data[[#This Row],[category &amp; sub-category]],1,FIND("/",Tab_Data[[#This Row],[category &amp; sub-category]])-1)</f>
        <v>theater</v>
      </c>
      <c r="V889" t="str">
        <f>MID(Tab_Data[[#This Row],[category &amp; sub-category]],FIND("/",Tab_Data[[#This Row],[category &amp; sub-category]])+1,1000)</f>
        <v>plays</v>
      </c>
    </row>
    <row r="890" spans="1:22" ht="31.2" hidden="1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>(Tab_Data[[#This Row],[pledged]]/Tab_Data[[#This Row],[goal]])*100</f>
        <v>209.89655172413794</v>
      </c>
      <c r="G890" t="s">
        <v>20</v>
      </c>
      <c r="H890">
        <v>290</v>
      </c>
      <c r="I890" s="8">
        <f>IF(Tab_Data[[#This Row],[pledged]]=0,0,Tab_Data[[#This Row],[pledged]]/Tab_Data[[#This Row],[backers_count]])</f>
        <v>41.979310344827589</v>
      </c>
      <c r="J890" t="s">
        <v>21</v>
      </c>
      <c r="K890" t="s">
        <v>22</v>
      </c>
      <c r="L890">
        <v>1491886800</v>
      </c>
      <c r="M890" s="11">
        <f>(((Tab_Data[[#This Row],[launched_at]]/60)/60)/24)+DATE(1970,1,1)</f>
        <v>42836.208333333328</v>
      </c>
      <c r="N890">
        <f>YEAR(Tab_Data[[#This Row],[Date Created Conversion]])</f>
        <v>2017</v>
      </c>
      <c r="O890" s="12" t="str">
        <f>TEXT(Tab_Data[[#This Row],[Date Created Conversion]],"mmm")</f>
        <v>abr</v>
      </c>
      <c r="P890">
        <v>1493528400</v>
      </c>
      <c r="Q890" s="11">
        <f>(((Tab_Data[[#This Row],[deadline]]/60)/60)/24)+DATE(1970,1,1)</f>
        <v>42855.208333333328</v>
      </c>
      <c r="R890" t="b">
        <v>0</v>
      </c>
      <c r="S890" t="b">
        <v>0</v>
      </c>
      <c r="T890" t="s">
        <v>33</v>
      </c>
      <c r="U890" t="str">
        <f>MID(Tab_Data[[#This Row],[category &amp; sub-category]],1,FIND("/",Tab_Data[[#This Row],[category &amp; sub-category]])-1)</f>
        <v>theater</v>
      </c>
      <c r="V890" t="str">
        <f>MID(Tab_Data[[#This Row],[category &amp; sub-category]],FIND("/",Tab_Data[[#This Row],[category &amp; sub-category]])+1,1000)</f>
        <v>plays</v>
      </c>
    </row>
    <row r="891" spans="1:22" hidden="1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>(Tab_Data[[#This Row],[pledged]]/Tab_Data[[#This Row],[goal]])*100</f>
        <v>169.78571428571431</v>
      </c>
      <c r="G891" t="s">
        <v>20</v>
      </c>
      <c r="H891">
        <v>122</v>
      </c>
      <c r="I891" s="8">
        <f>IF(Tab_Data[[#This Row],[pledged]]=0,0,Tab_Data[[#This Row],[pledged]]/Tab_Data[[#This Row],[backers_count]])</f>
        <v>77.93442622950819</v>
      </c>
      <c r="J891" t="s">
        <v>21</v>
      </c>
      <c r="K891" t="s">
        <v>22</v>
      </c>
      <c r="L891">
        <v>1394600400</v>
      </c>
      <c r="M891" s="11">
        <f>(((Tab_Data[[#This Row],[launched_at]]/60)/60)/24)+DATE(1970,1,1)</f>
        <v>41710.208333333336</v>
      </c>
      <c r="N891">
        <f>YEAR(Tab_Data[[#This Row],[Date Created Conversion]])</f>
        <v>2014</v>
      </c>
      <c r="O891" s="12" t="str">
        <f>TEXT(Tab_Data[[#This Row],[Date Created Conversion]],"mmm")</f>
        <v>mar</v>
      </c>
      <c r="P891">
        <v>1395205200</v>
      </c>
      <c r="Q891" s="11">
        <f>(((Tab_Data[[#This Row],[deadline]]/60)/60)/24)+DATE(1970,1,1)</f>
        <v>41717.208333333336</v>
      </c>
      <c r="R891" t="b">
        <v>0</v>
      </c>
      <c r="S891" t="b">
        <v>1</v>
      </c>
      <c r="T891" t="s">
        <v>50</v>
      </c>
      <c r="U891" t="str">
        <f>MID(Tab_Data[[#This Row],[category &amp; sub-category]],1,FIND("/",Tab_Data[[#This Row],[category &amp; sub-category]])-1)</f>
        <v>music</v>
      </c>
      <c r="V891" t="str">
        <f>MID(Tab_Data[[#This Row],[category &amp; sub-category]],FIND("/",Tab_Data[[#This Row],[category &amp; sub-category]])+1,1000)</f>
        <v>electric music</v>
      </c>
    </row>
    <row r="892" spans="1:22" hidden="1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>(Tab_Data[[#This Row],[pledged]]/Tab_Data[[#This Row],[goal]])*100</f>
        <v>115.95907738095239</v>
      </c>
      <c r="G892" t="s">
        <v>20</v>
      </c>
      <c r="H892">
        <v>1470</v>
      </c>
      <c r="I892" s="8">
        <f>IF(Tab_Data[[#This Row],[pledged]]=0,0,Tab_Data[[#This Row],[pledged]]/Tab_Data[[#This Row],[backers_count]])</f>
        <v>106.01972789115646</v>
      </c>
      <c r="J892" t="s">
        <v>21</v>
      </c>
      <c r="K892" t="s">
        <v>22</v>
      </c>
      <c r="L892">
        <v>1561352400</v>
      </c>
      <c r="M892" s="11">
        <f>(((Tab_Data[[#This Row],[launched_at]]/60)/60)/24)+DATE(1970,1,1)</f>
        <v>43640.208333333328</v>
      </c>
      <c r="N892">
        <f>YEAR(Tab_Data[[#This Row],[Date Created Conversion]])</f>
        <v>2019</v>
      </c>
      <c r="O892" s="12" t="str">
        <f>TEXT(Tab_Data[[#This Row],[Date Created Conversion]],"mmm")</f>
        <v>jun</v>
      </c>
      <c r="P892">
        <v>1561438800</v>
      </c>
      <c r="Q892" s="11">
        <f>(((Tab_Data[[#This Row],[deadline]]/60)/60)/24)+DATE(1970,1,1)</f>
        <v>43641.208333333328</v>
      </c>
      <c r="R892" t="b">
        <v>0</v>
      </c>
      <c r="S892" t="b">
        <v>0</v>
      </c>
      <c r="T892" t="s">
        <v>60</v>
      </c>
      <c r="U892" t="str">
        <f>MID(Tab_Data[[#This Row],[category &amp; sub-category]],1,FIND("/",Tab_Data[[#This Row],[category &amp; sub-category]])-1)</f>
        <v>music</v>
      </c>
      <c r="V892" t="str">
        <f>MID(Tab_Data[[#This Row],[category &amp; sub-category]],FIND("/",Tab_Data[[#This Row],[category &amp; sub-category]])+1,1000)</f>
        <v>indie rock</v>
      </c>
    </row>
    <row r="893" spans="1:22" ht="31.2" hidden="1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>(Tab_Data[[#This Row],[pledged]]/Tab_Data[[#This Row],[goal]])*100</f>
        <v>258.59999999999997</v>
      </c>
      <c r="G893" t="s">
        <v>20</v>
      </c>
      <c r="H893">
        <v>165</v>
      </c>
      <c r="I893" s="8">
        <f>IF(Tab_Data[[#This Row],[pledged]]=0,0,Tab_Data[[#This Row],[pledged]]/Tab_Data[[#This Row],[backers_count]])</f>
        <v>47.018181818181816</v>
      </c>
      <c r="J893" t="s">
        <v>15</v>
      </c>
      <c r="K893" t="s">
        <v>16</v>
      </c>
      <c r="L893">
        <v>1322892000</v>
      </c>
      <c r="M893" s="11">
        <f>(((Tab_Data[[#This Row],[launched_at]]/60)/60)/24)+DATE(1970,1,1)</f>
        <v>40880.25</v>
      </c>
      <c r="N893">
        <f>YEAR(Tab_Data[[#This Row],[Date Created Conversion]])</f>
        <v>2011</v>
      </c>
      <c r="O893" s="12" t="str">
        <f>TEXT(Tab_Data[[#This Row],[Date Created Conversion]],"mmm")</f>
        <v>dic</v>
      </c>
      <c r="P893">
        <v>1326693600</v>
      </c>
      <c r="Q893" s="11">
        <f>(((Tab_Data[[#This Row],[deadline]]/60)/60)/24)+DATE(1970,1,1)</f>
        <v>40924.25</v>
      </c>
      <c r="R893" t="b">
        <v>0</v>
      </c>
      <c r="S893" t="b">
        <v>0</v>
      </c>
      <c r="T893" t="s">
        <v>42</v>
      </c>
      <c r="U893" t="str">
        <f>MID(Tab_Data[[#This Row],[category &amp; sub-category]],1,FIND("/",Tab_Data[[#This Row],[category &amp; sub-category]])-1)</f>
        <v>film &amp; video</v>
      </c>
      <c r="V893" t="str">
        <f>MID(Tab_Data[[#This Row],[category &amp; sub-category]],FIND("/",Tab_Data[[#This Row],[category &amp; sub-category]])+1,1000)</f>
        <v>documentary</v>
      </c>
    </row>
    <row r="894" spans="1:22" hidden="1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>(Tab_Data[[#This Row],[pledged]]/Tab_Data[[#This Row],[goal]])*100</f>
        <v>230.58333333333331</v>
      </c>
      <c r="G894" t="s">
        <v>20</v>
      </c>
      <c r="H894">
        <v>182</v>
      </c>
      <c r="I894" s="8">
        <f>IF(Tab_Data[[#This Row],[pledged]]=0,0,Tab_Data[[#This Row],[pledged]]/Tab_Data[[#This Row],[backers_count]])</f>
        <v>76.016483516483518</v>
      </c>
      <c r="J894" t="s">
        <v>21</v>
      </c>
      <c r="K894" t="s">
        <v>22</v>
      </c>
      <c r="L894">
        <v>1274418000</v>
      </c>
      <c r="M894" s="11">
        <f>(((Tab_Data[[#This Row],[launched_at]]/60)/60)/24)+DATE(1970,1,1)</f>
        <v>40319.208333333336</v>
      </c>
      <c r="N894">
        <f>YEAR(Tab_Data[[#This Row],[Date Created Conversion]])</f>
        <v>2010</v>
      </c>
      <c r="O894" s="12" t="str">
        <f>TEXT(Tab_Data[[#This Row],[Date Created Conversion]],"mmm")</f>
        <v>may</v>
      </c>
      <c r="P894">
        <v>1277960400</v>
      </c>
      <c r="Q894" s="11">
        <f>(((Tab_Data[[#This Row],[deadline]]/60)/60)/24)+DATE(1970,1,1)</f>
        <v>40360.208333333336</v>
      </c>
      <c r="R894" t="b">
        <v>0</v>
      </c>
      <c r="S894" t="b">
        <v>0</v>
      </c>
      <c r="T894" t="s">
        <v>206</v>
      </c>
      <c r="U894" t="str">
        <f>MID(Tab_Data[[#This Row],[category &amp; sub-category]],1,FIND("/",Tab_Data[[#This Row],[category &amp; sub-category]])-1)</f>
        <v>publishing</v>
      </c>
      <c r="V894" t="str">
        <f>MID(Tab_Data[[#This Row],[category &amp; sub-category]],FIND("/",Tab_Data[[#This Row],[category &amp; sub-category]])+1,1000)</f>
        <v>translations</v>
      </c>
    </row>
    <row r="895" spans="1:22" hidden="1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>(Tab_Data[[#This Row],[pledged]]/Tab_Data[[#This Row],[goal]])*100</f>
        <v>128.21428571428572</v>
      </c>
      <c r="G895" t="s">
        <v>20</v>
      </c>
      <c r="H895">
        <v>199</v>
      </c>
      <c r="I895" s="8">
        <f>IF(Tab_Data[[#This Row],[pledged]]=0,0,Tab_Data[[#This Row],[pledged]]/Tab_Data[[#This Row],[backers_count]])</f>
        <v>54.120603015075375</v>
      </c>
      <c r="J895" t="s">
        <v>107</v>
      </c>
      <c r="K895" t="s">
        <v>108</v>
      </c>
      <c r="L895">
        <v>1434344400</v>
      </c>
      <c r="M895" s="11">
        <f>(((Tab_Data[[#This Row],[launched_at]]/60)/60)/24)+DATE(1970,1,1)</f>
        <v>42170.208333333328</v>
      </c>
      <c r="N895">
        <f>YEAR(Tab_Data[[#This Row],[Date Created Conversion]])</f>
        <v>2015</v>
      </c>
      <c r="O895" s="12" t="str">
        <f>TEXT(Tab_Data[[#This Row],[Date Created Conversion]],"mmm")</f>
        <v>jun</v>
      </c>
      <c r="P895">
        <v>1434690000</v>
      </c>
      <c r="Q895" s="11">
        <f>(((Tab_Data[[#This Row],[deadline]]/60)/60)/24)+DATE(1970,1,1)</f>
        <v>42174.208333333328</v>
      </c>
      <c r="R895" t="b">
        <v>0</v>
      </c>
      <c r="S895" t="b">
        <v>1</v>
      </c>
      <c r="T895" t="s">
        <v>42</v>
      </c>
      <c r="U895" t="str">
        <f>MID(Tab_Data[[#This Row],[category &amp; sub-category]],1,FIND("/",Tab_Data[[#This Row],[category &amp; sub-category]])-1)</f>
        <v>film &amp; video</v>
      </c>
      <c r="V895" t="str">
        <f>MID(Tab_Data[[#This Row],[category &amp; sub-category]],FIND("/",Tab_Data[[#This Row],[category &amp; sub-category]])+1,1000)</f>
        <v>documentary</v>
      </c>
    </row>
    <row r="896" spans="1:22" hidden="1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>(Tab_Data[[#This Row],[pledged]]/Tab_Data[[#This Row],[goal]])*100</f>
        <v>188.70588235294116</v>
      </c>
      <c r="G896" t="s">
        <v>20</v>
      </c>
      <c r="H896">
        <v>56</v>
      </c>
      <c r="I896" s="8">
        <f>IF(Tab_Data[[#This Row],[pledged]]=0,0,Tab_Data[[#This Row],[pledged]]/Tab_Data[[#This Row],[backers_count]])</f>
        <v>57.285714285714285</v>
      </c>
      <c r="J896" t="s">
        <v>40</v>
      </c>
      <c r="K896" t="s">
        <v>41</v>
      </c>
      <c r="L896">
        <v>1373518800</v>
      </c>
      <c r="M896" s="11">
        <f>(((Tab_Data[[#This Row],[launched_at]]/60)/60)/24)+DATE(1970,1,1)</f>
        <v>41466.208333333336</v>
      </c>
      <c r="N896">
        <f>YEAR(Tab_Data[[#This Row],[Date Created Conversion]])</f>
        <v>2013</v>
      </c>
      <c r="O896" s="12" t="str">
        <f>TEXT(Tab_Data[[#This Row],[Date Created Conversion]],"mmm")</f>
        <v>jul</v>
      </c>
      <c r="P896">
        <v>1376110800</v>
      </c>
      <c r="Q896" s="11">
        <f>(((Tab_Data[[#This Row],[deadline]]/60)/60)/24)+DATE(1970,1,1)</f>
        <v>41496.208333333336</v>
      </c>
      <c r="R896" t="b">
        <v>0</v>
      </c>
      <c r="S896" t="b">
        <v>1</v>
      </c>
      <c r="T896" t="s">
        <v>269</v>
      </c>
      <c r="U896" t="str">
        <f>MID(Tab_Data[[#This Row],[category &amp; sub-category]],1,FIND("/",Tab_Data[[#This Row],[category &amp; sub-category]])-1)</f>
        <v>film &amp; video</v>
      </c>
      <c r="V896" t="str">
        <f>MID(Tab_Data[[#This Row],[category &amp; sub-category]],FIND("/",Tab_Data[[#This Row],[category &amp; sub-category]])+1,1000)</f>
        <v>television</v>
      </c>
    </row>
    <row r="897" spans="1:22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>(Tab_Data[[#This Row],[pledged]]/Tab_Data[[#This Row],[goal]])*100</f>
        <v>6.9511889862327907</v>
      </c>
      <c r="G897" t="s">
        <v>14</v>
      </c>
      <c r="H897">
        <v>107</v>
      </c>
      <c r="I897" s="8">
        <f>IF(Tab_Data[[#This Row],[pledged]]=0,0,Tab_Data[[#This Row],[pledged]]/Tab_Data[[#This Row],[backers_count]])</f>
        <v>103.81308411214954</v>
      </c>
      <c r="J897" t="s">
        <v>21</v>
      </c>
      <c r="K897" t="s">
        <v>22</v>
      </c>
      <c r="L897">
        <v>1517637600</v>
      </c>
      <c r="M897" s="11">
        <f>(((Tab_Data[[#This Row],[launched_at]]/60)/60)/24)+DATE(1970,1,1)</f>
        <v>43134.25</v>
      </c>
      <c r="N897">
        <f>YEAR(Tab_Data[[#This Row],[Date Created Conversion]])</f>
        <v>2018</v>
      </c>
      <c r="O897" s="12" t="str">
        <f>TEXT(Tab_Data[[#This Row],[Date Created Conversion]],"mmm")</f>
        <v>feb</v>
      </c>
      <c r="P897">
        <v>1518415200</v>
      </c>
      <c r="Q897" s="11">
        <f>(((Tab_Data[[#This Row],[deadline]]/60)/60)/24)+DATE(1970,1,1)</f>
        <v>43143.25</v>
      </c>
      <c r="R897" t="b">
        <v>0</v>
      </c>
      <c r="S897" t="b">
        <v>0</v>
      </c>
      <c r="T897" t="s">
        <v>33</v>
      </c>
      <c r="U897" t="str">
        <f>MID(Tab_Data[[#This Row],[category &amp; sub-category]],1,FIND("/",Tab_Data[[#This Row],[category &amp; sub-category]])-1)</f>
        <v>theater</v>
      </c>
      <c r="V897" t="str">
        <f>MID(Tab_Data[[#This Row],[category &amp; sub-category]],FIND("/",Tab_Data[[#This Row],[category &amp; sub-category]])+1,1000)</f>
        <v>plays</v>
      </c>
    </row>
    <row r="898" spans="1:22" ht="31.2" hidden="1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>(Tab_Data[[#This Row],[pledged]]/Tab_Data[[#This Row],[goal]])*100</f>
        <v>774.43434343434342</v>
      </c>
      <c r="G898" t="s">
        <v>20</v>
      </c>
      <c r="H898">
        <v>1460</v>
      </c>
      <c r="I898" s="8">
        <f>IF(Tab_Data[[#This Row],[pledged]]=0,0,Tab_Data[[#This Row],[pledged]]/Tab_Data[[#This Row],[backers_count]])</f>
        <v>105.02602739726028</v>
      </c>
      <c r="J898" t="s">
        <v>26</v>
      </c>
      <c r="K898" t="s">
        <v>27</v>
      </c>
      <c r="L898">
        <v>1310619600</v>
      </c>
      <c r="M898" s="11">
        <f>(((Tab_Data[[#This Row],[launched_at]]/60)/60)/24)+DATE(1970,1,1)</f>
        <v>40738.208333333336</v>
      </c>
      <c r="N898">
        <f>YEAR(Tab_Data[[#This Row],[Date Created Conversion]])</f>
        <v>2011</v>
      </c>
      <c r="O898" s="12" t="str">
        <f>TEXT(Tab_Data[[#This Row],[Date Created Conversion]],"mmm")</f>
        <v>jul</v>
      </c>
      <c r="P898">
        <v>1310878800</v>
      </c>
      <c r="Q898" s="11">
        <f>(((Tab_Data[[#This Row],[deadline]]/60)/60)/24)+DATE(1970,1,1)</f>
        <v>40741.208333333336</v>
      </c>
      <c r="R898" t="b">
        <v>0</v>
      </c>
      <c r="S898" t="b">
        <v>1</v>
      </c>
      <c r="T898" t="s">
        <v>17</v>
      </c>
      <c r="U898" t="str">
        <f>MID(Tab_Data[[#This Row],[category &amp; sub-category]],1,FIND("/",Tab_Data[[#This Row],[category &amp; sub-category]])-1)</f>
        <v>food</v>
      </c>
      <c r="V898" t="str">
        <f>MID(Tab_Data[[#This Row],[category &amp; sub-category]],FIND("/",Tab_Data[[#This Row],[category &amp; sub-category]])+1,1000)</f>
        <v>food trucks</v>
      </c>
    </row>
    <row r="899" spans="1:22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>(Tab_Data[[#This Row],[pledged]]/Tab_Data[[#This Row],[goal]])*100</f>
        <v>27.693181818181817</v>
      </c>
      <c r="G899" t="s">
        <v>14</v>
      </c>
      <c r="H899">
        <v>27</v>
      </c>
      <c r="I899" s="8">
        <f>IF(Tab_Data[[#This Row],[pledged]]=0,0,Tab_Data[[#This Row],[pledged]]/Tab_Data[[#This Row],[backers_count]])</f>
        <v>90.259259259259252</v>
      </c>
      <c r="J899" t="s">
        <v>21</v>
      </c>
      <c r="K899" t="s">
        <v>22</v>
      </c>
      <c r="L899">
        <v>1556427600</v>
      </c>
      <c r="M899" s="11">
        <f>(((Tab_Data[[#This Row],[launched_at]]/60)/60)/24)+DATE(1970,1,1)</f>
        <v>43583.208333333328</v>
      </c>
      <c r="N899">
        <f>YEAR(Tab_Data[[#This Row],[Date Created Conversion]])</f>
        <v>2019</v>
      </c>
      <c r="O899" s="12" t="str">
        <f>TEXT(Tab_Data[[#This Row],[Date Created Conversion]],"mmm")</f>
        <v>abr</v>
      </c>
      <c r="P899">
        <v>1556600400</v>
      </c>
      <c r="Q899" s="11">
        <f>(((Tab_Data[[#This Row],[deadline]]/60)/60)/24)+DATE(1970,1,1)</f>
        <v>43585.208333333328</v>
      </c>
      <c r="R899" t="b">
        <v>0</v>
      </c>
      <c r="S899" t="b">
        <v>0</v>
      </c>
      <c r="T899" t="s">
        <v>33</v>
      </c>
      <c r="U899" t="str">
        <f>MID(Tab_Data[[#This Row],[category &amp; sub-category]],1,FIND("/",Tab_Data[[#This Row],[category &amp; sub-category]])-1)</f>
        <v>theater</v>
      </c>
      <c r="V899" t="str">
        <f>MID(Tab_Data[[#This Row],[category &amp; sub-category]],FIND("/",Tab_Data[[#This Row],[category &amp; sub-category]])+1,1000)</f>
        <v>plays</v>
      </c>
    </row>
    <row r="900" spans="1:22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>(Tab_Data[[#This Row],[pledged]]/Tab_Data[[#This Row],[goal]])*100</f>
        <v>52.479620323841424</v>
      </c>
      <c r="G900" t="s">
        <v>14</v>
      </c>
      <c r="H900">
        <v>1221</v>
      </c>
      <c r="I900" s="8">
        <f>IF(Tab_Data[[#This Row],[pledged]]=0,0,Tab_Data[[#This Row],[pledged]]/Tab_Data[[#This Row],[backers_count]])</f>
        <v>76.978705978705975</v>
      </c>
      <c r="J900" t="s">
        <v>21</v>
      </c>
      <c r="K900" t="s">
        <v>22</v>
      </c>
      <c r="L900">
        <v>1576476000</v>
      </c>
      <c r="M900" s="11">
        <f>(((Tab_Data[[#This Row],[launched_at]]/60)/60)/24)+DATE(1970,1,1)</f>
        <v>43815.25</v>
      </c>
      <c r="N900">
        <f>YEAR(Tab_Data[[#This Row],[Date Created Conversion]])</f>
        <v>2019</v>
      </c>
      <c r="O900" s="12" t="str">
        <f>TEXT(Tab_Data[[#This Row],[Date Created Conversion]],"mmm")</f>
        <v>dic</v>
      </c>
      <c r="P900">
        <v>1576994400</v>
      </c>
      <c r="Q900" s="11">
        <f>(((Tab_Data[[#This Row],[deadline]]/60)/60)/24)+DATE(1970,1,1)</f>
        <v>43821.25</v>
      </c>
      <c r="R900" t="b">
        <v>0</v>
      </c>
      <c r="S900" t="b">
        <v>0</v>
      </c>
      <c r="T900" t="s">
        <v>42</v>
      </c>
      <c r="U900" t="str">
        <f>MID(Tab_Data[[#This Row],[category &amp; sub-category]],1,FIND("/",Tab_Data[[#This Row],[category &amp; sub-category]])-1)</f>
        <v>film &amp; video</v>
      </c>
      <c r="V900" t="str">
        <f>MID(Tab_Data[[#This Row],[category &amp; sub-category]],FIND("/",Tab_Data[[#This Row],[category &amp; sub-category]])+1,1000)</f>
        <v>documentary</v>
      </c>
    </row>
    <row r="901" spans="1:22" hidden="1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>(Tab_Data[[#This Row],[pledged]]/Tab_Data[[#This Row],[goal]])*100</f>
        <v>407.09677419354841</v>
      </c>
      <c r="G901" t="s">
        <v>20</v>
      </c>
      <c r="H901">
        <v>123</v>
      </c>
      <c r="I901" s="8">
        <f>IF(Tab_Data[[#This Row],[pledged]]=0,0,Tab_Data[[#This Row],[pledged]]/Tab_Data[[#This Row],[backers_count]])</f>
        <v>102.60162601626017</v>
      </c>
      <c r="J901" t="s">
        <v>98</v>
      </c>
      <c r="K901" t="s">
        <v>99</v>
      </c>
      <c r="L901">
        <v>1381122000</v>
      </c>
      <c r="M901" s="11">
        <f>(((Tab_Data[[#This Row],[launched_at]]/60)/60)/24)+DATE(1970,1,1)</f>
        <v>41554.208333333336</v>
      </c>
      <c r="N901">
        <f>YEAR(Tab_Data[[#This Row],[Date Created Conversion]])</f>
        <v>2013</v>
      </c>
      <c r="O901" s="12" t="str">
        <f>TEXT(Tab_Data[[#This Row],[Date Created Conversion]],"mmm")</f>
        <v>oct</v>
      </c>
      <c r="P901">
        <v>1382677200</v>
      </c>
      <c r="Q901" s="11">
        <f>(((Tab_Data[[#This Row],[deadline]]/60)/60)/24)+DATE(1970,1,1)</f>
        <v>41572.208333333336</v>
      </c>
      <c r="R901" t="b">
        <v>0</v>
      </c>
      <c r="S901" t="b">
        <v>0</v>
      </c>
      <c r="T901" t="s">
        <v>159</v>
      </c>
      <c r="U901" t="str">
        <f>MID(Tab_Data[[#This Row],[category &amp; sub-category]],1,FIND("/",Tab_Data[[#This Row],[category &amp; sub-category]])-1)</f>
        <v>music</v>
      </c>
      <c r="V901" t="str">
        <f>MID(Tab_Data[[#This Row],[category &amp; sub-category]],FIND("/",Tab_Data[[#This Row],[category &amp; sub-category]])+1,1000)</f>
        <v>jazz</v>
      </c>
    </row>
    <row r="902" spans="1:22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>(Tab_Data[[#This Row],[pledged]]/Tab_Data[[#This Row],[goal]])*100</f>
        <v>2</v>
      </c>
      <c r="G902" t="s">
        <v>14</v>
      </c>
      <c r="H902">
        <v>1</v>
      </c>
      <c r="I902" s="8">
        <f>IF(Tab_Data[[#This Row],[pledged]]=0,0,Tab_Data[[#This Row],[pledged]]/Tab_Data[[#This Row],[backers_count]])</f>
        <v>2</v>
      </c>
      <c r="J902" t="s">
        <v>21</v>
      </c>
      <c r="K902" t="s">
        <v>22</v>
      </c>
      <c r="L902">
        <v>1411102800</v>
      </c>
      <c r="M902" s="11">
        <f>(((Tab_Data[[#This Row],[launched_at]]/60)/60)/24)+DATE(1970,1,1)</f>
        <v>41901.208333333336</v>
      </c>
      <c r="N902">
        <f>YEAR(Tab_Data[[#This Row],[Date Created Conversion]])</f>
        <v>2014</v>
      </c>
      <c r="O902" s="12" t="str">
        <f>TEXT(Tab_Data[[#This Row],[Date Created Conversion]],"mmm")</f>
        <v>sep</v>
      </c>
      <c r="P902">
        <v>1411189200</v>
      </c>
      <c r="Q902" s="11">
        <f>(((Tab_Data[[#This Row],[deadline]]/60)/60)/24)+DATE(1970,1,1)</f>
        <v>41902.208333333336</v>
      </c>
      <c r="R902" t="b">
        <v>0</v>
      </c>
      <c r="S902" t="b">
        <v>1</v>
      </c>
      <c r="T902" t="s">
        <v>28</v>
      </c>
      <c r="U902" t="str">
        <f>MID(Tab_Data[[#This Row],[category &amp; sub-category]],1,FIND("/",Tab_Data[[#This Row],[category &amp; sub-category]])-1)</f>
        <v>technology</v>
      </c>
      <c r="V902" t="str">
        <f>MID(Tab_Data[[#This Row],[category &amp; sub-category]],FIND("/",Tab_Data[[#This Row],[category &amp; sub-category]])+1,1000)</f>
        <v>web</v>
      </c>
    </row>
    <row r="903" spans="1:22" hidden="1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>(Tab_Data[[#This Row],[pledged]]/Tab_Data[[#This Row],[goal]])*100</f>
        <v>156.17857142857144</v>
      </c>
      <c r="G903" t="s">
        <v>20</v>
      </c>
      <c r="H903">
        <v>159</v>
      </c>
      <c r="I903" s="8">
        <f>IF(Tab_Data[[#This Row],[pledged]]=0,0,Tab_Data[[#This Row],[pledged]]/Tab_Data[[#This Row],[backers_count]])</f>
        <v>55.0062893081761</v>
      </c>
      <c r="J903" t="s">
        <v>21</v>
      </c>
      <c r="K903" t="s">
        <v>22</v>
      </c>
      <c r="L903">
        <v>1531803600</v>
      </c>
      <c r="M903" s="11">
        <f>(((Tab_Data[[#This Row],[launched_at]]/60)/60)/24)+DATE(1970,1,1)</f>
        <v>43298.208333333328</v>
      </c>
      <c r="N903">
        <f>YEAR(Tab_Data[[#This Row],[Date Created Conversion]])</f>
        <v>2018</v>
      </c>
      <c r="O903" s="12" t="str">
        <f>TEXT(Tab_Data[[#This Row],[Date Created Conversion]],"mmm")</f>
        <v>jul</v>
      </c>
      <c r="P903">
        <v>1534654800</v>
      </c>
      <c r="Q903" s="11">
        <f>(((Tab_Data[[#This Row],[deadline]]/60)/60)/24)+DATE(1970,1,1)</f>
        <v>43331.208333333328</v>
      </c>
      <c r="R903" t="b">
        <v>0</v>
      </c>
      <c r="S903" t="b">
        <v>1</v>
      </c>
      <c r="T903" t="s">
        <v>23</v>
      </c>
      <c r="U903" t="str">
        <f>MID(Tab_Data[[#This Row],[category &amp; sub-category]],1,FIND("/",Tab_Data[[#This Row],[category &amp; sub-category]])-1)</f>
        <v>music</v>
      </c>
      <c r="V903" t="str">
        <f>MID(Tab_Data[[#This Row],[category &amp; sub-category]],FIND("/",Tab_Data[[#This Row],[category &amp; sub-category]])+1,1000)</f>
        <v>rock</v>
      </c>
    </row>
    <row r="904" spans="1:22" hidden="1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>(Tab_Data[[#This Row],[pledged]]/Tab_Data[[#This Row],[goal]])*100</f>
        <v>252.42857142857144</v>
      </c>
      <c r="G904" t="s">
        <v>20</v>
      </c>
      <c r="H904">
        <v>110</v>
      </c>
      <c r="I904" s="8">
        <f>IF(Tab_Data[[#This Row],[pledged]]=0,0,Tab_Data[[#This Row],[pledged]]/Tab_Data[[#This Row],[backers_count]])</f>
        <v>32.127272727272725</v>
      </c>
      <c r="J904" t="s">
        <v>21</v>
      </c>
      <c r="K904" t="s">
        <v>22</v>
      </c>
      <c r="L904">
        <v>1454133600</v>
      </c>
      <c r="M904" s="11">
        <f>(((Tab_Data[[#This Row],[launched_at]]/60)/60)/24)+DATE(1970,1,1)</f>
        <v>42399.25</v>
      </c>
      <c r="N904">
        <f>YEAR(Tab_Data[[#This Row],[Date Created Conversion]])</f>
        <v>2016</v>
      </c>
      <c r="O904" s="12" t="str">
        <f>TEXT(Tab_Data[[#This Row],[Date Created Conversion]],"mmm")</f>
        <v>ene</v>
      </c>
      <c r="P904">
        <v>1457762400</v>
      </c>
      <c r="Q904" s="11">
        <f>(((Tab_Data[[#This Row],[deadline]]/60)/60)/24)+DATE(1970,1,1)</f>
        <v>42441.25</v>
      </c>
      <c r="R904" t="b">
        <v>0</v>
      </c>
      <c r="S904" t="b">
        <v>0</v>
      </c>
      <c r="T904" t="s">
        <v>28</v>
      </c>
      <c r="U904" t="str">
        <f>MID(Tab_Data[[#This Row],[category &amp; sub-category]],1,FIND("/",Tab_Data[[#This Row],[category &amp; sub-category]])-1)</f>
        <v>technology</v>
      </c>
      <c r="V904" t="str">
        <f>MID(Tab_Data[[#This Row],[category &amp; sub-category]],FIND("/",Tab_Data[[#This Row],[category &amp; sub-category]])+1,1000)</f>
        <v>web</v>
      </c>
    </row>
    <row r="905" spans="1:22" ht="31.2" hidden="1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>(Tab_Data[[#This Row],[pledged]]/Tab_Data[[#This Row],[goal]])*100</f>
        <v>1.729268292682927</v>
      </c>
      <c r="G905" t="s">
        <v>47</v>
      </c>
      <c r="H905">
        <v>14</v>
      </c>
      <c r="I905" s="8">
        <f>IF(Tab_Data[[#This Row],[pledged]]=0,0,Tab_Data[[#This Row],[pledged]]/Tab_Data[[#This Row],[backers_count]])</f>
        <v>50.642857142857146</v>
      </c>
      <c r="J905" t="s">
        <v>21</v>
      </c>
      <c r="K905" t="s">
        <v>22</v>
      </c>
      <c r="L905">
        <v>1336194000</v>
      </c>
      <c r="M905" s="11">
        <f>(((Tab_Data[[#This Row],[launched_at]]/60)/60)/24)+DATE(1970,1,1)</f>
        <v>41034.208333333336</v>
      </c>
      <c r="N905">
        <f>YEAR(Tab_Data[[#This Row],[Date Created Conversion]])</f>
        <v>2012</v>
      </c>
      <c r="O905" s="12" t="str">
        <f>TEXT(Tab_Data[[#This Row],[Date Created Conversion]],"mmm")</f>
        <v>may</v>
      </c>
      <c r="P905">
        <v>1337490000</v>
      </c>
      <c r="Q905" s="11">
        <f>(((Tab_Data[[#This Row],[deadline]]/60)/60)/24)+DATE(1970,1,1)</f>
        <v>41049.208333333336</v>
      </c>
      <c r="R905" t="b">
        <v>0</v>
      </c>
      <c r="S905" t="b">
        <v>1</v>
      </c>
      <c r="T905" t="s">
        <v>68</v>
      </c>
      <c r="U905" t="str">
        <f>MID(Tab_Data[[#This Row],[category &amp; sub-category]],1,FIND("/",Tab_Data[[#This Row],[category &amp; sub-category]])-1)</f>
        <v>publishing</v>
      </c>
      <c r="V905" t="str">
        <f>MID(Tab_Data[[#This Row],[category &amp; sub-category]],FIND("/",Tab_Data[[#This Row],[category &amp; sub-category]])+1,1000)</f>
        <v>nonfiction</v>
      </c>
    </row>
    <row r="906" spans="1:22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>(Tab_Data[[#This Row],[pledged]]/Tab_Data[[#This Row],[goal]])*100</f>
        <v>12.230769230769232</v>
      </c>
      <c r="G906" t="s">
        <v>14</v>
      </c>
      <c r="H906">
        <v>16</v>
      </c>
      <c r="I906" s="8">
        <f>IF(Tab_Data[[#This Row],[pledged]]=0,0,Tab_Data[[#This Row],[pledged]]/Tab_Data[[#This Row],[backers_count]])</f>
        <v>49.6875</v>
      </c>
      <c r="J906" t="s">
        <v>21</v>
      </c>
      <c r="K906" t="s">
        <v>22</v>
      </c>
      <c r="L906">
        <v>1349326800</v>
      </c>
      <c r="M906" s="11">
        <f>(((Tab_Data[[#This Row],[launched_at]]/60)/60)/24)+DATE(1970,1,1)</f>
        <v>41186.208333333336</v>
      </c>
      <c r="N906">
        <f>YEAR(Tab_Data[[#This Row],[Date Created Conversion]])</f>
        <v>2012</v>
      </c>
      <c r="O906" s="12" t="str">
        <f>TEXT(Tab_Data[[#This Row],[Date Created Conversion]],"mmm")</f>
        <v>oct</v>
      </c>
      <c r="P906">
        <v>1349672400</v>
      </c>
      <c r="Q906" s="11">
        <f>(((Tab_Data[[#This Row],[deadline]]/60)/60)/24)+DATE(1970,1,1)</f>
        <v>41190.208333333336</v>
      </c>
      <c r="R906" t="b">
        <v>0</v>
      </c>
      <c r="S906" t="b">
        <v>0</v>
      </c>
      <c r="T906" t="s">
        <v>133</v>
      </c>
      <c r="U906" t="str">
        <f>MID(Tab_Data[[#This Row],[category &amp; sub-category]],1,FIND("/",Tab_Data[[#This Row],[category &amp; sub-category]])-1)</f>
        <v>publishing</v>
      </c>
      <c r="V906" t="str">
        <f>MID(Tab_Data[[#This Row],[category &amp; sub-category]],FIND("/",Tab_Data[[#This Row],[category &amp; sub-category]])+1,1000)</f>
        <v>radio &amp; podcasts</v>
      </c>
    </row>
    <row r="907" spans="1:22" hidden="1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>(Tab_Data[[#This Row],[pledged]]/Tab_Data[[#This Row],[goal]])*100</f>
        <v>163.98734177215189</v>
      </c>
      <c r="G907" t="s">
        <v>20</v>
      </c>
      <c r="H907">
        <v>236</v>
      </c>
      <c r="I907" s="8">
        <f>IF(Tab_Data[[#This Row],[pledged]]=0,0,Tab_Data[[#This Row],[pledged]]/Tab_Data[[#This Row],[backers_count]])</f>
        <v>54.894067796610166</v>
      </c>
      <c r="J907" t="s">
        <v>21</v>
      </c>
      <c r="K907" t="s">
        <v>22</v>
      </c>
      <c r="L907">
        <v>1379566800</v>
      </c>
      <c r="M907" s="11">
        <f>(((Tab_Data[[#This Row],[launched_at]]/60)/60)/24)+DATE(1970,1,1)</f>
        <v>41536.208333333336</v>
      </c>
      <c r="N907">
        <f>YEAR(Tab_Data[[#This Row],[Date Created Conversion]])</f>
        <v>2013</v>
      </c>
      <c r="O907" s="12" t="str">
        <f>TEXT(Tab_Data[[#This Row],[Date Created Conversion]],"mmm")</f>
        <v>sep</v>
      </c>
      <c r="P907">
        <v>1379826000</v>
      </c>
      <c r="Q907" s="11">
        <f>(((Tab_Data[[#This Row],[deadline]]/60)/60)/24)+DATE(1970,1,1)</f>
        <v>41539.208333333336</v>
      </c>
      <c r="R907" t="b">
        <v>0</v>
      </c>
      <c r="S907" t="b">
        <v>0</v>
      </c>
      <c r="T907" t="s">
        <v>33</v>
      </c>
      <c r="U907" t="str">
        <f>MID(Tab_Data[[#This Row],[category &amp; sub-category]],1,FIND("/",Tab_Data[[#This Row],[category &amp; sub-category]])-1)</f>
        <v>theater</v>
      </c>
      <c r="V907" t="str">
        <f>MID(Tab_Data[[#This Row],[category &amp; sub-category]],FIND("/",Tab_Data[[#This Row],[category &amp; sub-category]])+1,1000)</f>
        <v>plays</v>
      </c>
    </row>
    <row r="908" spans="1:22" ht="31.2" hidden="1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>(Tab_Data[[#This Row],[pledged]]/Tab_Data[[#This Row],[goal]])*100</f>
        <v>162.98181818181817</v>
      </c>
      <c r="G908" t="s">
        <v>20</v>
      </c>
      <c r="H908">
        <v>191</v>
      </c>
      <c r="I908" s="8">
        <f>IF(Tab_Data[[#This Row],[pledged]]=0,0,Tab_Data[[#This Row],[pledged]]/Tab_Data[[#This Row],[backers_count]])</f>
        <v>46.931937172774866</v>
      </c>
      <c r="J908" t="s">
        <v>21</v>
      </c>
      <c r="K908" t="s">
        <v>22</v>
      </c>
      <c r="L908">
        <v>1494651600</v>
      </c>
      <c r="M908" s="11">
        <f>(((Tab_Data[[#This Row],[launched_at]]/60)/60)/24)+DATE(1970,1,1)</f>
        <v>42868.208333333328</v>
      </c>
      <c r="N908">
        <f>YEAR(Tab_Data[[#This Row],[Date Created Conversion]])</f>
        <v>2017</v>
      </c>
      <c r="O908" s="12" t="str">
        <f>TEXT(Tab_Data[[#This Row],[Date Created Conversion]],"mmm")</f>
        <v>may</v>
      </c>
      <c r="P908">
        <v>1497762000</v>
      </c>
      <c r="Q908" s="11">
        <f>(((Tab_Data[[#This Row],[deadline]]/60)/60)/24)+DATE(1970,1,1)</f>
        <v>42904.208333333328</v>
      </c>
      <c r="R908" t="b">
        <v>1</v>
      </c>
      <c r="S908" t="b">
        <v>1</v>
      </c>
      <c r="T908" t="s">
        <v>42</v>
      </c>
      <c r="U908" t="str">
        <f>MID(Tab_Data[[#This Row],[category &amp; sub-category]],1,FIND("/",Tab_Data[[#This Row],[category &amp; sub-category]])-1)</f>
        <v>film &amp; video</v>
      </c>
      <c r="V908" t="str">
        <f>MID(Tab_Data[[#This Row],[category &amp; sub-category]],FIND("/",Tab_Data[[#This Row],[category &amp; sub-category]])+1,1000)</f>
        <v>documentary</v>
      </c>
    </row>
    <row r="909" spans="1:22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>(Tab_Data[[#This Row],[pledged]]/Tab_Data[[#This Row],[goal]])*100</f>
        <v>20.252747252747252</v>
      </c>
      <c r="G909" t="s">
        <v>14</v>
      </c>
      <c r="H909">
        <v>41</v>
      </c>
      <c r="I909" s="8">
        <f>IF(Tab_Data[[#This Row],[pledged]]=0,0,Tab_Data[[#This Row],[pledged]]/Tab_Data[[#This Row],[backers_count]])</f>
        <v>44.951219512195124</v>
      </c>
      <c r="J909" t="s">
        <v>21</v>
      </c>
      <c r="K909" t="s">
        <v>22</v>
      </c>
      <c r="L909">
        <v>1303880400</v>
      </c>
      <c r="M909" s="11">
        <f>(((Tab_Data[[#This Row],[launched_at]]/60)/60)/24)+DATE(1970,1,1)</f>
        <v>40660.208333333336</v>
      </c>
      <c r="N909">
        <f>YEAR(Tab_Data[[#This Row],[Date Created Conversion]])</f>
        <v>2011</v>
      </c>
      <c r="O909" s="12" t="str">
        <f>TEXT(Tab_Data[[#This Row],[Date Created Conversion]],"mmm")</f>
        <v>abr</v>
      </c>
      <c r="P909">
        <v>1304485200</v>
      </c>
      <c r="Q909" s="11">
        <f>(((Tab_Data[[#This Row],[deadline]]/60)/60)/24)+DATE(1970,1,1)</f>
        <v>40667.208333333336</v>
      </c>
      <c r="R909" t="b">
        <v>0</v>
      </c>
      <c r="S909" t="b">
        <v>0</v>
      </c>
      <c r="T909" t="s">
        <v>33</v>
      </c>
      <c r="U909" t="str">
        <f>MID(Tab_Data[[#This Row],[category &amp; sub-category]],1,FIND("/",Tab_Data[[#This Row],[category &amp; sub-category]])-1)</f>
        <v>theater</v>
      </c>
      <c r="V909" t="str">
        <f>MID(Tab_Data[[#This Row],[category &amp; sub-category]],FIND("/",Tab_Data[[#This Row],[category &amp; sub-category]])+1,1000)</f>
        <v>plays</v>
      </c>
    </row>
    <row r="910" spans="1:22" hidden="1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>(Tab_Data[[#This Row],[pledged]]/Tab_Data[[#This Row],[goal]])*100</f>
        <v>319.24083769633506</v>
      </c>
      <c r="G910" t="s">
        <v>20</v>
      </c>
      <c r="H910">
        <v>3934</v>
      </c>
      <c r="I910" s="8">
        <f>IF(Tab_Data[[#This Row],[pledged]]=0,0,Tab_Data[[#This Row],[pledged]]/Tab_Data[[#This Row],[backers_count]])</f>
        <v>30.99898322318251</v>
      </c>
      <c r="J910" t="s">
        <v>21</v>
      </c>
      <c r="K910" t="s">
        <v>22</v>
      </c>
      <c r="L910">
        <v>1335934800</v>
      </c>
      <c r="M910" s="11">
        <f>(((Tab_Data[[#This Row],[launched_at]]/60)/60)/24)+DATE(1970,1,1)</f>
        <v>41031.208333333336</v>
      </c>
      <c r="N910">
        <f>YEAR(Tab_Data[[#This Row],[Date Created Conversion]])</f>
        <v>2012</v>
      </c>
      <c r="O910" s="12" t="str">
        <f>TEXT(Tab_Data[[#This Row],[Date Created Conversion]],"mmm")</f>
        <v>may</v>
      </c>
      <c r="P910">
        <v>1336885200</v>
      </c>
      <c r="Q910" s="11">
        <f>(((Tab_Data[[#This Row],[deadline]]/60)/60)/24)+DATE(1970,1,1)</f>
        <v>41042.208333333336</v>
      </c>
      <c r="R910" t="b">
        <v>0</v>
      </c>
      <c r="S910" t="b">
        <v>0</v>
      </c>
      <c r="T910" t="s">
        <v>89</v>
      </c>
      <c r="U910" t="str">
        <f>MID(Tab_Data[[#This Row],[category &amp; sub-category]],1,FIND("/",Tab_Data[[#This Row],[category &amp; sub-category]])-1)</f>
        <v>games</v>
      </c>
      <c r="V910" t="str">
        <f>MID(Tab_Data[[#This Row],[category &amp; sub-category]],FIND("/",Tab_Data[[#This Row],[category &amp; sub-category]])+1,1000)</f>
        <v>video games</v>
      </c>
    </row>
    <row r="911" spans="1:22" hidden="1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>(Tab_Data[[#This Row],[pledged]]/Tab_Data[[#This Row],[goal]])*100</f>
        <v>478.94444444444446</v>
      </c>
      <c r="G911" t="s">
        <v>20</v>
      </c>
      <c r="H911">
        <v>80</v>
      </c>
      <c r="I911" s="8">
        <f>IF(Tab_Data[[#This Row],[pledged]]=0,0,Tab_Data[[#This Row],[pledged]]/Tab_Data[[#This Row],[backers_count]])</f>
        <v>107.7625</v>
      </c>
      <c r="J911" t="s">
        <v>15</v>
      </c>
      <c r="K911" t="s">
        <v>16</v>
      </c>
      <c r="L911">
        <v>1528088400</v>
      </c>
      <c r="M911" s="11">
        <f>(((Tab_Data[[#This Row],[launched_at]]/60)/60)/24)+DATE(1970,1,1)</f>
        <v>43255.208333333328</v>
      </c>
      <c r="N911">
        <f>YEAR(Tab_Data[[#This Row],[Date Created Conversion]])</f>
        <v>2018</v>
      </c>
      <c r="O911" s="12" t="str">
        <f>TEXT(Tab_Data[[#This Row],[Date Created Conversion]],"mmm")</f>
        <v>jun</v>
      </c>
      <c r="P911">
        <v>1530421200</v>
      </c>
      <c r="Q911" s="11">
        <f>(((Tab_Data[[#This Row],[deadline]]/60)/60)/24)+DATE(1970,1,1)</f>
        <v>43282.208333333328</v>
      </c>
      <c r="R911" t="b">
        <v>0</v>
      </c>
      <c r="S911" t="b">
        <v>1</v>
      </c>
      <c r="T911" t="s">
        <v>33</v>
      </c>
      <c r="U911" t="str">
        <f>MID(Tab_Data[[#This Row],[category &amp; sub-category]],1,FIND("/",Tab_Data[[#This Row],[category &amp; sub-category]])-1)</f>
        <v>theater</v>
      </c>
      <c r="V911" t="str">
        <f>MID(Tab_Data[[#This Row],[category &amp; sub-category]],FIND("/",Tab_Data[[#This Row],[category &amp; sub-category]])+1,1000)</f>
        <v>plays</v>
      </c>
    </row>
    <row r="912" spans="1:22" hidden="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>(Tab_Data[[#This Row],[pledged]]/Tab_Data[[#This Row],[goal]])*100</f>
        <v>19.556634304207122</v>
      </c>
      <c r="G912" t="s">
        <v>74</v>
      </c>
      <c r="H912">
        <v>296</v>
      </c>
      <c r="I912" s="8">
        <f>IF(Tab_Data[[#This Row],[pledged]]=0,0,Tab_Data[[#This Row],[pledged]]/Tab_Data[[#This Row],[backers_count]])</f>
        <v>102.07770270270271</v>
      </c>
      <c r="J912" t="s">
        <v>21</v>
      </c>
      <c r="K912" t="s">
        <v>22</v>
      </c>
      <c r="L912">
        <v>1421906400</v>
      </c>
      <c r="M912" s="11">
        <f>(((Tab_Data[[#This Row],[launched_at]]/60)/60)/24)+DATE(1970,1,1)</f>
        <v>42026.25</v>
      </c>
      <c r="N912">
        <f>YEAR(Tab_Data[[#This Row],[Date Created Conversion]])</f>
        <v>2015</v>
      </c>
      <c r="O912" s="12" t="str">
        <f>TEXT(Tab_Data[[#This Row],[Date Created Conversion]],"mmm")</f>
        <v>ene</v>
      </c>
      <c r="P912">
        <v>1421992800</v>
      </c>
      <c r="Q912" s="11">
        <f>(((Tab_Data[[#This Row],[deadline]]/60)/60)/24)+DATE(1970,1,1)</f>
        <v>42027.25</v>
      </c>
      <c r="R912" t="b">
        <v>0</v>
      </c>
      <c r="S912" t="b">
        <v>0</v>
      </c>
      <c r="T912" t="s">
        <v>33</v>
      </c>
      <c r="U912" t="str">
        <f>MID(Tab_Data[[#This Row],[category &amp; sub-category]],1,FIND("/",Tab_Data[[#This Row],[category &amp; sub-category]])-1)</f>
        <v>theater</v>
      </c>
      <c r="V912" t="str">
        <f>MID(Tab_Data[[#This Row],[category &amp; sub-category]],FIND("/",Tab_Data[[#This Row],[category &amp; sub-category]])+1,1000)</f>
        <v>plays</v>
      </c>
    </row>
    <row r="913" spans="1:22" hidden="1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>(Tab_Data[[#This Row],[pledged]]/Tab_Data[[#This Row],[goal]])*100</f>
        <v>198.94827586206895</v>
      </c>
      <c r="G913" t="s">
        <v>20</v>
      </c>
      <c r="H913">
        <v>462</v>
      </c>
      <c r="I913" s="8">
        <f>IF(Tab_Data[[#This Row],[pledged]]=0,0,Tab_Data[[#This Row],[pledged]]/Tab_Data[[#This Row],[backers_count]])</f>
        <v>24.976190476190474</v>
      </c>
      <c r="J913" t="s">
        <v>21</v>
      </c>
      <c r="K913" t="s">
        <v>22</v>
      </c>
      <c r="L913">
        <v>1568005200</v>
      </c>
      <c r="M913" s="11">
        <f>(((Tab_Data[[#This Row],[launched_at]]/60)/60)/24)+DATE(1970,1,1)</f>
        <v>43717.208333333328</v>
      </c>
      <c r="N913">
        <f>YEAR(Tab_Data[[#This Row],[Date Created Conversion]])</f>
        <v>2019</v>
      </c>
      <c r="O913" s="12" t="str">
        <f>TEXT(Tab_Data[[#This Row],[Date Created Conversion]],"mmm")</f>
        <v>sep</v>
      </c>
      <c r="P913">
        <v>1568178000</v>
      </c>
      <c r="Q913" s="11">
        <f>(((Tab_Data[[#This Row],[deadline]]/60)/60)/24)+DATE(1970,1,1)</f>
        <v>43719.208333333328</v>
      </c>
      <c r="R913" t="b">
        <v>1</v>
      </c>
      <c r="S913" t="b">
        <v>0</v>
      </c>
      <c r="T913" t="s">
        <v>28</v>
      </c>
      <c r="U913" t="str">
        <f>MID(Tab_Data[[#This Row],[category &amp; sub-category]],1,FIND("/",Tab_Data[[#This Row],[category &amp; sub-category]])-1)</f>
        <v>technology</v>
      </c>
      <c r="V913" t="str">
        <f>MID(Tab_Data[[#This Row],[category &amp; sub-category]],FIND("/",Tab_Data[[#This Row],[category &amp; sub-category]])+1,1000)</f>
        <v>web</v>
      </c>
    </row>
    <row r="914" spans="1:22" hidden="1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>(Tab_Data[[#This Row],[pledged]]/Tab_Data[[#This Row],[goal]])*100</f>
        <v>795</v>
      </c>
      <c r="G914" t="s">
        <v>20</v>
      </c>
      <c r="H914">
        <v>179</v>
      </c>
      <c r="I914" s="8">
        <f>IF(Tab_Data[[#This Row],[pledged]]=0,0,Tab_Data[[#This Row],[pledged]]/Tab_Data[[#This Row],[backers_count]])</f>
        <v>79.944134078212286</v>
      </c>
      <c r="J914" t="s">
        <v>21</v>
      </c>
      <c r="K914" t="s">
        <v>22</v>
      </c>
      <c r="L914">
        <v>1346821200</v>
      </c>
      <c r="M914" s="11">
        <f>(((Tab_Data[[#This Row],[launched_at]]/60)/60)/24)+DATE(1970,1,1)</f>
        <v>41157.208333333336</v>
      </c>
      <c r="N914">
        <f>YEAR(Tab_Data[[#This Row],[Date Created Conversion]])</f>
        <v>2012</v>
      </c>
      <c r="O914" s="12" t="str">
        <f>TEXT(Tab_Data[[#This Row],[Date Created Conversion]],"mmm")</f>
        <v>sep</v>
      </c>
      <c r="P914">
        <v>1347944400</v>
      </c>
      <c r="Q914" s="11">
        <f>(((Tab_Data[[#This Row],[deadline]]/60)/60)/24)+DATE(1970,1,1)</f>
        <v>41170.208333333336</v>
      </c>
      <c r="R914" t="b">
        <v>1</v>
      </c>
      <c r="S914" t="b">
        <v>0</v>
      </c>
      <c r="T914" t="s">
        <v>53</v>
      </c>
      <c r="U914" t="str">
        <f>MID(Tab_Data[[#This Row],[category &amp; sub-category]],1,FIND("/",Tab_Data[[#This Row],[category &amp; sub-category]])-1)</f>
        <v>film &amp; video</v>
      </c>
      <c r="V914" t="str">
        <f>MID(Tab_Data[[#This Row],[category &amp; sub-category]],FIND("/",Tab_Data[[#This Row],[category &amp; sub-category]])+1,1000)</f>
        <v>drama</v>
      </c>
    </row>
    <row r="915" spans="1:22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>(Tab_Data[[#This Row],[pledged]]/Tab_Data[[#This Row],[goal]])*100</f>
        <v>50.621082621082621</v>
      </c>
      <c r="G915" t="s">
        <v>14</v>
      </c>
      <c r="H915">
        <v>523</v>
      </c>
      <c r="I915" s="8">
        <f>IF(Tab_Data[[#This Row],[pledged]]=0,0,Tab_Data[[#This Row],[pledged]]/Tab_Data[[#This Row],[backers_count]])</f>
        <v>67.946462715105156</v>
      </c>
      <c r="J915" t="s">
        <v>26</v>
      </c>
      <c r="K915" t="s">
        <v>27</v>
      </c>
      <c r="L915">
        <v>1557637200</v>
      </c>
      <c r="M915" s="11">
        <f>(((Tab_Data[[#This Row],[launched_at]]/60)/60)/24)+DATE(1970,1,1)</f>
        <v>43597.208333333328</v>
      </c>
      <c r="N915">
        <f>YEAR(Tab_Data[[#This Row],[Date Created Conversion]])</f>
        <v>2019</v>
      </c>
      <c r="O915" s="12" t="str">
        <f>TEXT(Tab_Data[[#This Row],[Date Created Conversion]],"mmm")</f>
        <v>may</v>
      </c>
      <c r="P915">
        <v>1558760400</v>
      </c>
      <c r="Q915" s="11">
        <f>(((Tab_Data[[#This Row],[deadline]]/60)/60)/24)+DATE(1970,1,1)</f>
        <v>43610.208333333328</v>
      </c>
      <c r="R915" t="b">
        <v>0</v>
      </c>
      <c r="S915" t="b">
        <v>0</v>
      </c>
      <c r="T915" t="s">
        <v>53</v>
      </c>
      <c r="U915" t="str">
        <f>MID(Tab_Data[[#This Row],[category &amp; sub-category]],1,FIND("/",Tab_Data[[#This Row],[category &amp; sub-category]])-1)</f>
        <v>film &amp; video</v>
      </c>
      <c r="V915" t="str">
        <f>MID(Tab_Data[[#This Row],[category &amp; sub-category]],FIND("/",Tab_Data[[#This Row],[category &amp; sub-category]])+1,1000)</f>
        <v>drama</v>
      </c>
    </row>
    <row r="916" spans="1:22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>(Tab_Data[[#This Row],[pledged]]/Tab_Data[[#This Row],[goal]])*100</f>
        <v>57.4375</v>
      </c>
      <c r="G916" t="s">
        <v>14</v>
      </c>
      <c r="H916">
        <v>141</v>
      </c>
      <c r="I916" s="8">
        <f>IF(Tab_Data[[#This Row],[pledged]]=0,0,Tab_Data[[#This Row],[pledged]]/Tab_Data[[#This Row],[backers_count]])</f>
        <v>26.070921985815602</v>
      </c>
      <c r="J916" t="s">
        <v>40</v>
      </c>
      <c r="K916" t="s">
        <v>41</v>
      </c>
      <c r="L916">
        <v>1375592400</v>
      </c>
      <c r="M916" s="11">
        <f>(((Tab_Data[[#This Row],[launched_at]]/60)/60)/24)+DATE(1970,1,1)</f>
        <v>41490.208333333336</v>
      </c>
      <c r="N916">
        <f>YEAR(Tab_Data[[#This Row],[Date Created Conversion]])</f>
        <v>2013</v>
      </c>
      <c r="O916" s="12" t="str">
        <f>TEXT(Tab_Data[[#This Row],[Date Created Conversion]],"mmm")</f>
        <v>ago</v>
      </c>
      <c r="P916">
        <v>1376629200</v>
      </c>
      <c r="Q916" s="11">
        <f>(((Tab_Data[[#This Row],[deadline]]/60)/60)/24)+DATE(1970,1,1)</f>
        <v>41502.208333333336</v>
      </c>
      <c r="R916" t="b">
        <v>0</v>
      </c>
      <c r="S916" t="b">
        <v>0</v>
      </c>
      <c r="T916" t="s">
        <v>33</v>
      </c>
      <c r="U916" t="str">
        <f>MID(Tab_Data[[#This Row],[category &amp; sub-category]],1,FIND("/",Tab_Data[[#This Row],[category &amp; sub-category]])-1)</f>
        <v>theater</v>
      </c>
      <c r="V916" t="str">
        <f>MID(Tab_Data[[#This Row],[category &amp; sub-category]],FIND("/",Tab_Data[[#This Row],[category &amp; sub-category]])+1,1000)</f>
        <v>plays</v>
      </c>
    </row>
    <row r="917" spans="1:22" ht="31.2" hidden="1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>(Tab_Data[[#This Row],[pledged]]/Tab_Data[[#This Row],[goal]])*100</f>
        <v>155.62827640984909</v>
      </c>
      <c r="G917" t="s">
        <v>20</v>
      </c>
      <c r="H917">
        <v>1866</v>
      </c>
      <c r="I917" s="8">
        <f>IF(Tab_Data[[#This Row],[pledged]]=0,0,Tab_Data[[#This Row],[pledged]]/Tab_Data[[#This Row],[backers_count]])</f>
        <v>105.0032154340836</v>
      </c>
      <c r="J917" t="s">
        <v>40</v>
      </c>
      <c r="K917" t="s">
        <v>41</v>
      </c>
      <c r="L917">
        <v>1503982800</v>
      </c>
      <c r="M917" s="11">
        <f>(((Tab_Data[[#This Row],[launched_at]]/60)/60)/24)+DATE(1970,1,1)</f>
        <v>42976.208333333328</v>
      </c>
      <c r="N917">
        <f>YEAR(Tab_Data[[#This Row],[Date Created Conversion]])</f>
        <v>2017</v>
      </c>
      <c r="O917" s="12" t="str">
        <f>TEXT(Tab_Data[[#This Row],[Date Created Conversion]],"mmm")</f>
        <v>ago</v>
      </c>
      <c r="P917">
        <v>1504760400</v>
      </c>
      <c r="Q917" s="11">
        <f>(((Tab_Data[[#This Row],[deadline]]/60)/60)/24)+DATE(1970,1,1)</f>
        <v>42985.208333333328</v>
      </c>
      <c r="R917" t="b">
        <v>0</v>
      </c>
      <c r="S917" t="b">
        <v>0</v>
      </c>
      <c r="T917" t="s">
        <v>269</v>
      </c>
      <c r="U917" t="str">
        <f>MID(Tab_Data[[#This Row],[category &amp; sub-category]],1,FIND("/",Tab_Data[[#This Row],[category &amp; sub-category]])-1)</f>
        <v>film &amp; video</v>
      </c>
      <c r="V917" t="str">
        <f>MID(Tab_Data[[#This Row],[category &amp; sub-category]],FIND("/",Tab_Data[[#This Row],[category &amp; sub-category]])+1,1000)</f>
        <v>television</v>
      </c>
    </row>
    <row r="918" spans="1:22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>(Tab_Data[[#This Row],[pledged]]/Tab_Data[[#This Row],[goal]])*100</f>
        <v>36.297297297297298</v>
      </c>
      <c r="G918" t="s">
        <v>14</v>
      </c>
      <c r="H918">
        <v>52</v>
      </c>
      <c r="I918" s="8">
        <f>IF(Tab_Data[[#This Row],[pledged]]=0,0,Tab_Data[[#This Row],[pledged]]/Tab_Data[[#This Row],[backers_count]])</f>
        <v>25.826923076923077</v>
      </c>
      <c r="J918" t="s">
        <v>21</v>
      </c>
      <c r="K918" t="s">
        <v>22</v>
      </c>
      <c r="L918">
        <v>1418882400</v>
      </c>
      <c r="M918" s="11">
        <f>(((Tab_Data[[#This Row],[launched_at]]/60)/60)/24)+DATE(1970,1,1)</f>
        <v>41991.25</v>
      </c>
      <c r="N918">
        <f>YEAR(Tab_Data[[#This Row],[Date Created Conversion]])</f>
        <v>2014</v>
      </c>
      <c r="O918" s="12" t="str">
        <f>TEXT(Tab_Data[[#This Row],[Date Created Conversion]],"mmm")</f>
        <v>dic</v>
      </c>
      <c r="P918">
        <v>1419660000</v>
      </c>
      <c r="Q918" s="11">
        <f>(((Tab_Data[[#This Row],[deadline]]/60)/60)/24)+DATE(1970,1,1)</f>
        <v>42000.25</v>
      </c>
      <c r="R918" t="b">
        <v>0</v>
      </c>
      <c r="S918" t="b">
        <v>0</v>
      </c>
      <c r="T918" t="s">
        <v>122</v>
      </c>
      <c r="U918" t="str">
        <f>MID(Tab_Data[[#This Row],[category &amp; sub-category]],1,FIND("/",Tab_Data[[#This Row],[category &amp; sub-category]])-1)</f>
        <v>photography</v>
      </c>
      <c r="V918" t="str">
        <f>MID(Tab_Data[[#This Row],[category &amp; sub-category]],FIND("/",Tab_Data[[#This Row],[category &amp; sub-category]])+1,1000)</f>
        <v>photography books</v>
      </c>
    </row>
    <row r="919" spans="1:22" hidden="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>(Tab_Data[[#This Row],[pledged]]/Tab_Data[[#This Row],[goal]])*100</f>
        <v>58.25</v>
      </c>
      <c r="G919" t="s">
        <v>47</v>
      </c>
      <c r="H919">
        <v>27</v>
      </c>
      <c r="I919" s="8">
        <f>IF(Tab_Data[[#This Row],[pledged]]=0,0,Tab_Data[[#This Row],[pledged]]/Tab_Data[[#This Row],[backers_count]])</f>
        <v>77.666666666666671</v>
      </c>
      <c r="J919" t="s">
        <v>40</v>
      </c>
      <c r="K919" t="s">
        <v>41</v>
      </c>
      <c r="L919">
        <v>1309237200</v>
      </c>
      <c r="M919" s="11">
        <f>(((Tab_Data[[#This Row],[launched_at]]/60)/60)/24)+DATE(1970,1,1)</f>
        <v>40722.208333333336</v>
      </c>
      <c r="N919">
        <f>YEAR(Tab_Data[[#This Row],[Date Created Conversion]])</f>
        <v>2011</v>
      </c>
      <c r="O919" s="12" t="str">
        <f>TEXT(Tab_Data[[#This Row],[Date Created Conversion]],"mmm")</f>
        <v>jun</v>
      </c>
      <c r="P919">
        <v>1311310800</v>
      </c>
      <c r="Q919" s="11">
        <f>(((Tab_Data[[#This Row],[deadline]]/60)/60)/24)+DATE(1970,1,1)</f>
        <v>40746.208333333336</v>
      </c>
      <c r="R919" t="b">
        <v>0</v>
      </c>
      <c r="S919" t="b">
        <v>1</v>
      </c>
      <c r="T919" t="s">
        <v>100</v>
      </c>
      <c r="U919" t="str">
        <f>MID(Tab_Data[[#This Row],[category &amp; sub-category]],1,FIND("/",Tab_Data[[#This Row],[category &amp; sub-category]])-1)</f>
        <v>film &amp; video</v>
      </c>
      <c r="V919" t="str">
        <f>MID(Tab_Data[[#This Row],[category &amp; sub-category]],FIND("/",Tab_Data[[#This Row],[category &amp; sub-category]])+1,1000)</f>
        <v>shorts</v>
      </c>
    </row>
    <row r="920" spans="1:22" hidden="1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>(Tab_Data[[#This Row],[pledged]]/Tab_Data[[#This Row],[goal]])*100</f>
        <v>237.39473684210526</v>
      </c>
      <c r="G920" t="s">
        <v>20</v>
      </c>
      <c r="H920">
        <v>156</v>
      </c>
      <c r="I920" s="8">
        <f>IF(Tab_Data[[#This Row],[pledged]]=0,0,Tab_Data[[#This Row],[pledged]]/Tab_Data[[#This Row],[backers_count]])</f>
        <v>57.82692307692308</v>
      </c>
      <c r="J920" t="s">
        <v>98</v>
      </c>
      <c r="K920" t="s">
        <v>99</v>
      </c>
      <c r="L920">
        <v>1343365200</v>
      </c>
      <c r="M920" s="11">
        <f>(((Tab_Data[[#This Row],[launched_at]]/60)/60)/24)+DATE(1970,1,1)</f>
        <v>41117.208333333336</v>
      </c>
      <c r="N920">
        <f>YEAR(Tab_Data[[#This Row],[Date Created Conversion]])</f>
        <v>2012</v>
      </c>
      <c r="O920" s="12" t="str">
        <f>TEXT(Tab_Data[[#This Row],[Date Created Conversion]],"mmm")</f>
        <v>jul</v>
      </c>
      <c r="P920">
        <v>1344315600</v>
      </c>
      <c r="Q920" s="11">
        <f>(((Tab_Data[[#This Row],[deadline]]/60)/60)/24)+DATE(1970,1,1)</f>
        <v>41128.208333333336</v>
      </c>
      <c r="R920" t="b">
        <v>0</v>
      </c>
      <c r="S920" t="b">
        <v>0</v>
      </c>
      <c r="T920" t="s">
        <v>133</v>
      </c>
      <c r="U920" t="str">
        <f>MID(Tab_Data[[#This Row],[category &amp; sub-category]],1,FIND("/",Tab_Data[[#This Row],[category &amp; sub-category]])-1)</f>
        <v>publishing</v>
      </c>
      <c r="V920" t="str">
        <f>MID(Tab_Data[[#This Row],[category &amp; sub-category]],FIND("/",Tab_Data[[#This Row],[category &amp; sub-category]])+1,1000)</f>
        <v>radio &amp; podcasts</v>
      </c>
    </row>
    <row r="921" spans="1:22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>(Tab_Data[[#This Row],[pledged]]/Tab_Data[[#This Row],[goal]])*100</f>
        <v>58.75</v>
      </c>
      <c r="G921" t="s">
        <v>14</v>
      </c>
      <c r="H921">
        <v>225</v>
      </c>
      <c r="I921" s="8">
        <f>IF(Tab_Data[[#This Row],[pledged]]=0,0,Tab_Data[[#This Row],[pledged]]/Tab_Data[[#This Row],[backers_count]])</f>
        <v>92.955555555555549</v>
      </c>
      <c r="J921" t="s">
        <v>26</v>
      </c>
      <c r="K921" t="s">
        <v>27</v>
      </c>
      <c r="L921">
        <v>1507957200</v>
      </c>
      <c r="M921" s="11">
        <f>(((Tab_Data[[#This Row],[launched_at]]/60)/60)/24)+DATE(1970,1,1)</f>
        <v>43022.208333333328</v>
      </c>
      <c r="N921">
        <f>YEAR(Tab_Data[[#This Row],[Date Created Conversion]])</f>
        <v>2017</v>
      </c>
      <c r="O921" s="12" t="str">
        <f>TEXT(Tab_Data[[#This Row],[Date Created Conversion]],"mmm")</f>
        <v>oct</v>
      </c>
      <c r="P921">
        <v>1510725600</v>
      </c>
      <c r="Q921" s="11">
        <f>(((Tab_Data[[#This Row],[deadline]]/60)/60)/24)+DATE(1970,1,1)</f>
        <v>43054.25</v>
      </c>
      <c r="R921" t="b">
        <v>0</v>
      </c>
      <c r="S921" t="b">
        <v>1</v>
      </c>
      <c r="T921" t="s">
        <v>33</v>
      </c>
      <c r="U921" t="str">
        <f>MID(Tab_Data[[#This Row],[category &amp; sub-category]],1,FIND("/",Tab_Data[[#This Row],[category &amp; sub-category]])-1)</f>
        <v>theater</v>
      </c>
      <c r="V921" t="str">
        <f>MID(Tab_Data[[#This Row],[category &amp; sub-category]],FIND("/",Tab_Data[[#This Row],[category &amp; sub-category]])+1,1000)</f>
        <v>plays</v>
      </c>
    </row>
    <row r="922" spans="1:22" hidden="1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>(Tab_Data[[#This Row],[pledged]]/Tab_Data[[#This Row],[goal]])*100</f>
        <v>182.56603773584905</v>
      </c>
      <c r="G922" t="s">
        <v>20</v>
      </c>
      <c r="H922">
        <v>255</v>
      </c>
      <c r="I922" s="8">
        <f>IF(Tab_Data[[#This Row],[pledged]]=0,0,Tab_Data[[#This Row],[pledged]]/Tab_Data[[#This Row],[backers_count]])</f>
        <v>37.945098039215686</v>
      </c>
      <c r="J922" t="s">
        <v>21</v>
      </c>
      <c r="K922" t="s">
        <v>22</v>
      </c>
      <c r="L922">
        <v>1549519200</v>
      </c>
      <c r="M922" s="11">
        <f>(((Tab_Data[[#This Row],[launched_at]]/60)/60)/24)+DATE(1970,1,1)</f>
        <v>43503.25</v>
      </c>
      <c r="N922">
        <f>YEAR(Tab_Data[[#This Row],[Date Created Conversion]])</f>
        <v>2019</v>
      </c>
      <c r="O922" s="12" t="str">
        <f>TEXT(Tab_Data[[#This Row],[Date Created Conversion]],"mmm")</f>
        <v>feb</v>
      </c>
      <c r="P922">
        <v>1551247200</v>
      </c>
      <c r="Q922" s="11">
        <f>(((Tab_Data[[#This Row],[deadline]]/60)/60)/24)+DATE(1970,1,1)</f>
        <v>43523.25</v>
      </c>
      <c r="R922" t="b">
        <v>1</v>
      </c>
      <c r="S922" t="b">
        <v>0</v>
      </c>
      <c r="T922" t="s">
        <v>71</v>
      </c>
      <c r="U922" t="str">
        <f>MID(Tab_Data[[#This Row],[category &amp; sub-category]],1,FIND("/",Tab_Data[[#This Row],[category &amp; sub-category]])-1)</f>
        <v>film &amp; video</v>
      </c>
      <c r="V922" t="str">
        <f>MID(Tab_Data[[#This Row],[category &amp; sub-category]],FIND("/",Tab_Data[[#This Row],[category &amp; sub-category]])+1,1000)</f>
        <v>animation</v>
      </c>
    </row>
    <row r="923" spans="1:22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>(Tab_Data[[#This Row],[pledged]]/Tab_Data[[#This Row],[goal]])*100</f>
        <v>0.75436408977556113</v>
      </c>
      <c r="G923" t="s">
        <v>14</v>
      </c>
      <c r="H923">
        <v>38</v>
      </c>
      <c r="I923" s="8">
        <f>IF(Tab_Data[[#This Row],[pledged]]=0,0,Tab_Data[[#This Row],[pledged]]/Tab_Data[[#This Row],[backers_count]])</f>
        <v>31.842105263157894</v>
      </c>
      <c r="J923" t="s">
        <v>21</v>
      </c>
      <c r="K923" t="s">
        <v>22</v>
      </c>
      <c r="L923">
        <v>1329026400</v>
      </c>
      <c r="M923" s="11">
        <f>(((Tab_Data[[#This Row],[launched_at]]/60)/60)/24)+DATE(1970,1,1)</f>
        <v>40951.25</v>
      </c>
      <c r="N923">
        <f>YEAR(Tab_Data[[#This Row],[Date Created Conversion]])</f>
        <v>2012</v>
      </c>
      <c r="O923" s="12" t="str">
        <f>TEXT(Tab_Data[[#This Row],[Date Created Conversion]],"mmm")</f>
        <v>feb</v>
      </c>
      <c r="P923">
        <v>1330236000</v>
      </c>
      <c r="Q923" s="11">
        <f>(((Tab_Data[[#This Row],[deadline]]/60)/60)/24)+DATE(1970,1,1)</f>
        <v>40965.25</v>
      </c>
      <c r="R923" t="b">
        <v>0</v>
      </c>
      <c r="S923" t="b">
        <v>0</v>
      </c>
      <c r="T923" t="s">
        <v>28</v>
      </c>
      <c r="U923" t="str">
        <f>MID(Tab_Data[[#This Row],[category &amp; sub-category]],1,FIND("/",Tab_Data[[#This Row],[category &amp; sub-category]])-1)</f>
        <v>technology</v>
      </c>
      <c r="V923" t="str">
        <f>MID(Tab_Data[[#This Row],[category &amp; sub-category]],FIND("/",Tab_Data[[#This Row],[category &amp; sub-category]])+1,1000)</f>
        <v>web</v>
      </c>
    </row>
    <row r="924" spans="1:22" hidden="1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>(Tab_Data[[#This Row],[pledged]]/Tab_Data[[#This Row],[goal]])*100</f>
        <v>175.95330739299609</v>
      </c>
      <c r="G924" t="s">
        <v>20</v>
      </c>
      <c r="H924">
        <v>2261</v>
      </c>
      <c r="I924" s="8">
        <f>IF(Tab_Data[[#This Row],[pledged]]=0,0,Tab_Data[[#This Row],[pledged]]/Tab_Data[[#This Row],[backers_count]])</f>
        <v>40</v>
      </c>
      <c r="J924" t="s">
        <v>21</v>
      </c>
      <c r="K924" t="s">
        <v>22</v>
      </c>
      <c r="L924">
        <v>1544335200</v>
      </c>
      <c r="M924" s="11">
        <f>(((Tab_Data[[#This Row],[launched_at]]/60)/60)/24)+DATE(1970,1,1)</f>
        <v>43443.25</v>
      </c>
      <c r="N924">
        <f>YEAR(Tab_Data[[#This Row],[Date Created Conversion]])</f>
        <v>2018</v>
      </c>
      <c r="O924" s="12" t="str">
        <f>TEXT(Tab_Data[[#This Row],[Date Created Conversion]],"mmm")</f>
        <v>dic</v>
      </c>
      <c r="P924">
        <v>1545112800</v>
      </c>
      <c r="Q924" s="11">
        <f>(((Tab_Data[[#This Row],[deadline]]/60)/60)/24)+DATE(1970,1,1)</f>
        <v>43452.25</v>
      </c>
      <c r="R924" t="b">
        <v>0</v>
      </c>
      <c r="S924" t="b">
        <v>1</v>
      </c>
      <c r="T924" t="s">
        <v>319</v>
      </c>
      <c r="U924" t="str">
        <f>MID(Tab_Data[[#This Row],[category &amp; sub-category]],1,FIND("/",Tab_Data[[#This Row],[category &amp; sub-category]])-1)</f>
        <v>music</v>
      </c>
      <c r="V924" t="str">
        <f>MID(Tab_Data[[#This Row],[category &amp; sub-category]],FIND("/",Tab_Data[[#This Row],[category &amp; sub-category]])+1,1000)</f>
        <v>world music</v>
      </c>
    </row>
    <row r="925" spans="1:22" hidden="1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>(Tab_Data[[#This Row],[pledged]]/Tab_Data[[#This Row],[goal]])*100</f>
        <v>237.88235294117646</v>
      </c>
      <c r="G925" t="s">
        <v>20</v>
      </c>
      <c r="H925">
        <v>40</v>
      </c>
      <c r="I925" s="8">
        <f>IF(Tab_Data[[#This Row],[pledged]]=0,0,Tab_Data[[#This Row],[pledged]]/Tab_Data[[#This Row],[backers_count]])</f>
        <v>101.1</v>
      </c>
      <c r="J925" t="s">
        <v>21</v>
      </c>
      <c r="K925" t="s">
        <v>22</v>
      </c>
      <c r="L925">
        <v>1279083600</v>
      </c>
      <c r="M925" s="11">
        <f>(((Tab_Data[[#This Row],[launched_at]]/60)/60)/24)+DATE(1970,1,1)</f>
        <v>40373.208333333336</v>
      </c>
      <c r="N925">
        <f>YEAR(Tab_Data[[#This Row],[Date Created Conversion]])</f>
        <v>2010</v>
      </c>
      <c r="O925" s="12" t="str">
        <f>TEXT(Tab_Data[[#This Row],[Date Created Conversion]],"mmm")</f>
        <v>jul</v>
      </c>
      <c r="P925">
        <v>1279170000</v>
      </c>
      <c r="Q925" s="11">
        <f>(((Tab_Data[[#This Row],[deadline]]/60)/60)/24)+DATE(1970,1,1)</f>
        <v>40374.208333333336</v>
      </c>
      <c r="R925" t="b">
        <v>0</v>
      </c>
      <c r="S925" t="b">
        <v>0</v>
      </c>
      <c r="T925" t="s">
        <v>33</v>
      </c>
      <c r="U925" t="str">
        <f>MID(Tab_Data[[#This Row],[category &amp; sub-category]],1,FIND("/",Tab_Data[[#This Row],[category &amp; sub-category]])-1)</f>
        <v>theater</v>
      </c>
      <c r="V925" t="str">
        <f>MID(Tab_Data[[#This Row],[category &amp; sub-category]],FIND("/",Tab_Data[[#This Row],[category &amp; sub-category]])+1,1000)</f>
        <v>plays</v>
      </c>
    </row>
    <row r="926" spans="1:22" hidden="1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>(Tab_Data[[#This Row],[pledged]]/Tab_Data[[#This Row],[goal]])*100</f>
        <v>488.05076142131981</v>
      </c>
      <c r="G926" t="s">
        <v>20</v>
      </c>
      <c r="H926">
        <v>2289</v>
      </c>
      <c r="I926" s="8">
        <f>IF(Tab_Data[[#This Row],[pledged]]=0,0,Tab_Data[[#This Row],[pledged]]/Tab_Data[[#This Row],[backers_count]])</f>
        <v>84.006989951944078</v>
      </c>
      <c r="J926" t="s">
        <v>107</v>
      </c>
      <c r="K926" t="s">
        <v>108</v>
      </c>
      <c r="L926">
        <v>1572498000</v>
      </c>
      <c r="M926" s="11">
        <f>(((Tab_Data[[#This Row],[launched_at]]/60)/60)/24)+DATE(1970,1,1)</f>
        <v>43769.208333333328</v>
      </c>
      <c r="N926">
        <f>YEAR(Tab_Data[[#This Row],[Date Created Conversion]])</f>
        <v>2019</v>
      </c>
      <c r="O926" s="12" t="str">
        <f>TEXT(Tab_Data[[#This Row],[Date Created Conversion]],"mmm")</f>
        <v>oct</v>
      </c>
      <c r="P926">
        <v>1573452000</v>
      </c>
      <c r="Q926" s="11">
        <f>(((Tab_Data[[#This Row],[deadline]]/60)/60)/24)+DATE(1970,1,1)</f>
        <v>43780.25</v>
      </c>
      <c r="R926" t="b">
        <v>0</v>
      </c>
      <c r="S926" t="b">
        <v>0</v>
      </c>
      <c r="T926" t="s">
        <v>33</v>
      </c>
      <c r="U926" t="str">
        <f>MID(Tab_Data[[#This Row],[category &amp; sub-category]],1,FIND("/",Tab_Data[[#This Row],[category &amp; sub-category]])-1)</f>
        <v>theater</v>
      </c>
      <c r="V926" t="str">
        <f>MID(Tab_Data[[#This Row],[category &amp; sub-category]],FIND("/",Tab_Data[[#This Row],[category &amp; sub-category]])+1,1000)</f>
        <v>plays</v>
      </c>
    </row>
    <row r="927" spans="1:22" ht="31.2" hidden="1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>(Tab_Data[[#This Row],[pledged]]/Tab_Data[[#This Row],[goal]])*100</f>
        <v>224.06666666666669</v>
      </c>
      <c r="G927" t="s">
        <v>20</v>
      </c>
      <c r="H927">
        <v>65</v>
      </c>
      <c r="I927" s="8">
        <f>IF(Tab_Data[[#This Row],[pledged]]=0,0,Tab_Data[[#This Row],[pledged]]/Tab_Data[[#This Row],[backers_count]])</f>
        <v>103.41538461538461</v>
      </c>
      <c r="J927" t="s">
        <v>21</v>
      </c>
      <c r="K927" t="s">
        <v>22</v>
      </c>
      <c r="L927">
        <v>1506056400</v>
      </c>
      <c r="M927" s="11">
        <f>(((Tab_Data[[#This Row],[launched_at]]/60)/60)/24)+DATE(1970,1,1)</f>
        <v>43000.208333333328</v>
      </c>
      <c r="N927">
        <f>YEAR(Tab_Data[[#This Row],[Date Created Conversion]])</f>
        <v>2017</v>
      </c>
      <c r="O927" s="12" t="str">
        <f>TEXT(Tab_Data[[#This Row],[Date Created Conversion]],"mmm")</f>
        <v>sep</v>
      </c>
      <c r="P927">
        <v>1507093200</v>
      </c>
      <c r="Q927" s="11">
        <f>(((Tab_Data[[#This Row],[deadline]]/60)/60)/24)+DATE(1970,1,1)</f>
        <v>43012.208333333328</v>
      </c>
      <c r="R927" t="b">
        <v>0</v>
      </c>
      <c r="S927" t="b">
        <v>0</v>
      </c>
      <c r="T927" t="s">
        <v>33</v>
      </c>
      <c r="U927" t="str">
        <f>MID(Tab_Data[[#This Row],[category &amp; sub-category]],1,FIND("/",Tab_Data[[#This Row],[category &amp; sub-category]])-1)</f>
        <v>theater</v>
      </c>
      <c r="V927" t="str">
        <f>MID(Tab_Data[[#This Row],[category &amp; sub-category]],FIND("/",Tab_Data[[#This Row],[category &amp; sub-category]])+1,1000)</f>
        <v>plays</v>
      </c>
    </row>
    <row r="928" spans="1:22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>(Tab_Data[[#This Row],[pledged]]/Tab_Data[[#This Row],[goal]])*100</f>
        <v>18.126436781609197</v>
      </c>
      <c r="G928" t="s">
        <v>14</v>
      </c>
      <c r="H928">
        <v>15</v>
      </c>
      <c r="I928" s="8">
        <f>IF(Tab_Data[[#This Row],[pledged]]=0,0,Tab_Data[[#This Row],[pledged]]/Tab_Data[[#This Row],[backers_count]])</f>
        <v>105.13333333333334</v>
      </c>
      <c r="J928" t="s">
        <v>21</v>
      </c>
      <c r="K928" t="s">
        <v>22</v>
      </c>
      <c r="L928">
        <v>1463029200</v>
      </c>
      <c r="M928" s="11">
        <f>(((Tab_Data[[#This Row],[launched_at]]/60)/60)/24)+DATE(1970,1,1)</f>
        <v>42502.208333333328</v>
      </c>
      <c r="N928">
        <f>YEAR(Tab_Data[[#This Row],[Date Created Conversion]])</f>
        <v>2016</v>
      </c>
      <c r="O928" s="12" t="str">
        <f>TEXT(Tab_Data[[#This Row],[Date Created Conversion]],"mmm")</f>
        <v>may</v>
      </c>
      <c r="P928">
        <v>1463374800</v>
      </c>
      <c r="Q928" s="11">
        <f>(((Tab_Data[[#This Row],[deadline]]/60)/60)/24)+DATE(1970,1,1)</f>
        <v>42506.208333333328</v>
      </c>
      <c r="R928" t="b">
        <v>0</v>
      </c>
      <c r="S928" t="b">
        <v>0</v>
      </c>
      <c r="T928" t="s">
        <v>17</v>
      </c>
      <c r="U928" t="str">
        <f>MID(Tab_Data[[#This Row],[category &amp; sub-category]],1,FIND("/",Tab_Data[[#This Row],[category &amp; sub-category]])-1)</f>
        <v>food</v>
      </c>
      <c r="V928" t="str">
        <f>MID(Tab_Data[[#This Row],[category &amp; sub-category]],FIND("/",Tab_Data[[#This Row],[category &amp; sub-category]])+1,1000)</f>
        <v>food trucks</v>
      </c>
    </row>
    <row r="929" spans="1:22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>(Tab_Data[[#This Row],[pledged]]/Tab_Data[[#This Row],[goal]])*100</f>
        <v>45.847222222222221</v>
      </c>
      <c r="G929" t="s">
        <v>14</v>
      </c>
      <c r="H929">
        <v>37</v>
      </c>
      <c r="I929" s="8">
        <f>IF(Tab_Data[[#This Row],[pledged]]=0,0,Tab_Data[[#This Row],[pledged]]/Tab_Data[[#This Row],[backers_count]])</f>
        <v>89.21621621621621</v>
      </c>
      <c r="J929" t="s">
        <v>21</v>
      </c>
      <c r="K929" t="s">
        <v>22</v>
      </c>
      <c r="L929">
        <v>1342069200</v>
      </c>
      <c r="M929" s="11">
        <f>(((Tab_Data[[#This Row],[launched_at]]/60)/60)/24)+DATE(1970,1,1)</f>
        <v>41102.208333333336</v>
      </c>
      <c r="N929">
        <f>YEAR(Tab_Data[[#This Row],[Date Created Conversion]])</f>
        <v>2012</v>
      </c>
      <c r="O929" s="12" t="str">
        <f>TEXT(Tab_Data[[#This Row],[Date Created Conversion]],"mmm")</f>
        <v>jul</v>
      </c>
      <c r="P929">
        <v>1344574800</v>
      </c>
      <c r="Q929" s="11">
        <f>(((Tab_Data[[#This Row],[deadline]]/60)/60)/24)+DATE(1970,1,1)</f>
        <v>41131.208333333336</v>
      </c>
      <c r="R929" t="b">
        <v>0</v>
      </c>
      <c r="S929" t="b">
        <v>0</v>
      </c>
      <c r="T929" t="s">
        <v>33</v>
      </c>
      <c r="U929" t="str">
        <f>MID(Tab_Data[[#This Row],[category &amp; sub-category]],1,FIND("/",Tab_Data[[#This Row],[category &amp; sub-category]])-1)</f>
        <v>theater</v>
      </c>
      <c r="V929" t="str">
        <f>MID(Tab_Data[[#This Row],[category &amp; sub-category]],FIND("/",Tab_Data[[#This Row],[category &amp; sub-category]])+1,1000)</f>
        <v>plays</v>
      </c>
    </row>
    <row r="930" spans="1:22" hidden="1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>(Tab_Data[[#This Row],[pledged]]/Tab_Data[[#This Row],[goal]])*100</f>
        <v>117.31541218637993</v>
      </c>
      <c r="G930" t="s">
        <v>20</v>
      </c>
      <c r="H930">
        <v>3777</v>
      </c>
      <c r="I930" s="8">
        <f>IF(Tab_Data[[#This Row],[pledged]]=0,0,Tab_Data[[#This Row],[pledged]]/Tab_Data[[#This Row],[backers_count]])</f>
        <v>51.995234312946785</v>
      </c>
      <c r="J930" t="s">
        <v>107</v>
      </c>
      <c r="K930" t="s">
        <v>108</v>
      </c>
      <c r="L930">
        <v>1388296800</v>
      </c>
      <c r="M930" s="11">
        <f>(((Tab_Data[[#This Row],[launched_at]]/60)/60)/24)+DATE(1970,1,1)</f>
        <v>41637.25</v>
      </c>
      <c r="N930">
        <f>YEAR(Tab_Data[[#This Row],[Date Created Conversion]])</f>
        <v>2013</v>
      </c>
      <c r="O930" s="12" t="str">
        <f>TEXT(Tab_Data[[#This Row],[Date Created Conversion]],"mmm")</f>
        <v>dic</v>
      </c>
      <c r="P930">
        <v>1389074400</v>
      </c>
      <c r="Q930" s="11">
        <f>(((Tab_Data[[#This Row],[deadline]]/60)/60)/24)+DATE(1970,1,1)</f>
        <v>41646.25</v>
      </c>
      <c r="R930" t="b">
        <v>0</v>
      </c>
      <c r="S930" t="b">
        <v>0</v>
      </c>
      <c r="T930" t="s">
        <v>28</v>
      </c>
      <c r="U930" t="str">
        <f>MID(Tab_Data[[#This Row],[category &amp; sub-category]],1,FIND("/",Tab_Data[[#This Row],[category &amp; sub-category]])-1)</f>
        <v>technology</v>
      </c>
      <c r="V930" t="str">
        <f>MID(Tab_Data[[#This Row],[category &amp; sub-category]],FIND("/",Tab_Data[[#This Row],[category &amp; sub-category]])+1,1000)</f>
        <v>web</v>
      </c>
    </row>
    <row r="931" spans="1:22" hidden="1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>(Tab_Data[[#This Row],[pledged]]/Tab_Data[[#This Row],[goal]])*100</f>
        <v>217.30909090909088</v>
      </c>
      <c r="G931" t="s">
        <v>20</v>
      </c>
      <c r="H931">
        <v>184</v>
      </c>
      <c r="I931" s="8">
        <f>IF(Tab_Data[[#This Row],[pledged]]=0,0,Tab_Data[[#This Row],[pledged]]/Tab_Data[[#This Row],[backers_count]])</f>
        <v>64.956521739130437</v>
      </c>
      <c r="J931" t="s">
        <v>40</v>
      </c>
      <c r="K931" t="s">
        <v>41</v>
      </c>
      <c r="L931">
        <v>1493787600</v>
      </c>
      <c r="M931" s="11">
        <f>(((Tab_Data[[#This Row],[launched_at]]/60)/60)/24)+DATE(1970,1,1)</f>
        <v>42858.208333333328</v>
      </c>
      <c r="N931">
        <f>YEAR(Tab_Data[[#This Row],[Date Created Conversion]])</f>
        <v>2017</v>
      </c>
      <c r="O931" s="12" t="str">
        <f>TEXT(Tab_Data[[#This Row],[Date Created Conversion]],"mmm")</f>
        <v>may</v>
      </c>
      <c r="P931">
        <v>1494997200</v>
      </c>
      <c r="Q931" s="11">
        <f>(((Tab_Data[[#This Row],[deadline]]/60)/60)/24)+DATE(1970,1,1)</f>
        <v>42872.208333333328</v>
      </c>
      <c r="R931" t="b">
        <v>0</v>
      </c>
      <c r="S931" t="b">
        <v>0</v>
      </c>
      <c r="T931" t="s">
        <v>33</v>
      </c>
      <c r="U931" t="str">
        <f>MID(Tab_Data[[#This Row],[category &amp; sub-category]],1,FIND("/",Tab_Data[[#This Row],[category &amp; sub-category]])-1)</f>
        <v>theater</v>
      </c>
      <c r="V931" t="str">
        <f>MID(Tab_Data[[#This Row],[category &amp; sub-category]],FIND("/",Tab_Data[[#This Row],[category &amp; sub-category]])+1,1000)</f>
        <v>plays</v>
      </c>
    </row>
    <row r="932" spans="1:22" hidden="1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>(Tab_Data[[#This Row],[pledged]]/Tab_Data[[#This Row],[goal]])*100</f>
        <v>112.28571428571428</v>
      </c>
      <c r="G932" t="s">
        <v>20</v>
      </c>
      <c r="H932">
        <v>85</v>
      </c>
      <c r="I932" s="8">
        <f>IF(Tab_Data[[#This Row],[pledged]]=0,0,Tab_Data[[#This Row],[pledged]]/Tab_Data[[#This Row],[backers_count]])</f>
        <v>46.235294117647058</v>
      </c>
      <c r="J932" t="s">
        <v>21</v>
      </c>
      <c r="K932" t="s">
        <v>22</v>
      </c>
      <c r="L932">
        <v>1424844000</v>
      </c>
      <c r="M932" s="11">
        <f>(((Tab_Data[[#This Row],[launched_at]]/60)/60)/24)+DATE(1970,1,1)</f>
        <v>42060.25</v>
      </c>
      <c r="N932">
        <f>YEAR(Tab_Data[[#This Row],[Date Created Conversion]])</f>
        <v>2015</v>
      </c>
      <c r="O932" s="12" t="str">
        <f>TEXT(Tab_Data[[#This Row],[Date Created Conversion]],"mmm")</f>
        <v>feb</v>
      </c>
      <c r="P932">
        <v>1425448800</v>
      </c>
      <c r="Q932" s="11">
        <f>(((Tab_Data[[#This Row],[deadline]]/60)/60)/24)+DATE(1970,1,1)</f>
        <v>42067.25</v>
      </c>
      <c r="R932" t="b">
        <v>0</v>
      </c>
      <c r="S932" t="b">
        <v>1</v>
      </c>
      <c r="T932" t="s">
        <v>33</v>
      </c>
      <c r="U932" t="str">
        <f>MID(Tab_Data[[#This Row],[category &amp; sub-category]],1,FIND("/",Tab_Data[[#This Row],[category &amp; sub-category]])-1)</f>
        <v>theater</v>
      </c>
      <c r="V932" t="str">
        <f>MID(Tab_Data[[#This Row],[category &amp; sub-category]],FIND("/",Tab_Data[[#This Row],[category &amp; sub-category]])+1,1000)</f>
        <v>plays</v>
      </c>
    </row>
    <row r="933" spans="1:22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>(Tab_Data[[#This Row],[pledged]]/Tab_Data[[#This Row],[goal]])*100</f>
        <v>72.51898734177216</v>
      </c>
      <c r="G933" t="s">
        <v>14</v>
      </c>
      <c r="H933">
        <v>112</v>
      </c>
      <c r="I933" s="8">
        <f>IF(Tab_Data[[#This Row],[pledged]]=0,0,Tab_Data[[#This Row],[pledged]]/Tab_Data[[#This Row],[backers_count]])</f>
        <v>51.151785714285715</v>
      </c>
      <c r="J933" t="s">
        <v>21</v>
      </c>
      <c r="K933" t="s">
        <v>22</v>
      </c>
      <c r="L933">
        <v>1403931600</v>
      </c>
      <c r="M933" s="11">
        <f>(((Tab_Data[[#This Row],[launched_at]]/60)/60)/24)+DATE(1970,1,1)</f>
        <v>41818.208333333336</v>
      </c>
      <c r="N933">
        <f>YEAR(Tab_Data[[#This Row],[Date Created Conversion]])</f>
        <v>2014</v>
      </c>
      <c r="O933" s="12" t="str">
        <f>TEXT(Tab_Data[[#This Row],[Date Created Conversion]],"mmm")</f>
        <v>jun</v>
      </c>
      <c r="P933">
        <v>1404104400</v>
      </c>
      <c r="Q933" s="11">
        <f>(((Tab_Data[[#This Row],[deadline]]/60)/60)/24)+DATE(1970,1,1)</f>
        <v>41820.208333333336</v>
      </c>
      <c r="R933" t="b">
        <v>0</v>
      </c>
      <c r="S933" t="b">
        <v>1</v>
      </c>
      <c r="T933" t="s">
        <v>33</v>
      </c>
      <c r="U933" t="str">
        <f>MID(Tab_Data[[#This Row],[category &amp; sub-category]],1,FIND("/",Tab_Data[[#This Row],[category &amp; sub-category]])-1)</f>
        <v>theater</v>
      </c>
      <c r="V933" t="str">
        <f>MID(Tab_Data[[#This Row],[category &amp; sub-category]],FIND("/",Tab_Data[[#This Row],[category &amp; sub-category]])+1,1000)</f>
        <v>plays</v>
      </c>
    </row>
    <row r="934" spans="1:22" hidden="1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>(Tab_Data[[#This Row],[pledged]]/Tab_Data[[#This Row],[goal]])*100</f>
        <v>212.30434782608697</v>
      </c>
      <c r="G934" t="s">
        <v>20</v>
      </c>
      <c r="H934">
        <v>144</v>
      </c>
      <c r="I934" s="8">
        <f>IF(Tab_Data[[#This Row],[pledged]]=0,0,Tab_Data[[#This Row],[pledged]]/Tab_Data[[#This Row],[backers_count]])</f>
        <v>33.909722222222221</v>
      </c>
      <c r="J934" t="s">
        <v>21</v>
      </c>
      <c r="K934" t="s">
        <v>22</v>
      </c>
      <c r="L934">
        <v>1394514000</v>
      </c>
      <c r="M934" s="11">
        <f>(((Tab_Data[[#This Row],[launched_at]]/60)/60)/24)+DATE(1970,1,1)</f>
        <v>41709.208333333336</v>
      </c>
      <c r="N934">
        <f>YEAR(Tab_Data[[#This Row],[Date Created Conversion]])</f>
        <v>2014</v>
      </c>
      <c r="O934" s="12" t="str">
        <f>TEXT(Tab_Data[[#This Row],[Date Created Conversion]],"mmm")</f>
        <v>mar</v>
      </c>
      <c r="P934">
        <v>1394773200</v>
      </c>
      <c r="Q934" s="11">
        <f>(((Tab_Data[[#This Row],[deadline]]/60)/60)/24)+DATE(1970,1,1)</f>
        <v>41712.208333333336</v>
      </c>
      <c r="R934" t="b">
        <v>0</v>
      </c>
      <c r="S934" t="b">
        <v>0</v>
      </c>
      <c r="T934" t="s">
        <v>23</v>
      </c>
      <c r="U934" t="str">
        <f>MID(Tab_Data[[#This Row],[category &amp; sub-category]],1,FIND("/",Tab_Data[[#This Row],[category &amp; sub-category]])-1)</f>
        <v>music</v>
      </c>
      <c r="V934" t="str">
        <f>MID(Tab_Data[[#This Row],[category &amp; sub-category]],FIND("/",Tab_Data[[#This Row],[category &amp; sub-category]])+1,1000)</f>
        <v>rock</v>
      </c>
    </row>
    <row r="935" spans="1:22" hidden="1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>(Tab_Data[[#This Row],[pledged]]/Tab_Data[[#This Row],[goal]])*100</f>
        <v>239.74657534246577</v>
      </c>
      <c r="G935" t="s">
        <v>20</v>
      </c>
      <c r="H935">
        <v>1902</v>
      </c>
      <c r="I935" s="8">
        <f>IF(Tab_Data[[#This Row],[pledged]]=0,0,Tab_Data[[#This Row],[pledged]]/Tab_Data[[#This Row],[backers_count]])</f>
        <v>92.016298633017882</v>
      </c>
      <c r="J935" t="s">
        <v>21</v>
      </c>
      <c r="K935" t="s">
        <v>22</v>
      </c>
      <c r="L935">
        <v>1365397200</v>
      </c>
      <c r="M935" s="11">
        <f>(((Tab_Data[[#This Row],[launched_at]]/60)/60)/24)+DATE(1970,1,1)</f>
        <v>41372.208333333336</v>
      </c>
      <c r="N935">
        <f>YEAR(Tab_Data[[#This Row],[Date Created Conversion]])</f>
        <v>2013</v>
      </c>
      <c r="O935" s="12" t="str">
        <f>TEXT(Tab_Data[[#This Row],[Date Created Conversion]],"mmm")</f>
        <v>abr</v>
      </c>
      <c r="P935">
        <v>1366520400</v>
      </c>
      <c r="Q935" s="11">
        <f>(((Tab_Data[[#This Row],[deadline]]/60)/60)/24)+DATE(1970,1,1)</f>
        <v>41385.208333333336</v>
      </c>
      <c r="R935" t="b">
        <v>0</v>
      </c>
      <c r="S935" t="b">
        <v>0</v>
      </c>
      <c r="T935" t="s">
        <v>33</v>
      </c>
      <c r="U935" t="str">
        <f>MID(Tab_Data[[#This Row],[category &amp; sub-category]],1,FIND("/",Tab_Data[[#This Row],[category &amp; sub-category]])-1)</f>
        <v>theater</v>
      </c>
      <c r="V935" t="str">
        <f>MID(Tab_Data[[#This Row],[category &amp; sub-category]],FIND("/",Tab_Data[[#This Row],[category &amp; sub-category]])+1,1000)</f>
        <v>plays</v>
      </c>
    </row>
    <row r="936" spans="1:22" hidden="1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>(Tab_Data[[#This Row],[pledged]]/Tab_Data[[#This Row],[goal]])*100</f>
        <v>181.93548387096774</v>
      </c>
      <c r="G936" t="s">
        <v>20</v>
      </c>
      <c r="H936">
        <v>105</v>
      </c>
      <c r="I936" s="8">
        <f>IF(Tab_Data[[#This Row],[pledged]]=0,0,Tab_Data[[#This Row],[pledged]]/Tab_Data[[#This Row],[backers_count]])</f>
        <v>107.42857142857143</v>
      </c>
      <c r="J936" t="s">
        <v>21</v>
      </c>
      <c r="K936" t="s">
        <v>22</v>
      </c>
      <c r="L936">
        <v>1456120800</v>
      </c>
      <c r="M936" s="11">
        <f>(((Tab_Data[[#This Row],[launched_at]]/60)/60)/24)+DATE(1970,1,1)</f>
        <v>42422.25</v>
      </c>
      <c r="N936">
        <f>YEAR(Tab_Data[[#This Row],[Date Created Conversion]])</f>
        <v>2016</v>
      </c>
      <c r="O936" s="12" t="str">
        <f>TEXT(Tab_Data[[#This Row],[Date Created Conversion]],"mmm")</f>
        <v>feb</v>
      </c>
      <c r="P936">
        <v>1456639200</v>
      </c>
      <c r="Q936" s="11">
        <f>(((Tab_Data[[#This Row],[deadline]]/60)/60)/24)+DATE(1970,1,1)</f>
        <v>42428.25</v>
      </c>
      <c r="R936" t="b">
        <v>0</v>
      </c>
      <c r="S936" t="b">
        <v>0</v>
      </c>
      <c r="T936" t="s">
        <v>33</v>
      </c>
      <c r="U936" t="str">
        <f>MID(Tab_Data[[#This Row],[category &amp; sub-category]],1,FIND("/",Tab_Data[[#This Row],[category &amp; sub-category]])-1)</f>
        <v>theater</v>
      </c>
      <c r="V936" t="str">
        <f>MID(Tab_Data[[#This Row],[category &amp; sub-category]],FIND("/",Tab_Data[[#This Row],[category &amp; sub-category]])+1,1000)</f>
        <v>plays</v>
      </c>
    </row>
    <row r="937" spans="1:22" ht="31.2" hidden="1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>(Tab_Data[[#This Row],[pledged]]/Tab_Data[[#This Row],[goal]])*100</f>
        <v>164.13114754098362</v>
      </c>
      <c r="G937" t="s">
        <v>20</v>
      </c>
      <c r="H937">
        <v>132</v>
      </c>
      <c r="I937" s="8">
        <f>IF(Tab_Data[[#This Row],[pledged]]=0,0,Tab_Data[[#This Row],[pledged]]/Tab_Data[[#This Row],[backers_count]])</f>
        <v>75.848484848484844</v>
      </c>
      <c r="J937" t="s">
        <v>21</v>
      </c>
      <c r="K937" t="s">
        <v>22</v>
      </c>
      <c r="L937">
        <v>1437714000</v>
      </c>
      <c r="M937" s="11">
        <f>(((Tab_Data[[#This Row],[launched_at]]/60)/60)/24)+DATE(1970,1,1)</f>
        <v>42209.208333333328</v>
      </c>
      <c r="N937">
        <f>YEAR(Tab_Data[[#This Row],[Date Created Conversion]])</f>
        <v>2015</v>
      </c>
      <c r="O937" s="12" t="str">
        <f>TEXT(Tab_Data[[#This Row],[Date Created Conversion]],"mmm")</f>
        <v>jul</v>
      </c>
      <c r="P937">
        <v>1438318800</v>
      </c>
      <c r="Q937" s="11">
        <f>(((Tab_Data[[#This Row],[deadline]]/60)/60)/24)+DATE(1970,1,1)</f>
        <v>42216.208333333328</v>
      </c>
      <c r="R937" t="b">
        <v>0</v>
      </c>
      <c r="S937" t="b">
        <v>0</v>
      </c>
      <c r="T937" t="s">
        <v>33</v>
      </c>
      <c r="U937" t="str">
        <f>MID(Tab_Data[[#This Row],[category &amp; sub-category]],1,FIND("/",Tab_Data[[#This Row],[category &amp; sub-category]])-1)</f>
        <v>theater</v>
      </c>
      <c r="V937" t="str">
        <f>MID(Tab_Data[[#This Row],[category &amp; sub-category]],FIND("/",Tab_Data[[#This Row],[category &amp; sub-category]])+1,1000)</f>
        <v>plays</v>
      </c>
    </row>
    <row r="938" spans="1:22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>(Tab_Data[[#This Row],[pledged]]/Tab_Data[[#This Row],[goal]])*100</f>
        <v>1.6375968992248062</v>
      </c>
      <c r="G938" t="s">
        <v>14</v>
      </c>
      <c r="H938">
        <v>21</v>
      </c>
      <c r="I938" s="8">
        <f>IF(Tab_Data[[#This Row],[pledged]]=0,0,Tab_Data[[#This Row],[pledged]]/Tab_Data[[#This Row],[backers_count]])</f>
        <v>80.476190476190482</v>
      </c>
      <c r="J938" t="s">
        <v>21</v>
      </c>
      <c r="K938" t="s">
        <v>22</v>
      </c>
      <c r="L938">
        <v>1563771600</v>
      </c>
      <c r="M938" s="11">
        <f>(((Tab_Data[[#This Row],[launched_at]]/60)/60)/24)+DATE(1970,1,1)</f>
        <v>43668.208333333328</v>
      </c>
      <c r="N938">
        <f>YEAR(Tab_Data[[#This Row],[Date Created Conversion]])</f>
        <v>2019</v>
      </c>
      <c r="O938" s="12" t="str">
        <f>TEXT(Tab_Data[[#This Row],[Date Created Conversion]],"mmm")</f>
        <v>jul</v>
      </c>
      <c r="P938">
        <v>1564030800</v>
      </c>
      <c r="Q938" s="11">
        <f>(((Tab_Data[[#This Row],[deadline]]/60)/60)/24)+DATE(1970,1,1)</f>
        <v>43671.208333333328</v>
      </c>
      <c r="R938" t="b">
        <v>1</v>
      </c>
      <c r="S938" t="b">
        <v>0</v>
      </c>
      <c r="T938" t="s">
        <v>33</v>
      </c>
      <c r="U938" t="str">
        <f>MID(Tab_Data[[#This Row],[category &amp; sub-category]],1,FIND("/",Tab_Data[[#This Row],[category &amp; sub-category]])-1)</f>
        <v>theater</v>
      </c>
      <c r="V938" t="str">
        <f>MID(Tab_Data[[#This Row],[category &amp; sub-category]],FIND("/",Tab_Data[[#This Row],[category &amp; sub-category]])+1,1000)</f>
        <v>plays</v>
      </c>
    </row>
    <row r="939" spans="1:22" hidden="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>(Tab_Data[[#This Row],[pledged]]/Tab_Data[[#This Row],[goal]])*100</f>
        <v>49.64385964912281</v>
      </c>
      <c r="G939" t="s">
        <v>74</v>
      </c>
      <c r="H939">
        <v>976</v>
      </c>
      <c r="I939" s="8">
        <f>IF(Tab_Data[[#This Row],[pledged]]=0,0,Tab_Data[[#This Row],[pledged]]/Tab_Data[[#This Row],[backers_count]])</f>
        <v>86.978483606557376</v>
      </c>
      <c r="J939" t="s">
        <v>21</v>
      </c>
      <c r="K939" t="s">
        <v>22</v>
      </c>
      <c r="L939">
        <v>1448517600</v>
      </c>
      <c r="M939" s="11">
        <f>(((Tab_Data[[#This Row],[launched_at]]/60)/60)/24)+DATE(1970,1,1)</f>
        <v>42334.25</v>
      </c>
      <c r="N939">
        <f>YEAR(Tab_Data[[#This Row],[Date Created Conversion]])</f>
        <v>2015</v>
      </c>
      <c r="O939" s="12" t="str">
        <f>TEXT(Tab_Data[[#This Row],[Date Created Conversion]],"mmm")</f>
        <v>nov</v>
      </c>
      <c r="P939">
        <v>1449295200</v>
      </c>
      <c r="Q939" s="11">
        <f>(((Tab_Data[[#This Row],[deadline]]/60)/60)/24)+DATE(1970,1,1)</f>
        <v>42343.25</v>
      </c>
      <c r="R939" t="b">
        <v>0</v>
      </c>
      <c r="S939" t="b">
        <v>0</v>
      </c>
      <c r="T939" t="s">
        <v>42</v>
      </c>
      <c r="U939" t="str">
        <f>MID(Tab_Data[[#This Row],[category &amp; sub-category]],1,FIND("/",Tab_Data[[#This Row],[category &amp; sub-category]])-1)</f>
        <v>film &amp; video</v>
      </c>
      <c r="V939" t="str">
        <f>MID(Tab_Data[[#This Row],[category &amp; sub-category]],FIND("/",Tab_Data[[#This Row],[category &amp; sub-category]])+1,1000)</f>
        <v>documentary</v>
      </c>
    </row>
    <row r="940" spans="1:22" hidden="1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>(Tab_Data[[#This Row],[pledged]]/Tab_Data[[#This Row],[goal]])*100</f>
        <v>109.70652173913042</v>
      </c>
      <c r="G940" t="s">
        <v>20</v>
      </c>
      <c r="H940">
        <v>96</v>
      </c>
      <c r="I940" s="8">
        <f>IF(Tab_Data[[#This Row],[pledged]]=0,0,Tab_Data[[#This Row],[pledged]]/Tab_Data[[#This Row],[backers_count]])</f>
        <v>105.13541666666667</v>
      </c>
      <c r="J940" t="s">
        <v>21</v>
      </c>
      <c r="K940" t="s">
        <v>22</v>
      </c>
      <c r="L940">
        <v>1528779600</v>
      </c>
      <c r="M940" s="11">
        <f>(((Tab_Data[[#This Row],[launched_at]]/60)/60)/24)+DATE(1970,1,1)</f>
        <v>43263.208333333328</v>
      </c>
      <c r="N940">
        <f>YEAR(Tab_Data[[#This Row],[Date Created Conversion]])</f>
        <v>2018</v>
      </c>
      <c r="O940" s="12" t="str">
        <f>TEXT(Tab_Data[[#This Row],[Date Created Conversion]],"mmm")</f>
        <v>jun</v>
      </c>
      <c r="P940">
        <v>1531890000</v>
      </c>
      <c r="Q940" s="11">
        <f>(((Tab_Data[[#This Row],[deadline]]/60)/60)/24)+DATE(1970,1,1)</f>
        <v>43299.208333333328</v>
      </c>
      <c r="R940" t="b">
        <v>0</v>
      </c>
      <c r="S940" t="b">
        <v>1</v>
      </c>
      <c r="T940" t="s">
        <v>119</v>
      </c>
      <c r="U940" t="str">
        <f>MID(Tab_Data[[#This Row],[category &amp; sub-category]],1,FIND("/",Tab_Data[[#This Row],[category &amp; sub-category]])-1)</f>
        <v>publishing</v>
      </c>
      <c r="V940" t="str">
        <f>MID(Tab_Data[[#This Row],[category &amp; sub-category]],FIND("/",Tab_Data[[#This Row],[category &amp; sub-category]])+1,1000)</f>
        <v>fiction</v>
      </c>
    </row>
    <row r="941" spans="1:22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>(Tab_Data[[#This Row],[pledged]]/Tab_Data[[#This Row],[goal]])*100</f>
        <v>49.217948717948715</v>
      </c>
      <c r="G941" t="s">
        <v>14</v>
      </c>
      <c r="H941">
        <v>67</v>
      </c>
      <c r="I941" s="8">
        <f>IF(Tab_Data[[#This Row],[pledged]]=0,0,Tab_Data[[#This Row],[pledged]]/Tab_Data[[#This Row],[backers_count]])</f>
        <v>57.298507462686565</v>
      </c>
      <c r="J941" t="s">
        <v>21</v>
      </c>
      <c r="K941" t="s">
        <v>22</v>
      </c>
      <c r="L941">
        <v>1304744400</v>
      </c>
      <c r="M941" s="11">
        <f>(((Tab_Data[[#This Row],[launched_at]]/60)/60)/24)+DATE(1970,1,1)</f>
        <v>40670.208333333336</v>
      </c>
      <c r="N941">
        <f>YEAR(Tab_Data[[#This Row],[Date Created Conversion]])</f>
        <v>2011</v>
      </c>
      <c r="O941" s="12" t="str">
        <f>TEXT(Tab_Data[[#This Row],[Date Created Conversion]],"mmm")</f>
        <v>may</v>
      </c>
      <c r="P941">
        <v>1306213200</v>
      </c>
      <c r="Q941" s="11">
        <f>(((Tab_Data[[#This Row],[deadline]]/60)/60)/24)+DATE(1970,1,1)</f>
        <v>40687.208333333336</v>
      </c>
      <c r="R941" t="b">
        <v>0</v>
      </c>
      <c r="S941" t="b">
        <v>1</v>
      </c>
      <c r="T941" t="s">
        <v>89</v>
      </c>
      <c r="U941" t="str">
        <f>MID(Tab_Data[[#This Row],[category &amp; sub-category]],1,FIND("/",Tab_Data[[#This Row],[category &amp; sub-category]])-1)</f>
        <v>games</v>
      </c>
      <c r="V941" t="str">
        <f>MID(Tab_Data[[#This Row],[category &amp; sub-category]],FIND("/",Tab_Data[[#This Row],[category &amp; sub-category]])+1,1000)</f>
        <v>video games</v>
      </c>
    </row>
    <row r="942" spans="1:22" hidden="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>(Tab_Data[[#This Row],[pledged]]/Tab_Data[[#This Row],[goal]])*100</f>
        <v>62.232323232323225</v>
      </c>
      <c r="G942" t="s">
        <v>47</v>
      </c>
      <c r="H942">
        <v>66</v>
      </c>
      <c r="I942" s="8">
        <f>IF(Tab_Data[[#This Row],[pledged]]=0,0,Tab_Data[[#This Row],[pledged]]/Tab_Data[[#This Row],[backers_count]])</f>
        <v>93.348484848484844</v>
      </c>
      <c r="J942" t="s">
        <v>15</v>
      </c>
      <c r="K942" t="s">
        <v>16</v>
      </c>
      <c r="L942">
        <v>1354341600</v>
      </c>
      <c r="M942" s="11">
        <f>(((Tab_Data[[#This Row],[launched_at]]/60)/60)/24)+DATE(1970,1,1)</f>
        <v>41244.25</v>
      </c>
      <c r="N942">
        <f>YEAR(Tab_Data[[#This Row],[Date Created Conversion]])</f>
        <v>2012</v>
      </c>
      <c r="O942" s="12" t="str">
        <f>TEXT(Tab_Data[[#This Row],[Date Created Conversion]],"mmm")</f>
        <v>dic</v>
      </c>
      <c r="P942">
        <v>1356242400</v>
      </c>
      <c r="Q942" s="11">
        <f>(((Tab_Data[[#This Row],[deadline]]/60)/60)/24)+DATE(1970,1,1)</f>
        <v>41266.25</v>
      </c>
      <c r="R942" t="b">
        <v>0</v>
      </c>
      <c r="S942" t="b">
        <v>0</v>
      </c>
      <c r="T942" t="s">
        <v>28</v>
      </c>
      <c r="U942" t="str">
        <f>MID(Tab_Data[[#This Row],[category &amp; sub-category]],1,FIND("/",Tab_Data[[#This Row],[category &amp; sub-category]])-1)</f>
        <v>technology</v>
      </c>
      <c r="V942" t="str">
        <f>MID(Tab_Data[[#This Row],[category &amp; sub-category]],FIND("/",Tab_Data[[#This Row],[category &amp; sub-category]])+1,1000)</f>
        <v>web</v>
      </c>
    </row>
    <row r="943" spans="1:22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>(Tab_Data[[#This Row],[pledged]]/Tab_Data[[#This Row],[goal]])*100</f>
        <v>13.05813953488372</v>
      </c>
      <c r="G943" t="s">
        <v>14</v>
      </c>
      <c r="H943">
        <v>78</v>
      </c>
      <c r="I943" s="8">
        <f>IF(Tab_Data[[#This Row],[pledged]]=0,0,Tab_Data[[#This Row],[pledged]]/Tab_Data[[#This Row],[backers_count]])</f>
        <v>71.987179487179489</v>
      </c>
      <c r="J943" t="s">
        <v>21</v>
      </c>
      <c r="K943" t="s">
        <v>22</v>
      </c>
      <c r="L943">
        <v>1294552800</v>
      </c>
      <c r="M943" s="11">
        <f>(((Tab_Data[[#This Row],[launched_at]]/60)/60)/24)+DATE(1970,1,1)</f>
        <v>40552.25</v>
      </c>
      <c r="N943">
        <f>YEAR(Tab_Data[[#This Row],[Date Created Conversion]])</f>
        <v>2011</v>
      </c>
      <c r="O943" s="12" t="str">
        <f>TEXT(Tab_Data[[#This Row],[Date Created Conversion]],"mmm")</f>
        <v>ene</v>
      </c>
      <c r="P943">
        <v>1297576800</v>
      </c>
      <c r="Q943" s="11">
        <f>(((Tab_Data[[#This Row],[deadline]]/60)/60)/24)+DATE(1970,1,1)</f>
        <v>40587.25</v>
      </c>
      <c r="R943" t="b">
        <v>1</v>
      </c>
      <c r="S943" t="b">
        <v>0</v>
      </c>
      <c r="T943" t="s">
        <v>33</v>
      </c>
      <c r="U943" t="str">
        <f>MID(Tab_Data[[#This Row],[category &amp; sub-category]],1,FIND("/",Tab_Data[[#This Row],[category &amp; sub-category]])-1)</f>
        <v>theater</v>
      </c>
      <c r="V943" t="str">
        <f>MID(Tab_Data[[#This Row],[category &amp; sub-category]],FIND("/",Tab_Data[[#This Row],[category &amp; sub-category]])+1,1000)</f>
        <v>plays</v>
      </c>
    </row>
    <row r="944" spans="1:22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>(Tab_Data[[#This Row],[pledged]]/Tab_Data[[#This Row],[goal]])*100</f>
        <v>64.635416666666671</v>
      </c>
      <c r="G944" t="s">
        <v>14</v>
      </c>
      <c r="H944">
        <v>67</v>
      </c>
      <c r="I944" s="8">
        <f>IF(Tab_Data[[#This Row],[pledged]]=0,0,Tab_Data[[#This Row],[pledged]]/Tab_Data[[#This Row],[backers_count]])</f>
        <v>92.611940298507463</v>
      </c>
      <c r="J944" t="s">
        <v>26</v>
      </c>
      <c r="K944" t="s">
        <v>27</v>
      </c>
      <c r="L944">
        <v>1295935200</v>
      </c>
      <c r="M944" s="11">
        <f>(((Tab_Data[[#This Row],[launched_at]]/60)/60)/24)+DATE(1970,1,1)</f>
        <v>40568.25</v>
      </c>
      <c r="N944">
        <f>YEAR(Tab_Data[[#This Row],[Date Created Conversion]])</f>
        <v>2011</v>
      </c>
      <c r="O944" s="12" t="str">
        <f>TEXT(Tab_Data[[#This Row],[Date Created Conversion]],"mmm")</f>
        <v>ene</v>
      </c>
      <c r="P944">
        <v>1296194400</v>
      </c>
      <c r="Q944" s="11">
        <f>(((Tab_Data[[#This Row],[deadline]]/60)/60)/24)+DATE(1970,1,1)</f>
        <v>40571.25</v>
      </c>
      <c r="R944" t="b">
        <v>0</v>
      </c>
      <c r="S944" t="b">
        <v>0</v>
      </c>
      <c r="T944" t="s">
        <v>33</v>
      </c>
      <c r="U944" t="str">
        <f>MID(Tab_Data[[#This Row],[category &amp; sub-category]],1,FIND("/",Tab_Data[[#This Row],[category &amp; sub-category]])-1)</f>
        <v>theater</v>
      </c>
      <c r="V944" t="str">
        <f>MID(Tab_Data[[#This Row],[category &amp; sub-category]],FIND("/",Tab_Data[[#This Row],[category &amp; sub-category]])+1,1000)</f>
        <v>plays</v>
      </c>
    </row>
    <row r="945" spans="1:22" hidden="1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>(Tab_Data[[#This Row],[pledged]]/Tab_Data[[#This Row],[goal]])*100</f>
        <v>159.58666666666667</v>
      </c>
      <c r="G945" t="s">
        <v>20</v>
      </c>
      <c r="H945">
        <v>114</v>
      </c>
      <c r="I945" s="8">
        <f>IF(Tab_Data[[#This Row],[pledged]]=0,0,Tab_Data[[#This Row],[pledged]]/Tab_Data[[#This Row],[backers_count]])</f>
        <v>104.99122807017544</v>
      </c>
      <c r="J945" t="s">
        <v>21</v>
      </c>
      <c r="K945" t="s">
        <v>22</v>
      </c>
      <c r="L945">
        <v>1411534800</v>
      </c>
      <c r="M945" s="11">
        <f>(((Tab_Data[[#This Row],[launched_at]]/60)/60)/24)+DATE(1970,1,1)</f>
        <v>41906.208333333336</v>
      </c>
      <c r="N945">
        <f>YEAR(Tab_Data[[#This Row],[Date Created Conversion]])</f>
        <v>2014</v>
      </c>
      <c r="O945" s="12" t="str">
        <f>TEXT(Tab_Data[[#This Row],[Date Created Conversion]],"mmm")</f>
        <v>sep</v>
      </c>
      <c r="P945">
        <v>1414558800</v>
      </c>
      <c r="Q945" s="11">
        <f>(((Tab_Data[[#This Row],[deadline]]/60)/60)/24)+DATE(1970,1,1)</f>
        <v>41941.208333333336</v>
      </c>
      <c r="R945" t="b">
        <v>0</v>
      </c>
      <c r="S945" t="b">
        <v>0</v>
      </c>
      <c r="T945" t="s">
        <v>17</v>
      </c>
      <c r="U945" t="str">
        <f>MID(Tab_Data[[#This Row],[category &amp; sub-category]],1,FIND("/",Tab_Data[[#This Row],[category &amp; sub-category]])-1)</f>
        <v>food</v>
      </c>
      <c r="V945" t="str">
        <f>MID(Tab_Data[[#This Row],[category &amp; sub-category]],FIND("/",Tab_Data[[#This Row],[category &amp; sub-category]])+1,1000)</f>
        <v>food trucks</v>
      </c>
    </row>
    <row r="946" spans="1:22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>(Tab_Data[[#This Row],[pledged]]/Tab_Data[[#This Row],[goal]])*100</f>
        <v>81.42</v>
      </c>
      <c r="G946" t="s">
        <v>14</v>
      </c>
      <c r="H946">
        <v>263</v>
      </c>
      <c r="I946" s="8">
        <f>IF(Tab_Data[[#This Row],[pledged]]=0,0,Tab_Data[[#This Row],[pledged]]/Tab_Data[[#This Row],[backers_count]])</f>
        <v>30.958174904942965</v>
      </c>
      <c r="J946" t="s">
        <v>26</v>
      </c>
      <c r="K946" t="s">
        <v>27</v>
      </c>
      <c r="L946">
        <v>1486706400</v>
      </c>
      <c r="M946" s="11">
        <f>(((Tab_Data[[#This Row],[launched_at]]/60)/60)/24)+DATE(1970,1,1)</f>
        <v>42776.25</v>
      </c>
      <c r="N946">
        <f>YEAR(Tab_Data[[#This Row],[Date Created Conversion]])</f>
        <v>2017</v>
      </c>
      <c r="O946" s="12" t="str">
        <f>TEXT(Tab_Data[[#This Row],[Date Created Conversion]],"mmm")</f>
        <v>feb</v>
      </c>
      <c r="P946">
        <v>1488348000</v>
      </c>
      <c r="Q946" s="11">
        <f>(((Tab_Data[[#This Row],[deadline]]/60)/60)/24)+DATE(1970,1,1)</f>
        <v>42795.25</v>
      </c>
      <c r="R946" t="b">
        <v>0</v>
      </c>
      <c r="S946" t="b">
        <v>0</v>
      </c>
      <c r="T946" t="s">
        <v>122</v>
      </c>
      <c r="U946" t="str">
        <f>MID(Tab_Data[[#This Row],[category &amp; sub-category]],1,FIND("/",Tab_Data[[#This Row],[category &amp; sub-category]])-1)</f>
        <v>photography</v>
      </c>
      <c r="V946" t="str">
        <f>MID(Tab_Data[[#This Row],[category &amp; sub-category]],FIND("/",Tab_Data[[#This Row],[category &amp; sub-category]])+1,1000)</f>
        <v>photography books</v>
      </c>
    </row>
    <row r="947" spans="1:22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>(Tab_Data[[#This Row],[pledged]]/Tab_Data[[#This Row],[goal]])*100</f>
        <v>32.444767441860463</v>
      </c>
      <c r="G947" t="s">
        <v>14</v>
      </c>
      <c r="H947">
        <v>1691</v>
      </c>
      <c r="I947" s="8">
        <f>IF(Tab_Data[[#This Row],[pledged]]=0,0,Tab_Data[[#This Row],[pledged]]/Tab_Data[[#This Row],[backers_count]])</f>
        <v>33.001182732111175</v>
      </c>
      <c r="J947" t="s">
        <v>21</v>
      </c>
      <c r="K947" t="s">
        <v>22</v>
      </c>
      <c r="L947">
        <v>1333602000</v>
      </c>
      <c r="M947" s="11">
        <f>(((Tab_Data[[#This Row],[launched_at]]/60)/60)/24)+DATE(1970,1,1)</f>
        <v>41004.208333333336</v>
      </c>
      <c r="N947">
        <f>YEAR(Tab_Data[[#This Row],[Date Created Conversion]])</f>
        <v>2012</v>
      </c>
      <c r="O947" s="12" t="str">
        <f>TEXT(Tab_Data[[#This Row],[Date Created Conversion]],"mmm")</f>
        <v>abr</v>
      </c>
      <c r="P947">
        <v>1334898000</v>
      </c>
      <c r="Q947" s="11">
        <f>(((Tab_Data[[#This Row],[deadline]]/60)/60)/24)+DATE(1970,1,1)</f>
        <v>41019.208333333336</v>
      </c>
      <c r="R947" t="b">
        <v>1</v>
      </c>
      <c r="S947" t="b">
        <v>0</v>
      </c>
      <c r="T947" t="s">
        <v>122</v>
      </c>
      <c r="U947" t="str">
        <f>MID(Tab_Data[[#This Row],[category &amp; sub-category]],1,FIND("/",Tab_Data[[#This Row],[category &amp; sub-category]])-1)</f>
        <v>photography</v>
      </c>
      <c r="V947" t="str">
        <f>MID(Tab_Data[[#This Row],[category &amp; sub-category]],FIND("/",Tab_Data[[#This Row],[category &amp; sub-category]])+1,1000)</f>
        <v>photography books</v>
      </c>
    </row>
    <row r="948" spans="1:22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>(Tab_Data[[#This Row],[pledged]]/Tab_Data[[#This Row],[goal]])*100</f>
        <v>9.9141184124918666</v>
      </c>
      <c r="G948" t="s">
        <v>14</v>
      </c>
      <c r="H948">
        <v>181</v>
      </c>
      <c r="I948" s="8">
        <f>IF(Tab_Data[[#This Row],[pledged]]=0,0,Tab_Data[[#This Row],[pledged]]/Tab_Data[[#This Row],[backers_count]])</f>
        <v>84.187845303867405</v>
      </c>
      <c r="J948" t="s">
        <v>21</v>
      </c>
      <c r="K948" t="s">
        <v>22</v>
      </c>
      <c r="L948">
        <v>1308200400</v>
      </c>
      <c r="M948" s="11">
        <f>(((Tab_Data[[#This Row],[launched_at]]/60)/60)/24)+DATE(1970,1,1)</f>
        <v>40710.208333333336</v>
      </c>
      <c r="N948">
        <f>YEAR(Tab_Data[[#This Row],[Date Created Conversion]])</f>
        <v>2011</v>
      </c>
      <c r="O948" s="12" t="str">
        <f>TEXT(Tab_Data[[#This Row],[Date Created Conversion]],"mmm")</f>
        <v>jun</v>
      </c>
      <c r="P948">
        <v>1308373200</v>
      </c>
      <c r="Q948" s="11">
        <f>(((Tab_Data[[#This Row],[deadline]]/60)/60)/24)+DATE(1970,1,1)</f>
        <v>40712.208333333336</v>
      </c>
      <c r="R948" t="b">
        <v>0</v>
      </c>
      <c r="S948" t="b">
        <v>0</v>
      </c>
      <c r="T948" t="s">
        <v>33</v>
      </c>
      <c r="U948" t="str">
        <f>MID(Tab_Data[[#This Row],[category &amp; sub-category]],1,FIND("/",Tab_Data[[#This Row],[category &amp; sub-category]])-1)</f>
        <v>theater</v>
      </c>
      <c r="V948" t="str">
        <f>MID(Tab_Data[[#This Row],[category &amp; sub-category]],FIND("/",Tab_Data[[#This Row],[category &amp; sub-category]])+1,1000)</f>
        <v>plays</v>
      </c>
    </row>
    <row r="949" spans="1:22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>(Tab_Data[[#This Row],[pledged]]/Tab_Data[[#This Row],[goal]])*100</f>
        <v>26.694444444444443</v>
      </c>
      <c r="G949" t="s">
        <v>14</v>
      </c>
      <c r="H949">
        <v>13</v>
      </c>
      <c r="I949" s="8">
        <f>IF(Tab_Data[[#This Row],[pledged]]=0,0,Tab_Data[[#This Row],[pledged]]/Tab_Data[[#This Row],[backers_count]])</f>
        <v>73.92307692307692</v>
      </c>
      <c r="J949" t="s">
        <v>21</v>
      </c>
      <c r="K949" t="s">
        <v>22</v>
      </c>
      <c r="L949">
        <v>1411707600</v>
      </c>
      <c r="M949" s="11">
        <f>(((Tab_Data[[#This Row],[launched_at]]/60)/60)/24)+DATE(1970,1,1)</f>
        <v>41908.208333333336</v>
      </c>
      <c r="N949">
        <f>YEAR(Tab_Data[[#This Row],[Date Created Conversion]])</f>
        <v>2014</v>
      </c>
      <c r="O949" s="12" t="str">
        <f>TEXT(Tab_Data[[#This Row],[Date Created Conversion]],"mmm")</f>
        <v>sep</v>
      </c>
      <c r="P949">
        <v>1412312400</v>
      </c>
      <c r="Q949" s="11">
        <f>(((Tab_Data[[#This Row],[deadline]]/60)/60)/24)+DATE(1970,1,1)</f>
        <v>41915.208333333336</v>
      </c>
      <c r="R949" t="b">
        <v>0</v>
      </c>
      <c r="S949" t="b">
        <v>0</v>
      </c>
      <c r="T949" t="s">
        <v>33</v>
      </c>
      <c r="U949" t="str">
        <f>MID(Tab_Data[[#This Row],[category &amp; sub-category]],1,FIND("/",Tab_Data[[#This Row],[category &amp; sub-category]])-1)</f>
        <v>theater</v>
      </c>
      <c r="V949" t="str">
        <f>MID(Tab_Data[[#This Row],[category &amp; sub-category]],FIND("/",Tab_Data[[#This Row],[category &amp; sub-category]])+1,1000)</f>
        <v>plays</v>
      </c>
    </row>
    <row r="950" spans="1:22" hidden="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>(Tab_Data[[#This Row],[pledged]]/Tab_Data[[#This Row],[goal]])*100</f>
        <v>62.957446808510639</v>
      </c>
      <c r="G950" t="s">
        <v>74</v>
      </c>
      <c r="H950">
        <v>160</v>
      </c>
      <c r="I950" s="8">
        <f>IF(Tab_Data[[#This Row],[pledged]]=0,0,Tab_Data[[#This Row],[pledged]]/Tab_Data[[#This Row],[backers_count]])</f>
        <v>36.987499999999997</v>
      </c>
      <c r="J950" t="s">
        <v>21</v>
      </c>
      <c r="K950" t="s">
        <v>22</v>
      </c>
      <c r="L950">
        <v>1418364000</v>
      </c>
      <c r="M950" s="11">
        <f>(((Tab_Data[[#This Row],[launched_at]]/60)/60)/24)+DATE(1970,1,1)</f>
        <v>41985.25</v>
      </c>
      <c r="N950">
        <f>YEAR(Tab_Data[[#This Row],[Date Created Conversion]])</f>
        <v>2014</v>
      </c>
      <c r="O950" s="12" t="str">
        <f>TEXT(Tab_Data[[#This Row],[Date Created Conversion]],"mmm")</f>
        <v>dic</v>
      </c>
      <c r="P950">
        <v>1419228000</v>
      </c>
      <c r="Q950" s="11">
        <f>(((Tab_Data[[#This Row],[deadline]]/60)/60)/24)+DATE(1970,1,1)</f>
        <v>41995.25</v>
      </c>
      <c r="R950" t="b">
        <v>1</v>
      </c>
      <c r="S950" t="b">
        <v>1</v>
      </c>
      <c r="T950" t="s">
        <v>42</v>
      </c>
      <c r="U950" t="str">
        <f>MID(Tab_Data[[#This Row],[category &amp; sub-category]],1,FIND("/",Tab_Data[[#This Row],[category &amp; sub-category]])-1)</f>
        <v>film &amp; video</v>
      </c>
      <c r="V950" t="str">
        <f>MID(Tab_Data[[#This Row],[category &amp; sub-category]],FIND("/",Tab_Data[[#This Row],[category &amp; sub-category]])+1,1000)</f>
        <v>documentary</v>
      </c>
    </row>
    <row r="951" spans="1:22" ht="31.2" hidden="1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>(Tab_Data[[#This Row],[pledged]]/Tab_Data[[#This Row],[goal]])*100</f>
        <v>161.35593220338984</v>
      </c>
      <c r="G951" t="s">
        <v>20</v>
      </c>
      <c r="H951">
        <v>203</v>
      </c>
      <c r="I951" s="8">
        <f>IF(Tab_Data[[#This Row],[pledged]]=0,0,Tab_Data[[#This Row],[pledged]]/Tab_Data[[#This Row],[backers_count]])</f>
        <v>46.896551724137929</v>
      </c>
      <c r="J951" t="s">
        <v>21</v>
      </c>
      <c r="K951" t="s">
        <v>22</v>
      </c>
      <c r="L951">
        <v>1429333200</v>
      </c>
      <c r="M951" s="11">
        <f>(((Tab_Data[[#This Row],[launched_at]]/60)/60)/24)+DATE(1970,1,1)</f>
        <v>42112.208333333328</v>
      </c>
      <c r="N951">
        <f>YEAR(Tab_Data[[#This Row],[Date Created Conversion]])</f>
        <v>2015</v>
      </c>
      <c r="O951" s="12" t="str">
        <f>TEXT(Tab_Data[[#This Row],[Date Created Conversion]],"mmm")</f>
        <v>abr</v>
      </c>
      <c r="P951">
        <v>1430974800</v>
      </c>
      <c r="Q951" s="11">
        <f>(((Tab_Data[[#This Row],[deadline]]/60)/60)/24)+DATE(1970,1,1)</f>
        <v>42131.208333333328</v>
      </c>
      <c r="R951" t="b">
        <v>0</v>
      </c>
      <c r="S951" t="b">
        <v>0</v>
      </c>
      <c r="T951" t="s">
        <v>28</v>
      </c>
      <c r="U951" t="str">
        <f>MID(Tab_Data[[#This Row],[category &amp; sub-category]],1,FIND("/",Tab_Data[[#This Row],[category &amp; sub-category]])-1)</f>
        <v>technology</v>
      </c>
      <c r="V951" t="str">
        <f>MID(Tab_Data[[#This Row],[category &amp; sub-category]],FIND("/",Tab_Data[[#This Row],[category &amp; sub-category]])+1,1000)</f>
        <v>web</v>
      </c>
    </row>
    <row r="952" spans="1:22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>(Tab_Data[[#This Row],[pledged]]/Tab_Data[[#This Row],[goal]])*100</f>
        <v>5</v>
      </c>
      <c r="G952" t="s">
        <v>14</v>
      </c>
      <c r="H952">
        <v>1</v>
      </c>
      <c r="I952" s="8">
        <f>IF(Tab_Data[[#This Row],[pledged]]=0,0,Tab_Data[[#This Row],[pledged]]/Tab_Data[[#This Row],[backers_count]])</f>
        <v>5</v>
      </c>
      <c r="J952" t="s">
        <v>21</v>
      </c>
      <c r="K952" t="s">
        <v>22</v>
      </c>
      <c r="L952">
        <v>1555390800</v>
      </c>
      <c r="M952" s="11">
        <f>(((Tab_Data[[#This Row],[launched_at]]/60)/60)/24)+DATE(1970,1,1)</f>
        <v>43571.208333333328</v>
      </c>
      <c r="N952">
        <f>YEAR(Tab_Data[[#This Row],[Date Created Conversion]])</f>
        <v>2019</v>
      </c>
      <c r="O952" s="12" t="str">
        <f>TEXT(Tab_Data[[#This Row],[Date Created Conversion]],"mmm")</f>
        <v>abr</v>
      </c>
      <c r="P952">
        <v>1555822800</v>
      </c>
      <c r="Q952" s="11">
        <f>(((Tab_Data[[#This Row],[deadline]]/60)/60)/24)+DATE(1970,1,1)</f>
        <v>43576.208333333328</v>
      </c>
      <c r="R952" t="b">
        <v>0</v>
      </c>
      <c r="S952" t="b">
        <v>1</v>
      </c>
      <c r="T952" t="s">
        <v>33</v>
      </c>
      <c r="U952" t="str">
        <f>MID(Tab_Data[[#This Row],[category &amp; sub-category]],1,FIND("/",Tab_Data[[#This Row],[category &amp; sub-category]])-1)</f>
        <v>theater</v>
      </c>
      <c r="V952" t="str">
        <f>MID(Tab_Data[[#This Row],[category &amp; sub-category]],FIND("/",Tab_Data[[#This Row],[category &amp; sub-category]])+1,1000)</f>
        <v>plays</v>
      </c>
    </row>
    <row r="953" spans="1:22" hidden="1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>(Tab_Data[[#This Row],[pledged]]/Tab_Data[[#This Row],[goal]])*100</f>
        <v>1096.9379310344827</v>
      </c>
      <c r="G953" t="s">
        <v>20</v>
      </c>
      <c r="H953">
        <v>1559</v>
      </c>
      <c r="I953" s="8">
        <f>IF(Tab_Data[[#This Row],[pledged]]=0,0,Tab_Data[[#This Row],[pledged]]/Tab_Data[[#This Row],[backers_count]])</f>
        <v>102.02437459910199</v>
      </c>
      <c r="J953" t="s">
        <v>21</v>
      </c>
      <c r="K953" t="s">
        <v>22</v>
      </c>
      <c r="L953">
        <v>1482732000</v>
      </c>
      <c r="M953" s="11">
        <f>(((Tab_Data[[#This Row],[launched_at]]/60)/60)/24)+DATE(1970,1,1)</f>
        <v>42730.25</v>
      </c>
      <c r="N953">
        <f>YEAR(Tab_Data[[#This Row],[Date Created Conversion]])</f>
        <v>2016</v>
      </c>
      <c r="O953" s="12" t="str">
        <f>TEXT(Tab_Data[[#This Row],[Date Created Conversion]],"mmm")</f>
        <v>dic</v>
      </c>
      <c r="P953">
        <v>1482818400</v>
      </c>
      <c r="Q953" s="11">
        <f>(((Tab_Data[[#This Row],[deadline]]/60)/60)/24)+DATE(1970,1,1)</f>
        <v>42731.25</v>
      </c>
      <c r="R953" t="b">
        <v>0</v>
      </c>
      <c r="S953" t="b">
        <v>1</v>
      </c>
      <c r="T953" t="s">
        <v>23</v>
      </c>
      <c r="U953" t="str">
        <f>MID(Tab_Data[[#This Row],[category &amp; sub-category]],1,FIND("/",Tab_Data[[#This Row],[category &amp; sub-category]])-1)</f>
        <v>music</v>
      </c>
      <c r="V953" t="str">
        <f>MID(Tab_Data[[#This Row],[category &amp; sub-category]],FIND("/",Tab_Data[[#This Row],[category &amp; sub-category]])+1,1000)</f>
        <v>rock</v>
      </c>
    </row>
    <row r="954" spans="1:22" hidden="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>(Tab_Data[[#This Row],[pledged]]/Tab_Data[[#This Row],[goal]])*100</f>
        <v>70.094158075601371</v>
      </c>
      <c r="G954" t="s">
        <v>74</v>
      </c>
      <c r="H954">
        <v>2266</v>
      </c>
      <c r="I954" s="8">
        <f>IF(Tab_Data[[#This Row],[pledged]]=0,0,Tab_Data[[#This Row],[pledged]]/Tab_Data[[#This Row],[backers_count]])</f>
        <v>45.007502206531335</v>
      </c>
      <c r="J954" t="s">
        <v>21</v>
      </c>
      <c r="K954" t="s">
        <v>22</v>
      </c>
      <c r="L954">
        <v>1470718800</v>
      </c>
      <c r="M954" s="11">
        <f>(((Tab_Data[[#This Row],[launched_at]]/60)/60)/24)+DATE(1970,1,1)</f>
        <v>42591.208333333328</v>
      </c>
      <c r="N954">
        <f>YEAR(Tab_Data[[#This Row],[Date Created Conversion]])</f>
        <v>2016</v>
      </c>
      <c r="O954" s="12" t="str">
        <f>TEXT(Tab_Data[[#This Row],[Date Created Conversion]],"mmm")</f>
        <v>ago</v>
      </c>
      <c r="P954">
        <v>1471928400</v>
      </c>
      <c r="Q954" s="11">
        <f>(((Tab_Data[[#This Row],[deadline]]/60)/60)/24)+DATE(1970,1,1)</f>
        <v>42605.208333333328</v>
      </c>
      <c r="R954" t="b">
        <v>0</v>
      </c>
      <c r="S954" t="b">
        <v>0</v>
      </c>
      <c r="T954" t="s">
        <v>42</v>
      </c>
      <c r="U954" t="str">
        <f>MID(Tab_Data[[#This Row],[category &amp; sub-category]],1,FIND("/",Tab_Data[[#This Row],[category &amp; sub-category]])-1)</f>
        <v>film &amp; video</v>
      </c>
      <c r="V954" t="str">
        <f>MID(Tab_Data[[#This Row],[category &amp; sub-category]],FIND("/",Tab_Data[[#This Row],[category &amp; sub-category]])+1,1000)</f>
        <v>documentary</v>
      </c>
    </row>
    <row r="955" spans="1:22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>(Tab_Data[[#This Row],[pledged]]/Tab_Data[[#This Row],[goal]])*100</f>
        <v>60</v>
      </c>
      <c r="G955" t="s">
        <v>14</v>
      </c>
      <c r="H955">
        <v>21</v>
      </c>
      <c r="I955" s="8">
        <f>IF(Tab_Data[[#This Row],[pledged]]=0,0,Tab_Data[[#This Row],[pledged]]/Tab_Data[[#This Row],[backers_count]])</f>
        <v>94.285714285714292</v>
      </c>
      <c r="J955" t="s">
        <v>21</v>
      </c>
      <c r="K955" t="s">
        <v>22</v>
      </c>
      <c r="L955">
        <v>1450591200</v>
      </c>
      <c r="M955" s="11">
        <f>(((Tab_Data[[#This Row],[launched_at]]/60)/60)/24)+DATE(1970,1,1)</f>
        <v>42358.25</v>
      </c>
      <c r="N955">
        <f>YEAR(Tab_Data[[#This Row],[Date Created Conversion]])</f>
        <v>2015</v>
      </c>
      <c r="O955" s="12" t="str">
        <f>TEXT(Tab_Data[[#This Row],[Date Created Conversion]],"mmm")</f>
        <v>dic</v>
      </c>
      <c r="P955">
        <v>1453701600</v>
      </c>
      <c r="Q955" s="11">
        <f>(((Tab_Data[[#This Row],[deadline]]/60)/60)/24)+DATE(1970,1,1)</f>
        <v>42394.25</v>
      </c>
      <c r="R955" t="b">
        <v>0</v>
      </c>
      <c r="S955" t="b">
        <v>1</v>
      </c>
      <c r="T955" t="s">
        <v>474</v>
      </c>
      <c r="U955" t="str">
        <f>MID(Tab_Data[[#This Row],[category &amp; sub-category]],1,FIND("/",Tab_Data[[#This Row],[category &amp; sub-category]])-1)</f>
        <v>film &amp; video</v>
      </c>
      <c r="V955" t="str">
        <f>MID(Tab_Data[[#This Row],[category &amp; sub-category]],FIND("/",Tab_Data[[#This Row],[category &amp; sub-category]])+1,1000)</f>
        <v>science fiction</v>
      </c>
    </row>
    <row r="956" spans="1:22" hidden="1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>(Tab_Data[[#This Row],[pledged]]/Tab_Data[[#This Row],[goal]])*100</f>
        <v>367.0985915492958</v>
      </c>
      <c r="G956" t="s">
        <v>20</v>
      </c>
      <c r="H956">
        <v>1548</v>
      </c>
      <c r="I956" s="8">
        <f>IF(Tab_Data[[#This Row],[pledged]]=0,0,Tab_Data[[#This Row],[pledged]]/Tab_Data[[#This Row],[backers_count]])</f>
        <v>101.02325581395348</v>
      </c>
      <c r="J956" t="s">
        <v>26</v>
      </c>
      <c r="K956" t="s">
        <v>27</v>
      </c>
      <c r="L956">
        <v>1348290000</v>
      </c>
      <c r="M956" s="11">
        <f>(((Tab_Data[[#This Row],[launched_at]]/60)/60)/24)+DATE(1970,1,1)</f>
        <v>41174.208333333336</v>
      </c>
      <c r="N956">
        <f>YEAR(Tab_Data[[#This Row],[Date Created Conversion]])</f>
        <v>2012</v>
      </c>
      <c r="O956" s="12" t="str">
        <f>TEXT(Tab_Data[[#This Row],[Date Created Conversion]],"mmm")</f>
        <v>sep</v>
      </c>
      <c r="P956">
        <v>1350363600</v>
      </c>
      <c r="Q956" s="11">
        <f>(((Tab_Data[[#This Row],[deadline]]/60)/60)/24)+DATE(1970,1,1)</f>
        <v>41198.208333333336</v>
      </c>
      <c r="R956" t="b">
        <v>0</v>
      </c>
      <c r="S956" t="b">
        <v>0</v>
      </c>
      <c r="T956" t="s">
        <v>28</v>
      </c>
      <c r="U956" t="str">
        <f>MID(Tab_Data[[#This Row],[category &amp; sub-category]],1,FIND("/",Tab_Data[[#This Row],[category &amp; sub-category]])-1)</f>
        <v>technology</v>
      </c>
      <c r="V956" t="str">
        <f>MID(Tab_Data[[#This Row],[category &amp; sub-category]],FIND("/",Tab_Data[[#This Row],[category &amp; sub-category]])+1,1000)</f>
        <v>web</v>
      </c>
    </row>
    <row r="957" spans="1:22" ht="31.2" hidden="1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>(Tab_Data[[#This Row],[pledged]]/Tab_Data[[#This Row],[goal]])*100</f>
        <v>1109</v>
      </c>
      <c r="G957" t="s">
        <v>20</v>
      </c>
      <c r="H957">
        <v>80</v>
      </c>
      <c r="I957" s="8">
        <f>IF(Tab_Data[[#This Row],[pledged]]=0,0,Tab_Data[[#This Row],[pledged]]/Tab_Data[[#This Row],[backers_count]])</f>
        <v>97.037499999999994</v>
      </c>
      <c r="J957" t="s">
        <v>21</v>
      </c>
      <c r="K957" t="s">
        <v>22</v>
      </c>
      <c r="L957">
        <v>1353823200</v>
      </c>
      <c r="M957" s="11">
        <f>(((Tab_Data[[#This Row],[launched_at]]/60)/60)/24)+DATE(1970,1,1)</f>
        <v>41238.25</v>
      </c>
      <c r="N957">
        <f>YEAR(Tab_Data[[#This Row],[Date Created Conversion]])</f>
        <v>2012</v>
      </c>
      <c r="O957" s="12" t="str">
        <f>TEXT(Tab_Data[[#This Row],[Date Created Conversion]],"mmm")</f>
        <v>nov</v>
      </c>
      <c r="P957">
        <v>1353996000</v>
      </c>
      <c r="Q957" s="11">
        <f>(((Tab_Data[[#This Row],[deadline]]/60)/60)/24)+DATE(1970,1,1)</f>
        <v>41240.25</v>
      </c>
      <c r="R957" t="b">
        <v>0</v>
      </c>
      <c r="S957" t="b">
        <v>0</v>
      </c>
      <c r="T957" t="s">
        <v>33</v>
      </c>
      <c r="U957" t="str">
        <f>MID(Tab_Data[[#This Row],[category &amp; sub-category]],1,FIND("/",Tab_Data[[#This Row],[category &amp; sub-category]])-1)</f>
        <v>theater</v>
      </c>
      <c r="V957" t="str">
        <f>MID(Tab_Data[[#This Row],[category &amp; sub-category]],FIND("/",Tab_Data[[#This Row],[category &amp; sub-category]])+1,1000)</f>
        <v>plays</v>
      </c>
    </row>
    <row r="958" spans="1:22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>(Tab_Data[[#This Row],[pledged]]/Tab_Data[[#This Row],[goal]])*100</f>
        <v>19.028784648187631</v>
      </c>
      <c r="G958" t="s">
        <v>14</v>
      </c>
      <c r="H958">
        <v>830</v>
      </c>
      <c r="I958" s="8">
        <f>IF(Tab_Data[[#This Row],[pledged]]=0,0,Tab_Data[[#This Row],[pledged]]/Tab_Data[[#This Row],[backers_count]])</f>
        <v>43.00963855421687</v>
      </c>
      <c r="J958" t="s">
        <v>21</v>
      </c>
      <c r="K958" t="s">
        <v>22</v>
      </c>
      <c r="L958">
        <v>1450764000</v>
      </c>
      <c r="M958" s="11">
        <f>(((Tab_Data[[#This Row],[launched_at]]/60)/60)/24)+DATE(1970,1,1)</f>
        <v>42360.25</v>
      </c>
      <c r="N958">
        <f>YEAR(Tab_Data[[#This Row],[Date Created Conversion]])</f>
        <v>2015</v>
      </c>
      <c r="O958" s="12" t="str">
        <f>TEXT(Tab_Data[[#This Row],[Date Created Conversion]],"mmm")</f>
        <v>dic</v>
      </c>
      <c r="P958">
        <v>1451109600</v>
      </c>
      <c r="Q958" s="11">
        <f>(((Tab_Data[[#This Row],[deadline]]/60)/60)/24)+DATE(1970,1,1)</f>
        <v>42364.25</v>
      </c>
      <c r="R958" t="b">
        <v>0</v>
      </c>
      <c r="S958" t="b">
        <v>0</v>
      </c>
      <c r="T958" t="s">
        <v>474</v>
      </c>
      <c r="U958" t="str">
        <f>MID(Tab_Data[[#This Row],[category &amp; sub-category]],1,FIND("/",Tab_Data[[#This Row],[category &amp; sub-category]])-1)</f>
        <v>film &amp; video</v>
      </c>
      <c r="V958" t="str">
        <f>MID(Tab_Data[[#This Row],[category &amp; sub-category]],FIND("/",Tab_Data[[#This Row],[category &amp; sub-category]])+1,1000)</f>
        <v>science fiction</v>
      </c>
    </row>
    <row r="959" spans="1:22" hidden="1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>(Tab_Data[[#This Row],[pledged]]/Tab_Data[[#This Row],[goal]])*100</f>
        <v>126.87755102040816</v>
      </c>
      <c r="G959" t="s">
        <v>20</v>
      </c>
      <c r="H959">
        <v>131</v>
      </c>
      <c r="I959" s="8">
        <f>IF(Tab_Data[[#This Row],[pledged]]=0,0,Tab_Data[[#This Row],[pledged]]/Tab_Data[[#This Row],[backers_count]])</f>
        <v>94.916030534351151</v>
      </c>
      <c r="J959" t="s">
        <v>21</v>
      </c>
      <c r="K959" t="s">
        <v>22</v>
      </c>
      <c r="L959">
        <v>1329372000</v>
      </c>
      <c r="M959" s="11">
        <f>(((Tab_Data[[#This Row],[launched_at]]/60)/60)/24)+DATE(1970,1,1)</f>
        <v>40955.25</v>
      </c>
      <c r="N959">
        <f>YEAR(Tab_Data[[#This Row],[Date Created Conversion]])</f>
        <v>2012</v>
      </c>
      <c r="O959" s="12" t="str">
        <f>TEXT(Tab_Data[[#This Row],[Date Created Conversion]],"mmm")</f>
        <v>feb</v>
      </c>
      <c r="P959">
        <v>1329631200</v>
      </c>
      <c r="Q959" s="11">
        <f>(((Tab_Data[[#This Row],[deadline]]/60)/60)/24)+DATE(1970,1,1)</f>
        <v>40958.25</v>
      </c>
      <c r="R959" t="b">
        <v>0</v>
      </c>
      <c r="S959" t="b">
        <v>0</v>
      </c>
      <c r="T959" t="s">
        <v>33</v>
      </c>
      <c r="U959" t="str">
        <f>MID(Tab_Data[[#This Row],[category &amp; sub-category]],1,FIND("/",Tab_Data[[#This Row],[category &amp; sub-category]])-1)</f>
        <v>theater</v>
      </c>
      <c r="V959" t="str">
        <f>MID(Tab_Data[[#This Row],[category &amp; sub-category]],FIND("/",Tab_Data[[#This Row],[category &amp; sub-category]])+1,1000)</f>
        <v>plays</v>
      </c>
    </row>
    <row r="960" spans="1:22" ht="31.2" hidden="1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>(Tab_Data[[#This Row],[pledged]]/Tab_Data[[#This Row],[goal]])*100</f>
        <v>734.63636363636363</v>
      </c>
      <c r="G960" t="s">
        <v>20</v>
      </c>
      <c r="H960">
        <v>112</v>
      </c>
      <c r="I960" s="8">
        <f>IF(Tab_Data[[#This Row],[pledged]]=0,0,Tab_Data[[#This Row],[pledged]]/Tab_Data[[#This Row],[backers_count]])</f>
        <v>72.151785714285708</v>
      </c>
      <c r="J960" t="s">
        <v>21</v>
      </c>
      <c r="K960" t="s">
        <v>22</v>
      </c>
      <c r="L960">
        <v>1277096400</v>
      </c>
      <c r="M960" s="11">
        <f>(((Tab_Data[[#This Row],[launched_at]]/60)/60)/24)+DATE(1970,1,1)</f>
        <v>40350.208333333336</v>
      </c>
      <c r="N960">
        <f>YEAR(Tab_Data[[#This Row],[Date Created Conversion]])</f>
        <v>2010</v>
      </c>
      <c r="O960" s="12" t="str">
        <f>TEXT(Tab_Data[[#This Row],[Date Created Conversion]],"mmm")</f>
        <v>jun</v>
      </c>
      <c r="P960">
        <v>1278997200</v>
      </c>
      <c r="Q960" s="11">
        <f>(((Tab_Data[[#This Row],[deadline]]/60)/60)/24)+DATE(1970,1,1)</f>
        <v>40372.208333333336</v>
      </c>
      <c r="R960" t="b">
        <v>0</v>
      </c>
      <c r="S960" t="b">
        <v>0</v>
      </c>
      <c r="T960" t="s">
        <v>71</v>
      </c>
      <c r="U960" t="str">
        <f>MID(Tab_Data[[#This Row],[category &amp; sub-category]],1,FIND("/",Tab_Data[[#This Row],[category &amp; sub-category]])-1)</f>
        <v>film &amp; video</v>
      </c>
      <c r="V960" t="str">
        <f>MID(Tab_Data[[#This Row],[category &amp; sub-category]],FIND("/",Tab_Data[[#This Row],[category &amp; sub-category]])+1,1000)</f>
        <v>animation</v>
      </c>
    </row>
    <row r="961" spans="1:22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>(Tab_Data[[#This Row],[pledged]]/Tab_Data[[#This Row],[goal]])*100</f>
        <v>4.5731034482758623</v>
      </c>
      <c r="G961" t="s">
        <v>14</v>
      </c>
      <c r="H961">
        <v>130</v>
      </c>
      <c r="I961" s="8">
        <f>IF(Tab_Data[[#This Row],[pledged]]=0,0,Tab_Data[[#This Row],[pledged]]/Tab_Data[[#This Row],[backers_count]])</f>
        <v>51.007692307692309</v>
      </c>
      <c r="J961" t="s">
        <v>21</v>
      </c>
      <c r="K961" t="s">
        <v>22</v>
      </c>
      <c r="L961">
        <v>1277701200</v>
      </c>
      <c r="M961" s="11">
        <f>(((Tab_Data[[#This Row],[launched_at]]/60)/60)/24)+DATE(1970,1,1)</f>
        <v>40357.208333333336</v>
      </c>
      <c r="N961">
        <f>YEAR(Tab_Data[[#This Row],[Date Created Conversion]])</f>
        <v>2010</v>
      </c>
      <c r="O961" s="12" t="str">
        <f>TEXT(Tab_Data[[#This Row],[Date Created Conversion]],"mmm")</f>
        <v>jun</v>
      </c>
      <c r="P961">
        <v>1280120400</v>
      </c>
      <c r="Q961" s="11">
        <f>(((Tab_Data[[#This Row],[deadline]]/60)/60)/24)+DATE(1970,1,1)</f>
        <v>40385.208333333336</v>
      </c>
      <c r="R961" t="b">
        <v>0</v>
      </c>
      <c r="S961" t="b">
        <v>0</v>
      </c>
      <c r="T961" t="s">
        <v>206</v>
      </c>
      <c r="U961" t="str">
        <f>MID(Tab_Data[[#This Row],[category &amp; sub-category]],1,FIND("/",Tab_Data[[#This Row],[category &amp; sub-category]])-1)</f>
        <v>publishing</v>
      </c>
      <c r="V961" t="str">
        <f>MID(Tab_Data[[#This Row],[category &amp; sub-category]],FIND("/",Tab_Data[[#This Row],[category &amp; sub-category]])+1,1000)</f>
        <v>translations</v>
      </c>
    </row>
    <row r="962" spans="1:22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>(Tab_Data[[#This Row],[pledged]]/Tab_Data[[#This Row],[goal]])*100</f>
        <v>85.054545454545448</v>
      </c>
      <c r="G962" t="s">
        <v>14</v>
      </c>
      <c r="H962">
        <v>55</v>
      </c>
      <c r="I962" s="8">
        <f>IF(Tab_Data[[#This Row],[pledged]]=0,0,Tab_Data[[#This Row],[pledged]]/Tab_Data[[#This Row],[backers_count]])</f>
        <v>85.054545454545448</v>
      </c>
      <c r="J962" t="s">
        <v>21</v>
      </c>
      <c r="K962" t="s">
        <v>22</v>
      </c>
      <c r="L962">
        <v>1454911200</v>
      </c>
      <c r="M962" s="11">
        <f>(((Tab_Data[[#This Row],[launched_at]]/60)/60)/24)+DATE(1970,1,1)</f>
        <v>42408.25</v>
      </c>
      <c r="N962">
        <f>YEAR(Tab_Data[[#This Row],[Date Created Conversion]])</f>
        <v>2016</v>
      </c>
      <c r="O962" s="12" t="str">
        <f>TEXT(Tab_Data[[#This Row],[Date Created Conversion]],"mmm")</f>
        <v>feb</v>
      </c>
      <c r="P962">
        <v>1458104400</v>
      </c>
      <c r="Q962" s="11">
        <f>(((Tab_Data[[#This Row],[deadline]]/60)/60)/24)+DATE(1970,1,1)</f>
        <v>42445.208333333328</v>
      </c>
      <c r="R962" t="b">
        <v>0</v>
      </c>
      <c r="S962" t="b">
        <v>0</v>
      </c>
      <c r="T962" t="s">
        <v>28</v>
      </c>
      <c r="U962" t="str">
        <f>MID(Tab_Data[[#This Row],[category &amp; sub-category]],1,FIND("/",Tab_Data[[#This Row],[category &amp; sub-category]])-1)</f>
        <v>technology</v>
      </c>
      <c r="V962" t="str">
        <f>MID(Tab_Data[[#This Row],[category &amp; sub-category]],FIND("/",Tab_Data[[#This Row],[category &amp; sub-category]])+1,1000)</f>
        <v>web</v>
      </c>
    </row>
    <row r="963" spans="1:22" ht="31.2" hidden="1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>(Tab_Data[[#This Row],[pledged]]/Tab_Data[[#This Row],[goal]])*100</f>
        <v>119.29824561403508</v>
      </c>
      <c r="G963" t="s">
        <v>20</v>
      </c>
      <c r="H963">
        <v>155</v>
      </c>
      <c r="I963" s="8">
        <f>IF(Tab_Data[[#This Row],[pledged]]=0,0,Tab_Data[[#This Row],[pledged]]/Tab_Data[[#This Row],[backers_count]])</f>
        <v>43.87096774193548</v>
      </c>
      <c r="J963" t="s">
        <v>21</v>
      </c>
      <c r="K963" t="s">
        <v>22</v>
      </c>
      <c r="L963">
        <v>1297922400</v>
      </c>
      <c r="M963" s="11">
        <f>(((Tab_Data[[#This Row],[launched_at]]/60)/60)/24)+DATE(1970,1,1)</f>
        <v>40591.25</v>
      </c>
      <c r="N963">
        <f>YEAR(Tab_Data[[#This Row],[Date Created Conversion]])</f>
        <v>2011</v>
      </c>
      <c r="O963" s="12" t="str">
        <f>TEXT(Tab_Data[[#This Row],[Date Created Conversion]],"mmm")</f>
        <v>feb</v>
      </c>
      <c r="P963">
        <v>1298268000</v>
      </c>
      <c r="Q963" s="11">
        <f>(((Tab_Data[[#This Row],[deadline]]/60)/60)/24)+DATE(1970,1,1)</f>
        <v>40595.25</v>
      </c>
      <c r="R963" t="b">
        <v>0</v>
      </c>
      <c r="S963" t="b">
        <v>0</v>
      </c>
      <c r="T963" t="s">
        <v>206</v>
      </c>
      <c r="U963" t="str">
        <f>MID(Tab_Data[[#This Row],[category &amp; sub-category]],1,FIND("/",Tab_Data[[#This Row],[category &amp; sub-category]])-1)</f>
        <v>publishing</v>
      </c>
      <c r="V963" t="str">
        <f>MID(Tab_Data[[#This Row],[category &amp; sub-category]],FIND("/",Tab_Data[[#This Row],[category &amp; sub-category]])+1,1000)</f>
        <v>translations</v>
      </c>
    </row>
    <row r="964" spans="1:22" hidden="1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>(Tab_Data[[#This Row],[pledged]]/Tab_Data[[#This Row],[goal]])*100</f>
        <v>296.02777777777777</v>
      </c>
      <c r="G964" t="s">
        <v>20</v>
      </c>
      <c r="H964">
        <v>266</v>
      </c>
      <c r="I964" s="8">
        <f>IF(Tab_Data[[#This Row],[pledged]]=0,0,Tab_Data[[#This Row],[pledged]]/Tab_Data[[#This Row],[backers_count]])</f>
        <v>40.063909774436091</v>
      </c>
      <c r="J964" t="s">
        <v>21</v>
      </c>
      <c r="K964" t="s">
        <v>22</v>
      </c>
      <c r="L964">
        <v>1384408800</v>
      </c>
      <c r="M964" s="11">
        <f>(((Tab_Data[[#This Row],[launched_at]]/60)/60)/24)+DATE(1970,1,1)</f>
        <v>41592.25</v>
      </c>
      <c r="N964">
        <f>YEAR(Tab_Data[[#This Row],[Date Created Conversion]])</f>
        <v>2013</v>
      </c>
      <c r="O964" s="12" t="str">
        <f>TEXT(Tab_Data[[#This Row],[Date Created Conversion]],"mmm")</f>
        <v>nov</v>
      </c>
      <c r="P964">
        <v>1386223200</v>
      </c>
      <c r="Q964" s="11">
        <f>(((Tab_Data[[#This Row],[deadline]]/60)/60)/24)+DATE(1970,1,1)</f>
        <v>41613.25</v>
      </c>
      <c r="R964" t="b">
        <v>0</v>
      </c>
      <c r="S964" t="b">
        <v>0</v>
      </c>
      <c r="T964" t="s">
        <v>17</v>
      </c>
      <c r="U964" t="str">
        <f>MID(Tab_Data[[#This Row],[category &amp; sub-category]],1,FIND("/",Tab_Data[[#This Row],[category &amp; sub-category]])-1)</f>
        <v>food</v>
      </c>
      <c r="V964" t="str">
        <f>MID(Tab_Data[[#This Row],[category &amp; sub-category]],FIND("/",Tab_Data[[#This Row],[category &amp; sub-category]])+1,1000)</f>
        <v>food trucks</v>
      </c>
    </row>
    <row r="965" spans="1:22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>(Tab_Data[[#This Row],[pledged]]/Tab_Data[[#This Row],[goal]])*100</f>
        <v>84.694915254237287</v>
      </c>
      <c r="G965" t="s">
        <v>14</v>
      </c>
      <c r="H965">
        <v>114</v>
      </c>
      <c r="I965" s="8">
        <f>IF(Tab_Data[[#This Row],[pledged]]=0,0,Tab_Data[[#This Row],[pledged]]/Tab_Data[[#This Row],[backers_count]])</f>
        <v>43.833333333333336</v>
      </c>
      <c r="J965" t="s">
        <v>107</v>
      </c>
      <c r="K965" t="s">
        <v>108</v>
      </c>
      <c r="L965">
        <v>1299304800</v>
      </c>
      <c r="M965" s="11">
        <f>(((Tab_Data[[#This Row],[launched_at]]/60)/60)/24)+DATE(1970,1,1)</f>
        <v>40607.25</v>
      </c>
      <c r="N965">
        <f>YEAR(Tab_Data[[#This Row],[Date Created Conversion]])</f>
        <v>2011</v>
      </c>
      <c r="O965" s="12" t="str">
        <f>TEXT(Tab_Data[[#This Row],[Date Created Conversion]],"mmm")</f>
        <v>mar</v>
      </c>
      <c r="P965">
        <v>1299823200</v>
      </c>
      <c r="Q965" s="11">
        <f>(((Tab_Data[[#This Row],[deadline]]/60)/60)/24)+DATE(1970,1,1)</f>
        <v>40613.25</v>
      </c>
      <c r="R965" t="b">
        <v>0</v>
      </c>
      <c r="S965" t="b">
        <v>1</v>
      </c>
      <c r="T965" t="s">
        <v>122</v>
      </c>
      <c r="U965" t="str">
        <f>MID(Tab_Data[[#This Row],[category &amp; sub-category]],1,FIND("/",Tab_Data[[#This Row],[category &amp; sub-category]])-1)</f>
        <v>photography</v>
      </c>
      <c r="V965" t="str">
        <f>MID(Tab_Data[[#This Row],[category &amp; sub-category]],FIND("/",Tab_Data[[#This Row],[category &amp; sub-category]])+1,1000)</f>
        <v>photography books</v>
      </c>
    </row>
    <row r="966" spans="1:22" hidden="1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>(Tab_Data[[#This Row],[pledged]]/Tab_Data[[#This Row],[goal]])*100</f>
        <v>355.7837837837838</v>
      </c>
      <c r="G966" t="s">
        <v>20</v>
      </c>
      <c r="H966">
        <v>155</v>
      </c>
      <c r="I966" s="8">
        <f>IF(Tab_Data[[#This Row],[pledged]]=0,0,Tab_Data[[#This Row],[pledged]]/Tab_Data[[#This Row],[backers_count]])</f>
        <v>84.92903225806451</v>
      </c>
      <c r="J966" t="s">
        <v>21</v>
      </c>
      <c r="K966" t="s">
        <v>22</v>
      </c>
      <c r="L966">
        <v>1431320400</v>
      </c>
      <c r="M966" s="11">
        <f>(((Tab_Data[[#This Row],[launched_at]]/60)/60)/24)+DATE(1970,1,1)</f>
        <v>42135.208333333328</v>
      </c>
      <c r="N966">
        <f>YEAR(Tab_Data[[#This Row],[Date Created Conversion]])</f>
        <v>2015</v>
      </c>
      <c r="O966" s="12" t="str">
        <f>TEXT(Tab_Data[[#This Row],[Date Created Conversion]],"mmm")</f>
        <v>may</v>
      </c>
      <c r="P966">
        <v>1431752400</v>
      </c>
      <c r="Q966" s="11">
        <f>(((Tab_Data[[#This Row],[deadline]]/60)/60)/24)+DATE(1970,1,1)</f>
        <v>42140.208333333328</v>
      </c>
      <c r="R966" t="b">
        <v>0</v>
      </c>
      <c r="S966" t="b">
        <v>0</v>
      </c>
      <c r="T966" t="s">
        <v>33</v>
      </c>
      <c r="U966" t="str">
        <f>MID(Tab_Data[[#This Row],[category &amp; sub-category]],1,FIND("/",Tab_Data[[#This Row],[category &amp; sub-category]])-1)</f>
        <v>theater</v>
      </c>
      <c r="V966" t="str">
        <f>MID(Tab_Data[[#This Row],[category &amp; sub-category]],FIND("/",Tab_Data[[#This Row],[category &amp; sub-category]])+1,1000)</f>
        <v>plays</v>
      </c>
    </row>
    <row r="967" spans="1:22" hidden="1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>(Tab_Data[[#This Row],[pledged]]/Tab_Data[[#This Row],[goal]])*100</f>
        <v>386.40909090909093</v>
      </c>
      <c r="G967" t="s">
        <v>20</v>
      </c>
      <c r="H967">
        <v>207</v>
      </c>
      <c r="I967" s="8">
        <f>IF(Tab_Data[[#This Row],[pledged]]=0,0,Tab_Data[[#This Row],[pledged]]/Tab_Data[[#This Row],[backers_count]])</f>
        <v>41.067632850241544</v>
      </c>
      <c r="J967" t="s">
        <v>40</v>
      </c>
      <c r="K967" t="s">
        <v>41</v>
      </c>
      <c r="L967">
        <v>1264399200</v>
      </c>
      <c r="M967" s="11">
        <f>(((Tab_Data[[#This Row],[launched_at]]/60)/60)/24)+DATE(1970,1,1)</f>
        <v>40203.25</v>
      </c>
      <c r="N967">
        <f>YEAR(Tab_Data[[#This Row],[Date Created Conversion]])</f>
        <v>2010</v>
      </c>
      <c r="O967" s="12" t="str">
        <f>TEXT(Tab_Data[[#This Row],[Date Created Conversion]],"mmm")</f>
        <v>ene</v>
      </c>
      <c r="P967">
        <v>1267855200</v>
      </c>
      <c r="Q967" s="11">
        <f>(((Tab_Data[[#This Row],[deadline]]/60)/60)/24)+DATE(1970,1,1)</f>
        <v>40243.25</v>
      </c>
      <c r="R967" t="b">
        <v>0</v>
      </c>
      <c r="S967" t="b">
        <v>0</v>
      </c>
      <c r="T967" t="s">
        <v>23</v>
      </c>
      <c r="U967" t="str">
        <f>MID(Tab_Data[[#This Row],[category &amp; sub-category]],1,FIND("/",Tab_Data[[#This Row],[category &amp; sub-category]])-1)</f>
        <v>music</v>
      </c>
      <c r="V967" t="str">
        <f>MID(Tab_Data[[#This Row],[category &amp; sub-category]],FIND("/",Tab_Data[[#This Row],[category &amp; sub-category]])+1,1000)</f>
        <v>rock</v>
      </c>
    </row>
    <row r="968" spans="1:22" hidden="1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>(Tab_Data[[#This Row],[pledged]]/Tab_Data[[#This Row],[goal]])*100</f>
        <v>792.23529411764707</v>
      </c>
      <c r="G968" t="s">
        <v>20</v>
      </c>
      <c r="H968">
        <v>245</v>
      </c>
      <c r="I968" s="8">
        <f>IF(Tab_Data[[#This Row],[pledged]]=0,0,Tab_Data[[#This Row],[pledged]]/Tab_Data[[#This Row],[backers_count]])</f>
        <v>54.971428571428568</v>
      </c>
      <c r="J968" t="s">
        <v>21</v>
      </c>
      <c r="K968" t="s">
        <v>22</v>
      </c>
      <c r="L968">
        <v>1497502800</v>
      </c>
      <c r="M968" s="11">
        <f>(((Tab_Data[[#This Row],[launched_at]]/60)/60)/24)+DATE(1970,1,1)</f>
        <v>42901.208333333328</v>
      </c>
      <c r="N968">
        <f>YEAR(Tab_Data[[#This Row],[Date Created Conversion]])</f>
        <v>2017</v>
      </c>
      <c r="O968" s="12" t="str">
        <f>TEXT(Tab_Data[[#This Row],[Date Created Conversion]],"mmm")</f>
        <v>jun</v>
      </c>
      <c r="P968">
        <v>1497675600</v>
      </c>
      <c r="Q968" s="11">
        <f>(((Tab_Data[[#This Row],[deadline]]/60)/60)/24)+DATE(1970,1,1)</f>
        <v>42903.208333333328</v>
      </c>
      <c r="R968" t="b">
        <v>0</v>
      </c>
      <c r="S968" t="b">
        <v>0</v>
      </c>
      <c r="T968" t="s">
        <v>33</v>
      </c>
      <c r="U968" t="str">
        <f>MID(Tab_Data[[#This Row],[category &amp; sub-category]],1,FIND("/",Tab_Data[[#This Row],[category &amp; sub-category]])-1)</f>
        <v>theater</v>
      </c>
      <c r="V968" t="str">
        <f>MID(Tab_Data[[#This Row],[category &amp; sub-category]],FIND("/",Tab_Data[[#This Row],[category &amp; sub-category]])+1,1000)</f>
        <v>plays</v>
      </c>
    </row>
    <row r="969" spans="1:22" hidden="1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>(Tab_Data[[#This Row],[pledged]]/Tab_Data[[#This Row],[goal]])*100</f>
        <v>137.03393665158373</v>
      </c>
      <c r="G969" t="s">
        <v>20</v>
      </c>
      <c r="H969">
        <v>1573</v>
      </c>
      <c r="I969" s="8">
        <f>IF(Tab_Data[[#This Row],[pledged]]=0,0,Tab_Data[[#This Row],[pledged]]/Tab_Data[[#This Row],[backers_count]])</f>
        <v>77.010807374443743</v>
      </c>
      <c r="J969" t="s">
        <v>21</v>
      </c>
      <c r="K969" t="s">
        <v>22</v>
      </c>
      <c r="L969">
        <v>1333688400</v>
      </c>
      <c r="M969" s="11">
        <f>(((Tab_Data[[#This Row],[launched_at]]/60)/60)/24)+DATE(1970,1,1)</f>
        <v>41005.208333333336</v>
      </c>
      <c r="N969">
        <f>YEAR(Tab_Data[[#This Row],[Date Created Conversion]])</f>
        <v>2012</v>
      </c>
      <c r="O969" s="12" t="str">
        <f>TEXT(Tab_Data[[#This Row],[Date Created Conversion]],"mmm")</f>
        <v>abr</v>
      </c>
      <c r="P969">
        <v>1336885200</v>
      </c>
      <c r="Q969" s="11">
        <f>(((Tab_Data[[#This Row],[deadline]]/60)/60)/24)+DATE(1970,1,1)</f>
        <v>41042.208333333336</v>
      </c>
      <c r="R969" t="b">
        <v>0</v>
      </c>
      <c r="S969" t="b">
        <v>0</v>
      </c>
      <c r="T969" t="s">
        <v>319</v>
      </c>
      <c r="U969" t="str">
        <f>MID(Tab_Data[[#This Row],[category &amp; sub-category]],1,FIND("/",Tab_Data[[#This Row],[category &amp; sub-category]])-1)</f>
        <v>music</v>
      </c>
      <c r="V969" t="str">
        <f>MID(Tab_Data[[#This Row],[category &amp; sub-category]],FIND("/",Tab_Data[[#This Row],[category &amp; sub-category]])+1,1000)</f>
        <v>world music</v>
      </c>
    </row>
    <row r="970" spans="1:22" ht="31.2" hidden="1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>(Tab_Data[[#This Row],[pledged]]/Tab_Data[[#This Row],[goal]])*100</f>
        <v>338.20833333333337</v>
      </c>
      <c r="G970" t="s">
        <v>20</v>
      </c>
      <c r="H970">
        <v>114</v>
      </c>
      <c r="I970" s="8">
        <f>IF(Tab_Data[[#This Row],[pledged]]=0,0,Tab_Data[[#This Row],[pledged]]/Tab_Data[[#This Row],[backers_count]])</f>
        <v>71.201754385964918</v>
      </c>
      <c r="J970" t="s">
        <v>21</v>
      </c>
      <c r="K970" t="s">
        <v>22</v>
      </c>
      <c r="L970">
        <v>1293861600</v>
      </c>
      <c r="M970" s="11">
        <f>(((Tab_Data[[#This Row],[launched_at]]/60)/60)/24)+DATE(1970,1,1)</f>
        <v>40544.25</v>
      </c>
      <c r="N970">
        <f>YEAR(Tab_Data[[#This Row],[Date Created Conversion]])</f>
        <v>2011</v>
      </c>
      <c r="O970" s="12" t="str">
        <f>TEXT(Tab_Data[[#This Row],[Date Created Conversion]],"mmm")</f>
        <v>ene</v>
      </c>
      <c r="P970">
        <v>1295157600</v>
      </c>
      <c r="Q970" s="11">
        <f>(((Tab_Data[[#This Row],[deadline]]/60)/60)/24)+DATE(1970,1,1)</f>
        <v>40559.25</v>
      </c>
      <c r="R970" t="b">
        <v>0</v>
      </c>
      <c r="S970" t="b">
        <v>0</v>
      </c>
      <c r="T970" t="s">
        <v>17</v>
      </c>
      <c r="U970" t="str">
        <f>MID(Tab_Data[[#This Row],[category &amp; sub-category]],1,FIND("/",Tab_Data[[#This Row],[category &amp; sub-category]])-1)</f>
        <v>food</v>
      </c>
      <c r="V970" t="str">
        <f>MID(Tab_Data[[#This Row],[category &amp; sub-category]],FIND("/",Tab_Data[[#This Row],[category &amp; sub-category]])+1,1000)</f>
        <v>food trucks</v>
      </c>
    </row>
    <row r="971" spans="1:22" hidden="1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>(Tab_Data[[#This Row],[pledged]]/Tab_Data[[#This Row],[goal]])*100</f>
        <v>108.22784810126582</v>
      </c>
      <c r="G971" t="s">
        <v>20</v>
      </c>
      <c r="H971">
        <v>93</v>
      </c>
      <c r="I971" s="8">
        <f>IF(Tab_Data[[#This Row],[pledged]]=0,0,Tab_Data[[#This Row],[pledged]]/Tab_Data[[#This Row],[backers_count]])</f>
        <v>91.935483870967744</v>
      </c>
      <c r="J971" t="s">
        <v>21</v>
      </c>
      <c r="K971" t="s">
        <v>22</v>
      </c>
      <c r="L971">
        <v>1576994400</v>
      </c>
      <c r="M971" s="11">
        <f>(((Tab_Data[[#This Row],[launched_at]]/60)/60)/24)+DATE(1970,1,1)</f>
        <v>43821.25</v>
      </c>
      <c r="N971">
        <f>YEAR(Tab_Data[[#This Row],[Date Created Conversion]])</f>
        <v>2019</v>
      </c>
      <c r="O971" s="12" t="str">
        <f>TEXT(Tab_Data[[#This Row],[Date Created Conversion]],"mmm")</f>
        <v>dic</v>
      </c>
      <c r="P971">
        <v>1577599200</v>
      </c>
      <c r="Q971" s="11">
        <f>(((Tab_Data[[#This Row],[deadline]]/60)/60)/24)+DATE(1970,1,1)</f>
        <v>43828.25</v>
      </c>
      <c r="R971" t="b">
        <v>0</v>
      </c>
      <c r="S971" t="b">
        <v>0</v>
      </c>
      <c r="T971" t="s">
        <v>33</v>
      </c>
      <c r="U971" t="str">
        <f>MID(Tab_Data[[#This Row],[category &amp; sub-category]],1,FIND("/",Tab_Data[[#This Row],[category &amp; sub-category]])-1)</f>
        <v>theater</v>
      </c>
      <c r="V971" t="str">
        <f>MID(Tab_Data[[#This Row],[category &amp; sub-category]],FIND("/",Tab_Data[[#This Row],[category &amp; sub-category]])+1,1000)</f>
        <v>plays</v>
      </c>
    </row>
    <row r="972" spans="1:22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>(Tab_Data[[#This Row],[pledged]]/Tab_Data[[#This Row],[goal]])*100</f>
        <v>60.757639620653315</v>
      </c>
      <c r="G972" t="s">
        <v>14</v>
      </c>
      <c r="H972">
        <v>594</v>
      </c>
      <c r="I972" s="8">
        <f>IF(Tab_Data[[#This Row],[pledged]]=0,0,Tab_Data[[#This Row],[pledged]]/Tab_Data[[#This Row],[backers_count]])</f>
        <v>97.069023569023571</v>
      </c>
      <c r="J972" t="s">
        <v>21</v>
      </c>
      <c r="K972" t="s">
        <v>22</v>
      </c>
      <c r="L972">
        <v>1304917200</v>
      </c>
      <c r="M972" s="11">
        <f>(((Tab_Data[[#This Row],[launched_at]]/60)/60)/24)+DATE(1970,1,1)</f>
        <v>40672.208333333336</v>
      </c>
      <c r="N972">
        <f>YEAR(Tab_Data[[#This Row],[Date Created Conversion]])</f>
        <v>2011</v>
      </c>
      <c r="O972" s="12" t="str">
        <f>TEXT(Tab_Data[[#This Row],[Date Created Conversion]],"mmm")</f>
        <v>may</v>
      </c>
      <c r="P972">
        <v>1305003600</v>
      </c>
      <c r="Q972" s="11">
        <f>(((Tab_Data[[#This Row],[deadline]]/60)/60)/24)+DATE(1970,1,1)</f>
        <v>40673.208333333336</v>
      </c>
      <c r="R972" t="b">
        <v>0</v>
      </c>
      <c r="S972" t="b">
        <v>0</v>
      </c>
      <c r="T972" t="s">
        <v>33</v>
      </c>
      <c r="U972" t="str">
        <f>MID(Tab_Data[[#This Row],[category &amp; sub-category]],1,FIND("/",Tab_Data[[#This Row],[category &amp; sub-category]])-1)</f>
        <v>theater</v>
      </c>
      <c r="V972" t="str">
        <f>MID(Tab_Data[[#This Row],[category &amp; sub-category]],FIND("/",Tab_Data[[#This Row],[category &amp; sub-category]])+1,1000)</f>
        <v>plays</v>
      </c>
    </row>
    <row r="973" spans="1:22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>(Tab_Data[[#This Row],[pledged]]/Tab_Data[[#This Row],[goal]])*100</f>
        <v>27.725490196078432</v>
      </c>
      <c r="G973" t="s">
        <v>14</v>
      </c>
      <c r="H973">
        <v>24</v>
      </c>
      <c r="I973" s="8">
        <f>IF(Tab_Data[[#This Row],[pledged]]=0,0,Tab_Data[[#This Row],[pledged]]/Tab_Data[[#This Row],[backers_count]])</f>
        <v>58.916666666666664</v>
      </c>
      <c r="J973" t="s">
        <v>21</v>
      </c>
      <c r="K973" t="s">
        <v>22</v>
      </c>
      <c r="L973">
        <v>1381208400</v>
      </c>
      <c r="M973" s="11">
        <f>(((Tab_Data[[#This Row],[launched_at]]/60)/60)/24)+DATE(1970,1,1)</f>
        <v>41555.208333333336</v>
      </c>
      <c r="N973">
        <f>YEAR(Tab_Data[[#This Row],[Date Created Conversion]])</f>
        <v>2013</v>
      </c>
      <c r="O973" s="12" t="str">
        <f>TEXT(Tab_Data[[#This Row],[Date Created Conversion]],"mmm")</f>
        <v>oct</v>
      </c>
      <c r="P973">
        <v>1381726800</v>
      </c>
      <c r="Q973" s="11">
        <f>(((Tab_Data[[#This Row],[deadline]]/60)/60)/24)+DATE(1970,1,1)</f>
        <v>41561.208333333336</v>
      </c>
      <c r="R973" t="b">
        <v>0</v>
      </c>
      <c r="S973" t="b">
        <v>0</v>
      </c>
      <c r="T973" t="s">
        <v>269</v>
      </c>
      <c r="U973" t="str">
        <f>MID(Tab_Data[[#This Row],[category &amp; sub-category]],1,FIND("/",Tab_Data[[#This Row],[category &amp; sub-category]])-1)</f>
        <v>film &amp; video</v>
      </c>
      <c r="V973" t="str">
        <f>MID(Tab_Data[[#This Row],[category &amp; sub-category]],FIND("/",Tab_Data[[#This Row],[category &amp; sub-category]])+1,1000)</f>
        <v>television</v>
      </c>
    </row>
    <row r="974" spans="1:22" ht="31.2" hidden="1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>(Tab_Data[[#This Row],[pledged]]/Tab_Data[[#This Row],[goal]])*100</f>
        <v>228.3934426229508</v>
      </c>
      <c r="G974" t="s">
        <v>20</v>
      </c>
      <c r="H974">
        <v>1681</v>
      </c>
      <c r="I974" s="8">
        <f>IF(Tab_Data[[#This Row],[pledged]]=0,0,Tab_Data[[#This Row],[pledged]]/Tab_Data[[#This Row],[backers_count]])</f>
        <v>58.015466983938133</v>
      </c>
      <c r="J974" t="s">
        <v>21</v>
      </c>
      <c r="K974" t="s">
        <v>22</v>
      </c>
      <c r="L974">
        <v>1401685200</v>
      </c>
      <c r="M974" s="11">
        <f>(((Tab_Data[[#This Row],[launched_at]]/60)/60)/24)+DATE(1970,1,1)</f>
        <v>41792.208333333336</v>
      </c>
      <c r="N974">
        <f>YEAR(Tab_Data[[#This Row],[Date Created Conversion]])</f>
        <v>2014</v>
      </c>
      <c r="O974" s="12" t="str">
        <f>TEXT(Tab_Data[[#This Row],[Date Created Conversion]],"mmm")</f>
        <v>jun</v>
      </c>
      <c r="P974">
        <v>1402462800</v>
      </c>
      <c r="Q974" s="11">
        <f>(((Tab_Data[[#This Row],[deadline]]/60)/60)/24)+DATE(1970,1,1)</f>
        <v>41801.208333333336</v>
      </c>
      <c r="R974" t="b">
        <v>0</v>
      </c>
      <c r="S974" t="b">
        <v>1</v>
      </c>
      <c r="T974" t="s">
        <v>28</v>
      </c>
      <c r="U974" t="str">
        <f>MID(Tab_Data[[#This Row],[category &amp; sub-category]],1,FIND("/",Tab_Data[[#This Row],[category &amp; sub-category]])-1)</f>
        <v>technology</v>
      </c>
      <c r="V974" t="str">
        <f>MID(Tab_Data[[#This Row],[category &amp; sub-category]],FIND("/",Tab_Data[[#This Row],[category &amp; sub-category]])+1,1000)</f>
        <v>web</v>
      </c>
    </row>
    <row r="975" spans="1:22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>(Tab_Data[[#This Row],[pledged]]/Tab_Data[[#This Row],[goal]])*100</f>
        <v>21.615194054500414</v>
      </c>
      <c r="G975" t="s">
        <v>14</v>
      </c>
      <c r="H975">
        <v>252</v>
      </c>
      <c r="I975" s="8">
        <f>IF(Tab_Data[[#This Row],[pledged]]=0,0,Tab_Data[[#This Row],[pledged]]/Tab_Data[[#This Row],[backers_count]])</f>
        <v>103.87301587301587</v>
      </c>
      <c r="J975" t="s">
        <v>21</v>
      </c>
      <c r="K975" t="s">
        <v>22</v>
      </c>
      <c r="L975">
        <v>1291960800</v>
      </c>
      <c r="M975" s="11">
        <f>(((Tab_Data[[#This Row],[launched_at]]/60)/60)/24)+DATE(1970,1,1)</f>
        <v>40522.25</v>
      </c>
      <c r="N975">
        <f>YEAR(Tab_Data[[#This Row],[Date Created Conversion]])</f>
        <v>2010</v>
      </c>
      <c r="O975" s="12" t="str">
        <f>TEXT(Tab_Data[[#This Row],[Date Created Conversion]],"mmm")</f>
        <v>dic</v>
      </c>
      <c r="P975">
        <v>1292133600</v>
      </c>
      <c r="Q975" s="11">
        <f>(((Tab_Data[[#This Row],[deadline]]/60)/60)/24)+DATE(1970,1,1)</f>
        <v>40524.25</v>
      </c>
      <c r="R975" t="b">
        <v>0</v>
      </c>
      <c r="S975" t="b">
        <v>1</v>
      </c>
      <c r="T975" t="s">
        <v>33</v>
      </c>
      <c r="U975" t="str">
        <f>MID(Tab_Data[[#This Row],[category &amp; sub-category]],1,FIND("/",Tab_Data[[#This Row],[category &amp; sub-category]])-1)</f>
        <v>theater</v>
      </c>
      <c r="V975" t="str">
        <f>MID(Tab_Data[[#This Row],[category &amp; sub-category]],FIND("/",Tab_Data[[#This Row],[category &amp; sub-category]])+1,1000)</f>
        <v>plays</v>
      </c>
    </row>
    <row r="976" spans="1:22" hidden="1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>(Tab_Data[[#This Row],[pledged]]/Tab_Data[[#This Row],[goal]])*100</f>
        <v>373.875</v>
      </c>
      <c r="G976" t="s">
        <v>20</v>
      </c>
      <c r="H976">
        <v>32</v>
      </c>
      <c r="I976" s="8">
        <f>IF(Tab_Data[[#This Row],[pledged]]=0,0,Tab_Data[[#This Row],[pledged]]/Tab_Data[[#This Row],[backers_count]])</f>
        <v>93.46875</v>
      </c>
      <c r="J976" t="s">
        <v>21</v>
      </c>
      <c r="K976" t="s">
        <v>22</v>
      </c>
      <c r="L976">
        <v>1368853200</v>
      </c>
      <c r="M976" s="11">
        <f>(((Tab_Data[[#This Row],[launched_at]]/60)/60)/24)+DATE(1970,1,1)</f>
        <v>41412.208333333336</v>
      </c>
      <c r="N976">
        <f>YEAR(Tab_Data[[#This Row],[Date Created Conversion]])</f>
        <v>2013</v>
      </c>
      <c r="O976" s="12" t="str">
        <f>TEXT(Tab_Data[[#This Row],[Date Created Conversion]],"mmm")</f>
        <v>may</v>
      </c>
      <c r="P976">
        <v>1368939600</v>
      </c>
      <c r="Q976" s="11">
        <f>(((Tab_Data[[#This Row],[deadline]]/60)/60)/24)+DATE(1970,1,1)</f>
        <v>41413.208333333336</v>
      </c>
      <c r="R976" t="b">
        <v>0</v>
      </c>
      <c r="S976" t="b">
        <v>0</v>
      </c>
      <c r="T976" t="s">
        <v>60</v>
      </c>
      <c r="U976" t="str">
        <f>MID(Tab_Data[[#This Row],[category &amp; sub-category]],1,FIND("/",Tab_Data[[#This Row],[category &amp; sub-category]])-1)</f>
        <v>music</v>
      </c>
      <c r="V976" t="str">
        <f>MID(Tab_Data[[#This Row],[category &amp; sub-category]],FIND("/",Tab_Data[[#This Row],[category &amp; sub-category]])+1,1000)</f>
        <v>indie rock</v>
      </c>
    </row>
    <row r="977" spans="1:22" hidden="1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>(Tab_Data[[#This Row],[pledged]]/Tab_Data[[#This Row],[goal]])*100</f>
        <v>154.92592592592592</v>
      </c>
      <c r="G977" t="s">
        <v>20</v>
      </c>
      <c r="H977">
        <v>135</v>
      </c>
      <c r="I977" s="8">
        <f>IF(Tab_Data[[#This Row],[pledged]]=0,0,Tab_Data[[#This Row],[pledged]]/Tab_Data[[#This Row],[backers_count]])</f>
        <v>61.970370370370368</v>
      </c>
      <c r="J977" t="s">
        <v>21</v>
      </c>
      <c r="K977" t="s">
        <v>22</v>
      </c>
      <c r="L977">
        <v>1448776800</v>
      </c>
      <c r="M977" s="11">
        <f>(((Tab_Data[[#This Row],[launched_at]]/60)/60)/24)+DATE(1970,1,1)</f>
        <v>42337.25</v>
      </c>
      <c r="N977">
        <f>YEAR(Tab_Data[[#This Row],[Date Created Conversion]])</f>
        <v>2015</v>
      </c>
      <c r="O977" s="12" t="str">
        <f>TEXT(Tab_Data[[#This Row],[Date Created Conversion]],"mmm")</f>
        <v>nov</v>
      </c>
      <c r="P977">
        <v>1452146400</v>
      </c>
      <c r="Q977" s="11">
        <f>(((Tab_Data[[#This Row],[deadline]]/60)/60)/24)+DATE(1970,1,1)</f>
        <v>42376.25</v>
      </c>
      <c r="R977" t="b">
        <v>0</v>
      </c>
      <c r="S977" t="b">
        <v>1</v>
      </c>
      <c r="T977" t="s">
        <v>33</v>
      </c>
      <c r="U977" t="str">
        <f>MID(Tab_Data[[#This Row],[category &amp; sub-category]],1,FIND("/",Tab_Data[[#This Row],[category &amp; sub-category]])-1)</f>
        <v>theater</v>
      </c>
      <c r="V977" t="str">
        <f>MID(Tab_Data[[#This Row],[category &amp; sub-category]],FIND("/",Tab_Data[[#This Row],[category &amp; sub-category]])+1,1000)</f>
        <v>plays</v>
      </c>
    </row>
    <row r="978" spans="1:22" ht="31.2" hidden="1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>(Tab_Data[[#This Row],[pledged]]/Tab_Data[[#This Row],[goal]])*100</f>
        <v>322.14999999999998</v>
      </c>
      <c r="G978" t="s">
        <v>20</v>
      </c>
      <c r="H978">
        <v>140</v>
      </c>
      <c r="I978" s="8">
        <f>IF(Tab_Data[[#This Row],[pledged]]=0,0,Tab_Data[[#This Row],[pledged]]/Tab_Data[[#This Row],[backers_count]])</f>
        <v>92.042857142857144</v>
      </c>
      <c r="J978" t="s">
        <v>21</v>
      </c>
      <c r="K978" t="s">
        <v>22</v>
      </c>
      <c r="L978">
        <v>1296194400</v>
      </c>
      <c r="M978" s="11">
        <f>(((Tab_Data[[#This Row],[launched_at]]/60)/60)/24)+DATE(1970,1,1)</f>
        <v>40571.25</v>
      </c>
      <c r="N978">
        <f>YEAR(Tab_Data[[#This Row],[Date Created Conversion]])</f>
        <v>2011</v>
      </c>
      <c r="O978" s="12" t="str">
        <f>TEXT(Tab_Data[[#This Row],[Date Created Conversion]],"mmm")</f>
        <v>ene</v>
      </c>
      <c r="P978">
        <v>1296712800</v>
      </c>
      <c r="Q978" s="11">
        <f>(((Tab_Data[[#This Row],[deadline]]/60)/60)/24)+DATE(1970,1,1)</f>
        <v>40577.25</v>
      </c>
      <c r="R978" t="b">
        <v>0</v>
      </c>
      <c r="S978" t="b">
        <v>1</v>
      </c>
      <c r="T978" t="s">
        <v>33</v>
      </c>
      <c r="U978" t="str">
        <f>MID(Tab_Data[[#This Row],[category &amp; sub-category]],1,FIND("/",Tab_Data[[#This Row],[category &amp; sub-category]])-1)</f>
        <v>theater</v>
      </c>
      <c r="V978" t="str">
        <f>MID(Tab_Data[[#This Row],[category &amp; sub-category]],FIND("/",Tab_Data[[#This Row],[category &amp; sub-category]])+1,1000)</f>
        <v>plays</v>
      </c>
    </row>
    <row r="979" spans="1:22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>(Tab_Data[[#This Row],[pledged]]/Tab_Data[[#This Row],[goal]])*100</f>
        <v>73.957142857142856</v>
      </c>
      <c r="G979" t="s">
        <v>14</v>
      </c>
      <c r="H979">
        <v>67</v>
      </c>
      <c r="I979" s="8">
        <f>IF(Tab_Data[[#This Row],[pledged]]=0,0,Tab_Data[[#This Row],[pledged]]/Tab_Data[[#This Row],[backers_count]])</f>
        <v>77.268656716417908</v>
      </c>
      <c r="J979" t="s">
        <v>21</v>
      </c>
      <c r="K979" t="s">
        <v>22</v>
      </c>
      <c r="L979">
        <v>1517983200</v>
      </c>
      <c r="M979" s="11">
        <f>(((Tab_Data[[#This Row],[launched_at]]/60)/60)/24)+DATE(1970,1,1)</f>
        <v>43138.25</v>
      </c>
      <c r="N979">
        <f>YEAR(Tab_Data[[#This Row],[Date Created Conversion]])</f>
        <v>2018</v>
      </c>
      <c r="O979" s="12" t="str">
        <f>TEXT(Tab_Data[[#This Row],[Date Created Conversion]],"mmm")</f>
        <v>feb</v>
      </c>
      <c r="P979">
        <v>1520748000</v>
      </c>
      <c r="Q979" s="11">
        <f>(((Tab_Data[[#This Row],[deadline]]/60)/60)/24)+DATE(1970,1,1)</f>
        <v>43170.25</v>
      </c>
      <c r="R979" t="b">
        <v>0</v>
      </c>
      <c r="S979" t="b">
        <v>0</v>
      </c>
      <c r="T979" t="s">
        <v>17</v>
      </c>
      <c r="U979" t="str">
        <f>MID(Tab_Data[[#This Row],[category &amp; sub-category]],1,FIND("/",Tab_Data[[#This Row],[category &amp; sub-category]])-1)</f>
        <v>food</v>
      </c>
      <c r="V979" t="str">
        <f>MID(Tab_Data[[#This Row],[category &amp; sub-category]],FIND("/",Tab_Data[[#This Row],[category &amp; sub-category]])+1,1000)</f>
        <v>food trucks</v>
      </c>
    </row>
    <row r="980" spans="1:22" hidden="1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>(Tab_Data[[#This Row],[pledged]]/Tab_Data[[#This Row],[goal]])*100</f>
        <v>864.1</v>
      </c>
      <c r="G980" t="s">
        <v>20</v>
      </c>
      <c r="H980">
        <v>92</v>
      </c>
      <c r="I980" s="8">
        <f>IF(Tab_Data[[#This Row],[pledged]]=0,0,Tab_Data[[#This Row],[pledged]]/Tab_Data[[#This Row],[backers_count]])</f>
        <v>93.923913043478265</v>
      </c>
      <c r="J980" t="s">
        <v>21</v>
      </c>
      <c r="K980" t="s">
        <v>22</v>
      </c>
      <c r="L980">
        <v>1478930400</v>
      </c>
      <c r="M980" s="11">
        <f>(((Tab_Data[[#This Row],[launched_at]]/60)/60)/24)+DATE(1970,1,1)</f>
        <v>42686.25</v>
      </c>
      <c r="N980">
        <f>YEAR(Tab_Data[[#This Row],[Date Created Conversion]])</f>
        <v>2016</v>
      </c>
      <c r="O980" s="12" t="str">
        <f>TEXT(Tab_Data[[#This Row],[Date Created Conversion]],"mmm")</f>
        <v>nov</v>
      </c>
      <c r="P980">
        <v>1480831200</v>
      </c>
      <c r="Q980" s="11">
        <f>(((Tab_Data[[#This Row],[deadline]]/60)/60)/24)+DATE(1970,1,1)</f>
        <v>42708.25</v>
      </c>
      <c r="R980" t="b">
        <v>0</v>
      </c>
      <c r="S980" t="b">
        <v>0</v>
      </c>
      <c r="T980" t="s">
        <v>89</v>
      </c>
      <c r="U980" t="str">
        <f>MID(Tab_Data[[#This Row],[category &amp; sub-category]],1,FIND("/",Tab_Data[[#This Row],[category &amp; sub-category]])-1)</f>
        <v>games</v>
      </c>
      <c r="V980" t="str">
        <f>MID(Tab_Data[[#This Row],[category &amp; sub-category]],FIND("/",Tab_Data[[#This Row],[category &amp; sub-category]])+1,1000)</f>
        <v>video games</v>
      </c>
    </row>
    <row r="981" spans="1:22" hidden="1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>(Tab_Data[[#This Row],[pledged]]/Tab_Data[[#This Row],[goal]])*100</f>
        <v>143.26245847176079</v>
      </c>
      <c r="G981" t="s">
        <v>20</v>
      </c>
      <c r="H981">
        <v>1015</v>
      </c>
      <c r="I981" s="8">
        <f>IF(Tab_Data[[#This Row],[pledged]]=0,0,Tab_Data[[#This Row],[pledged]]/Tab_Data[[#This Row],[backers_count]])</f>
        <v>84.969458128078813</v>
      </c>
      <c r="J981" t="s">
        <v>40</v>
      </c>
      <c r="K981" t="s">
        <v>41</v>
      </c>
      <c r="L981">
        <v>1426395600</v>
      </c>
      <c r="M981" s="11">
        <f>(((Tab_Data[[#This Row],[launched_at]]/60)/60)/24)+DATE(1970,1,1)</f>
        <v>42078.208333333328</v>
      </c>
      <c r="N981">
        <f>YEAR(Tab_Data[[#This Row],[Date Created Conversion]])</f>
        <v>2015</v>
      </c>
      <c r="O981" s="12" t="str">
        <f>TEXT(Tab_Data[[#This Row],[Date Created Conversion]],"mmm")</f>
        <v>mar</v>
      </c>
      <c r="P981">
        <v>1426914000</v>
      </c>
      <c r="Q981" s="11">
        <f>(((Tab_Data[[#This Row],[deadline]]/60)/60)/24)+DATE(1970,1,1)</f>
        <v>42084.208333333328</v>
      </c>
      <c r="R981" t="b">
        <v>0</v>
      </c>
      <c r="S981" t="b">
        <v>0</v>
      </c>
      <c r="T981" t="s">
        <v>33</v>
      </c>
      <c r="U981" t="str">
        <f>MID(Tab_Data[[#This Row],[category &amp; sub-category]],1,FIND("/",Tab_Data[[#This Row],[category &amp; sub-category]])-1)</f>
        <v>theater</v>
      </c>
      <c r="V981" t="str">
        <f>MID(Tab_Data[[#This Row],[category &amp; sub-category]],FIND("/",Tab_Data[[#This Row],[category &amp; sub-category]])+1,1000)</f>
        <v>plays</v>
      </c>
    </row>
    <row r="982" spans="1:22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>(Tab_Data[[#This Row],[pledged]]/Tab_Data[[#This Row],[goal]])*100</f>
        <v>40.281762295081968</v>
      </c>
      <c r="G982" t="s">
        <v>14</v>
      </c>
      <c r="H982">
        <v>742</v>
      </c>
      <c r="I982" s="8">
        <f>IF(Tab_Data[[#This Row],[pledged]]=0,0,Tab_Data[[#This Row],[pledged]]/Tab_Data[[#This Row],[backers_count]])</f>
        <v>105.97035040431267</v>
      </c>
      <c r="J982" t="s">
        <v>21</v>
      </c>
      <c r="K982" t="s">
        <v>22</v>
      </c>
      <c r="L982">
        <v>1446181200</v>
      </c>
      <c r="M982" s="11">
        <f>(((Tab_Data[[#This Row],[launched_at]]/60)/60)/24)+DATE(1970,1,1)</f>
        <v>42307.208333333328</v>
      </c>
      <c r="N982">
        <f>YEAR(Tab_Data[[#This Row],[Date Created Conversion]])</f>
        <v>2015</v>
      </c>
      <c r="O982" s="12" t="str">
        <f>TEXT(Tab_Data[[#This Row],[Date Created Conversion]],"mmm")</f>
        <v>oct</v>
      </c>
      <c r="P982">
        <v>1446616800</v>
      </c>
      <c r="Q982" s="11">
        <f>(((Tab_Data[[#This Row],[deadline]]/60)/60)/24)+DATE(1970,1,1)</f>
        <v>42312.25</v>
      </c>
      <c r="R982" t="b">
        <v>1</v>
      </c>
      <c r="S982" t="b">
        <v>0</v>
      </c>
      <c r="T982" t="s">
        <v>68</v>
      </c>
      <c r="U982" t="str">
        <f>MID(Tab_Data[[#This Row],[category &amp; sub-category]],1,FIND("/",Tab_Data[[#This Row],[category &amp; sub-category]])-1)</f>
        <v>publishing</v>
      </c>
      <c r="V982" t="str">
        <f>MID(Tab_Data[[#This Row],[category &amp; sub-category]],FIND("/",Tab_Data[[#This Row],[category &amp; sub-category]])+1,1000)</f>
        <v>nonfiction</v>
      </c>
    </row>
    <row r="983" spans="1:22" hidden="1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>(Tab_Data[[#This Row],[pledged]]/Tab_Data[[#This Row],[goal]])*100</f>
        <v>178.22388059701493</v>
      </c>
      <c r="G983" t="s">
        <v>20</v>
      </c>
      <c r="H983">
        <v>323</v>
      </c>
      <c r="I983" s="8">
        <f>IF(Tab_Data[[#This Row],[pledged]]=0,0,Tab_Data[[#This Row],[pledged]]/Tab_Data[[#This Row],[backers_count]])</f>
        <v>36.969040247678016</v>
      </c>
      <c r="J983" t="s">
        <v>21</v>
      </c>
      <c r="K983" t="s">
        <v>22</v>
      </c>
      <c r="L983">
        <v>1514181600</v>
      </c>
      <c r="M983" s="11">
        <f>(((Tab_Data[[#This Row],[launched_at]]/60)/60)/24)+DATE(1970,1,1)</f>
        <v>43094.25</v>
      </c>
      <c r="N983">
        <f>YEAR(Tab_Data[[#This Row],[Date Created Conversion]])</f>
        <v>2017</v>
      </c>
      <c r="O983" s="12" t="str">
        <f>TEXT(Tab_Data[[#This Row],[Date Created Conversion]],"mmm")</f>
        <v>dic</v>
      </c>
      <c r="P983">
        <v>1517032800</v>
      </c>
      <c r="Q983" s="11">
        <f>(((Tab_Data[[#This Row],[deadline]]/60)/60)/24)+DATE(1970,1,1)</f>
        <v>43127.25</v>
      </c>
      <c r="R983" t="b">
        <v>0</v>
      </c>
      <c r="S983" t="b">
        <v>0</v>
      </c>
      <c r="T983" t="s">
        <v>28</v>
      </c>
      <c r="U983" t="str">
        <f>MID(Tab_Data[[#This Row],[category &amp; sub-category]],1,FIND("/",Tab_Data[[#This Row],[category &amp; sub-category]])-1)</f>
        <v>technology</v>
      </c>
      <c r="V983" t="str">
        <f>MID(Tab_Data[[#This Row],[category &amp; sub-category]],FIND("/",Tab_Data[[#This Row],[category &amp; sub-category]])+1,1000)</f>
        <v>web</v>
      </c>
    </row>
    <row r="984" spans="1:22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>(Tab_Data[[#This Row],[pledged]]/Tab_Data[[#This Row],[goal]])*100</f>
        <v>84.930555555555557</v>
      </c>
      <c r="G984" t="s">
        <v>14</v>
      </c>
      <c r="H984">
        <v>75</v>
      </c>
      <c r="I984" s="8">
        <f>IF(Tab_Data[[#This Row],[pledged]]=0,0,Tab_Data[[#This Row],[pledged]]/Tab_Data[[#This Row],[backers_count]])</f>
        <v>81.533333333333331</v>
      </c>
      <c r="J984" t="s">
        <v>21</v>
      </c>
      <c r="K984" t="s">
        <v>22</v>
      </c>
      <c r="L984">
        <v>1311051600</v>
      </c>
      <c r="M984" s="11">
        <f>(((Tab_Data[[#This Row],[launched_at]]/60)/60)/24)+DATE(1970,1,1)</f>
        <v>40743.208333333336</v>
      </c>
      <c r="N984">
        <f>YEAR(Tab_Data[[#This Row],[Date Created Conversion]])</f>
        <v>2011</v>
      </c>
      <c r="O984" s="12" t="str">
        <f>TEXT(Tab_Data[[#This Row],[Date Created Conversion]],"mmm")</f>
        <v>jul</v>
      </c>
      <c r="P984">
        <v>1311224400</v>
      </c>
      <c r="Q984" s="11">
        <f>(((Tab_Data[[#This Row],[deadline]]/60)/60)/24)+DATE(1970,1,1)</f>
        <v>40745.208333333336</v>
      </c>
      <c r="R984" t="b">
        <v>0</v>
      </c>
      <c r="S984" t="b">
        <v>1</v>
      </c>
      <c r="T984" t="s">
        <v>42</v>
      </c>
      <c r="U984" t="str">
        <f>MID(Tab_Data[[#This Row],[category &amp; sub-category]],1,FIND("/",Tab_Data[[#This Row],[category &amp; sub-category]])-1)</f>
        <v>film &amp; video</v>
      </c>
      <c r="V984" t="str">
        <f>MID(Tab_Data[[#This Row],[category &amp; sub-category]],FIND("/",Tab_Data[[#This Row],[category &amp; sub-category]])+1,1000)</f>
        <v>documentary</v>
      </c>
    </row>
    <row r="985" spans="1:22" hidden="1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>(Tab_Data[[#This Row],[pledged]]/Tab_Data[[#This Row],[goal]])*100</f>
        <v>145.93648334624322</v>
      </c>
      <c r="G985" t="s">
        <v>20</v>
      </c>
      <c r="H985">
        <v>2326</v>
      </c>
      <c r="I985" s="8">
        <f>IF(Tab_Data[[#This Row],[pledged]]=0,0,Tab_Data[[#This Row],[pledged]]/Tab_Data[[#This Row],[backers_count]])</f>
        <v>80.999140154772135</v>
      </c>
      <c r="J985" t="s">
        <v>21</v>
      </c>
      <c r="K985" t="s">
        <v>22</v>
      </c>
      <c r="L985">
        <v>1564894800</v>
      </c>
      <c r="M985" s="11">
        <f>(((Tab_Data[[#This Row],[launched_at]]/60)/60)/24)+DATE(1970,1,1)</f>
        <v>43681.208333333328</v>
      </c>
      <c r="N985">
        <f>YEAR(Tab_Data[[#This Row],[Date Created Conversion]])</f>
        <v>2019</v>
      </c>
      <c r="O985" s="12" t="str">
        <f>TEXT(Tab_Data[[#This Row],[Date Created Conversion]],"mmm")</f>
        <v>ago</v>
      </c>
      <c r="P985">
        <v>1566190800</v>
      </c>
      <c r="Q985" s="11">
        <f>(((Tab_Data[[#This Row],[deadline]]/60)/60)/24)+DATE(1970,1,1)</f>
        <v>43696.208333333328</v>
      </c>
      <c r="R985" t="b">
        <v>0</v>
      </c>
      <c r="S985" t="b">
        <v>0</v>
      </c>
      <c r="T985" t="s">
        <v>42</v>
      </c>
      <c r="U985" t="str">
        <f>MID(Tab_Data[[#This Row],[category &amp; sub-category]],1,FIND("/",Tab_Data[[#This Row],[category &amp; sub-category]])-1)</f>
        <v>film &amp; video</v>
      </c>
      <c r="V985" t="str">
        <f>MID(Tab_Data[[#This Row],[category &amp; sub-category]],FIND("/",Tab_Data[[#This Row],[category &amp; sub-category]])+1,1000)</f>
        <v>documentary</v>
      </c>
    </row>
    <row r="986" spans="1:22" ht="31.2" hidden="1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>(Tab_Data[[#This Row],[pledged]]/Tab_Data[[#This Row],[goal]])*100</f>
        <v>152.46153846153848</v>
      </c>
      <c r="G986" t="s">
        <v>20</v>
      </c>
      <c r="H986">
        <v>381</v>
      </c>
      <c r="I986" s="8">
        <f>IF(Tab_Data[[#This Row],[pledged]]=0,0,Tab_Data[[#This Row],[pledged]]/Tab_Data[[#This Row],[backers_count]])</f>
        <v>26.010498687664043</v>
      </c>
      <c r="J986" t="s">
        <v>21</v>
      </c>
      <c r="K986" t="s">
        <v>22</v>
      </c>
      <c r="L986">
        <v>1567918800</v>
      </c>
      <c r="M986" s="11">
        <f>(((Tab_Data[[#This Row],[launched_at]]/60)/60)/24)+DATE(1970,1,1)</f>
        <v>43716.208333333328</v>
      </c>
      <c r="N986">
        <f>YEAR(Tab_Data[[#This Row],[Date Created Conversion]])</f>
        <v>2019</v>
      </c>
      <c r="O986" s="12" t="str">
        <f>TEXT(Tab_Data[[#This Row],[Date Created Conversion]],"mmm")</f>
        <v>sep</v>
      </c>
      <c r="P986">
        <v>1570165200</v>
      </c>
      <c r="Q986" s="11">
        <f>(((Tab_Data[[#This Row],[deadline]]/60)/60)/24)+DATE(1970,1,1)</f>
        <v>43742.208333333328</v>
      </c>
      <c r="R986" t="b">
        <v>0</v>
      </c>
      <c r="S986" t="b">
        <v>0</v>
      </c>
      <c r="T986" t="s">
        <v>33</v>
      </c>
      <c r="U986" t="str">
        <f>MID(Tab_Data[[#This Row],[category &amp; sub-category]],1,FIND("/",Tab_Data[[#This Row],[category &amp; sub-category]])-1)</f>
        <v>theater</v>
      </c>
      <c r="V986" t="str">
        <f>MID(Tab_Data[[#This Row],[category &amp; sub-category]],FIND("/",Tab_Data[[#This Row],[category &amp; sub-category]])+1,1000)</f>
        <v>plays</v>
      </c>
    </row>
    <row r="987" spans="1:22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>(Tab_Data[[#This Row],[pledged]]/Tab_Data[[#This Row],[goal]])*100</f>
        <v>67.129542790152414</v>
      </c>
      <c r="G987" t="s">
        <v>14</v>
      </c>
      <c r="H987">
        <v>4405</v>
      </c>
      <c r="I987" s="8">
        <f>IF(Tab_Data[[#This Row],[pledged]]=0,0,Tab_Data[[#This Row],[pledged]]/Tab_Data[[#This Row],[backers_count]])</f>
        <v>25.998410896708286</v>
      </c>
      <c r="J987" t="s">
        <v>21</v>
      </c>
      <c r="K987" t="s">
        <v>22</v>
      </c>
      <c r="L987">
        <v>1386309600</v>
      </c>
      <c r="M987" s="11">
        <f>(((Tab_Data[[#This Row],[launched_at]]/60)/60)/24)+DATE(1970,1,1)</f>
        <v>41614.25</v>
      </c>
      <c r="N987">
        <f>YEAR(Tab_Data[[#This Row],[Date Created Conversion]])</f>
        <v>2013</v>
      </c>
      <c r="O987" s="12" t="str">
        <f>TEXT(Tab_Data[[#This Row],[Date Created Conversion]],"mmm")</f>
        <v>dic</v>
      </c>
      <c r="P987">
        <v>1388556000</v>
      </c>
      <c r="Q987" s="11">
        <f>(((Tab_Data[[#This Row],[deadline]]/60)/60)/24)+DATE(1970,1,1)</f>
        <v>41640.25</v>
      </c>
      <c r="R987" t="b">
        <v>0</v>
      </c>
      <c r="S987" t="b">
        <v>1</v>
      </c>
      <c r="T987" t="s">
        <v>23</v>
      </c>
      <c r="U987" t="str">
        <f>MID(Tab_Data[[#This Row],[category &amp; sub-category]],1,FIND("/",Tab_Data[[#This Row],[category &amp; sub-category]])-1)</f>
        <v>music</v>
      </c>
      <c r="V987" t="str">
        <f>MID(Tab_Data[[#This Row],[category &amp; sub-category]],FIND("/",Tab_Data[[#This Row],[category &amp; sub-category]])+1,1000)</f>
        <v>rock</v>
      </c>
    </row>
    <row r="988" spans="1:22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>(Tab_Data[[#This Row],[pledged]]/Tab_Data[[#This Row],[goal]])*100</f>
        <v>40.307692307692307</v>
      </c>
      <c r="G988" t="s">
        <v>14</v>
      </c>
      <c r="H988">
        <v>92</v>
      </c>
      <c r="I988" s="8">
        <f>IF(Tab_Data[[#This Row],[pledged]]=0,0,Tab_Data[[#This Row],[pledged]]/Tab_Data[[#This Row],[backers_count]])</f>
        <v>34.173913043478258</v>
      </c>
      <c r="J988" t="s">
        <v>21</v>
      </c>
      <c r="K988" t="s">
        <v>22</v>
      </c>
      <c r="L988">
        <v>1301979600</v>
      </c>
      <c r="M988" s="11">
        <f>(((Tab_Data[[#This Row],[launched_at]]/60)/60)/24)+DATE(1970,1,1)</f>
        <v>40638.208333333336</v>
      </c>
      <c r="N988">
        <f>YEAR(Tab_Data[[#This Row],[Date Created Conversion]])</f>
        <v>2011</v>
      </c>
      <c r="O988" s="12" t="str">
        <f>TEXT(Tab_Data[[#This Row],[Date Created Conversion]],"mmm")</f>
        <v>abr</v>
      </c>
      <c r="P988">
        <v>1303189200</v>
      </c>
      <c r="Q988" s="11">
        <f>(((Tab_Data[[#This Row],[deadline]]/60)/60)/24)+DATE(1970,1,1)</f>
        <v>40652.208333333336</v>
      </c>
      <c r="R988" t="b">
        <v>0</v>
      </c>
      <c r="S988" t="b">
        <v>0</v>
      </c>
      <c r="T988" t="s">
        <v>23</v>
      </c>
      <c r="U988" t="str">
        <f>MID(Tab_Data[[#This Row],[category &amp; sub-category]],1,FIND("/",Tab_Data[[#This Row],[category &amp; sub-category]])-1)</f>
        <v>music</v>
      </c>
      <c r="V988" t="str">
        <f>MID(Tab_Data[[#This Row],[category &amp; sub-category]],FIND("/",Tab_Data[[#This Row],[category &amp; sub-category]])+1,1000)</f>
        <v>rock</v>
      </c>
    </row>
    <row r="989" spans="1:22" hidden="1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>(Tab_Data[[#This Row],[pledged]]/Tab_Data[[#This Row],[goal]])*100</f>
        <v>216.79032258064518</v>
      </c>
      <c r="G989" t="s">
        <v>20</v>
      </c>
      <c r="H989">
        <v>480</v>
      </c>
      <c r="I989" s="8">
        <f>IF(Tab_Data[[#This Row],[pledged]]=0,0,Tab_Data[[#This Row],[pledged]]/Tab_Data[[#This Row],[backers_count]])</f>
        <v>28.002083333333335</v>
      </c>
      <c r="J989" t="s">
        <v>21</v>
      </c>
      <c r="K989" t="s">
        <v>22</v>
      </c>
      <c r="L989">
        <v>1493269200</v>
      </c>
      <c r="M989" s="11">
        <f>(((Tab_Data[[#This Row],[launched_at]]/60)/60)/24)+DATE(1970,1,1)</f>
        <v>42852.208333333328</v>
      </c>
      <c r="N989">
        <f>YEAR(Tab_Data[[#This Row],[Date Created Conversion]])</f>
        <v>2017</v>
      </c>
      <c r="O989" s="12" t="str">
        <f>TEXT(Tab_Data[[#This Row],[Date Created Conversion]],"mmm")</f>
        <v>abr</v>
      </c>
      <c r="P989">
        <v>1494478800</v>
      </c>
      <c r="Q989" s="11">
        <f>(((Tab_Data[[#This Row],[deadline]]/60)/60)/24)+DATE(1970,1,1)</f>
        <v>42866.208333333328</v>
      </c>
      <c r="R989" t="b">
        <v>0</v>
      </c>
      <c r="S989" t="b">
        <v>0</v>
      </c>
      <c r="T989" t="s">
        <v>42</v>
      </c>
      <c r="U989" t="str">
        <f>MID(Tab_Data[[#This Row],[category &amp; sub-category]],1,FIND("/",Tab_Data[[#This Row],[category &amp; sub-category]])-1)</f>
        <v>film &amp; video</v>
      </c>
      <c r="V989" t="str">
        <f>MID(Tab_Data[[#This Row],[category &amp; sub-category]],FIND("/",Tab_Data[[#This Row],[category &amp; sub-category]])+1,1000)</f>
        <v>documentary</v>
      </c>
    </row>
    <row r="990" spans="1:22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>(Tab_Data[[#This Row],[pledged]]/Tab_Data[[#This Row],[goal]])*100</f>
        <v>52.117021276595743</v>
      </c>
      <c r="G990" t="s">
        <v>14</v>
      </c>
      <c r="H990">
        <v>64</v>
      </c>
      <c r="I990" s="8">
        <f>IF(Tab_Data[[#This Row],[pledged]]=0,0,Tab_Data[[#This Row],[pledged]]/Tab_Data[[#This Row],[backers_count]])</f>
        <v>76.546875</v>
      </c>
      <c r="J990" t="s">
        <v>21</v>
      </c>
      <c r="K990" t="s">
        <v>22</v>
      </c>
      <c r="L990">
        <v>1478930400</v>
      </c>
      <c r="M990" s="11">
        <f>(((Tab_Data[[#This Row],[launched_at]]/60)/60)/24)+DATE(1970,1,1)</f>
        <v>42686.25</v>
      </c>
      <c r="N990">
        <f>YEAR(Tab_Data[[#This Row],[Date Created Conversion]])</f>
        <v>2016</v>
      </c>
      <c r="O990" s="12" t="str">
        <f>TEXT(Tab_Data[[#This Row],[Date Created Conversion]],"mmm")</f>
        <v>nov</v>
      </c>
      <c r="P990">
        <v>1480744800</v>
      </c>
      <c r="Q990" s="11">
        <f>(((Tab_Data[[#This Row],[deadline]]/60)/60)/24)+DATE(1970,1,1)</f>
        <v>42707.25</v>
      </c>
      <c r="R990" t="b">
        <v>0</v>
      </c>
      <c r="S990" t="b">
        <v>0</v>
      </c>
      <c r="T990" t="s">
        <v>133</v>
      </c>
      <c r="U990" t="str">
        <f>MID(Tab_Data[[#This Row],[category &amp; sub-category]],1,FIND("/",Tab_Data[[#This Row],[category &amp; sub-category]])-1)</f>
        <v>publishing</v>
      </c>
      <c r="V990" t="str">
        <f>MID(Tab_Data[[#This Row],[category &amp; sub-category]],FIND("/",Tab_Data[[#This Row],[category &amp; sub-category]])+1,1000)</f>
        <v>radio &amp; podcasts</v>
      </c>
    </row>
    <row r="991" spans="1:22" hidden="1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>(Tab_Data[[#This Row],[pledged]]/Tab_Data[[#This Row],[goal]])*100</f>
        <v>499.58333333333337</v>
      </c>
      <c r="G991" t="s">
        <v>20</v>
      </c>
      <c r="H991">
        <v>226</v>
      </c>
      <c r="I991" s="8">
        <f>IF(Tab_Data[[#This Row],[pledged]]=0,0,Tab_Data[[#This Row],[pledged]]/Tab_Data[[#This Row],[backers_count]])</f>
        <v>53.053097345132741</v>
      </c>
      <c r="J991" t="s">
        <v>21</v>
      </c>
      <c r="K991" t="s">
        <v>22</v>
      </c>
      <c r="L991">
        <v>1555390800</v>
      </c>
      <c r="M991" s="11">
        <f>(((Tab_Data[[#This Row],[launched_at]]/60)/60)/24)+DATE(1970,1,1)</f>
        <v>43571.208333333328</v>
      </c>
      <c r="N991">
        <f>YEAR(Tab_Data[[#This Row],[Date Created Conversion]])</f>
        <v>2019</v>
      </c>
      <c r="O991" s="12" t="str">
        <f>TEXT(Tab_Data[[#This Row],[Date Created Conversion]],"mmm")</f>
        <v>abr</v>
      </c>
      <c r="P991">
        <v>1555822800</v>
      </c>
      <c r="Q991" s="11">
        <f>(((Tab_Data[[#This Row],[deadline]]/60)/60)/24)+DATE(1970,1,1)</f>
        <v>43576.208333333328</v>
      </c>
      <c r="R991" t="b">
        <v>0</v>
      </c>
      <c r="S991" t="b">
        <v>0</v>
      </c>
      <c r="T991" t="s">
        <v>206</v>
      </c>
      <c r="U991" t="str">
        <f>MID(Tab_Data[[#This Row],[category &amp; sub-category]],1,FIND("/",Tab_Data[[#This Row],[category &amp; sub-category]])-1)</f>
        <v>publishing</v>
      </c>
      <c r="V991" t="str">
        <f>MID(Tab_Data[[#This Row],[category &amp; sub-category]],FIND("/",Tab_Data[[#This Row],[category &amp; sub-category]])+1,1000)</f>
        <v>translations</v>
      </c>
    </row>
    <row r="992" spans="1:22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>(Tab_Data[[#This Row],[pledged]]/Tab_Data[[#This Row],[goal]])*100</f>
        <v>87.679487179487182</v>
      </c>
      <c r="G992" t="s">
        <v>14</v>
      </c>
      <c r="H992">
        <v>64</v>
      </c>
      <c r="I992" s="8">
        <f>IF(Tab_Data[[#This Row],[pledged]]=0,0,Tab_Data[[#This Row],[pledged]]/Tab_Data[[#This Row],[backers_count]])</f>
        <v>106.859375</v>
      </c>
      <c r="J992" t="s">
        <v>21</v>
      </c>
      <c r="K992" t="s">
        <v>22</v>
      </c>
      <c r="L992">
        <v>1456984800</v>
      </c>
      <c r="M992" s="11">
        <f>(((Tab_Data[[#This Row],[launched_at]]/60)/60)/24)+DATE(1970,1,1)</f>
        <v>42432.25</v>
      </c>
      <c r="N992">
        <f>YEAR(Tab_Data[[#This Row],[Date Created Conversion]])</f>
        <v>2016</v>
      </c>
      <c r="O992" s="12" t="str">
        <f>TEXT(Tab_Data[[#This Row],[Date Created Conversion]],"mmm")</f>
        <v>mar</v>
      </c>
      <c r="P992">
        <v>1458882000</v>
      </c>
      <c r="Q992" s="11">
        <f>(((Tab_Data[[#This Row],[deadline]]/60)/60)/24)+DATE(1970,1,1)</f>
        <v>42454.208333333328</v>
      </c>
      <c r="R992" t="b">
        <v>0</v>
      </c>
      <c r="S992" t="b">
        <v>1</v>
      </c>
      <c r="T992" t="s">
        <v>53</v>
      </c>
      <c r="U992" t="str">
        <f>MID(Tab_Data[[#This Row],[category &amp; sub-category]],1,FIND("/",Tab_Data[[#This Row],[category &amp; sub-category]])-1)</f>
        <v>film &amp; video</v>
      </c>
      <c r="V992" t="str">
        <f>MID(Tab_Data[[#This Row],[category &amp; sub-category]],FIND("/",Tab_Data[[#This Row],[category &amp; sub-category]])+1,1000)</f>
        <v>drama</v>
      </c>
    </row>
    <row r="993" spans="1:22" hidden="1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>(Tab_Data[[#This Row],[pledged]]/Tab_Data[[#This Row],[goal]])*100</f>
        <v>113.17346938775511</v>
      </c>
      <c r="G993" t="s">
        <v>20</v>
      </c>
      <c r="H993">
        <v>241</v>
      </c>
      <c r="I993" s="8">
        <f>IF(Tab_Data[[#This Row],[pledged]]=0,0,Tab_Data[[#This Row],[pledged]]/Tab_Data[[#This Row],[backers_count]])</f>
        <v>46.020746887966808</v>
      </c>
      <c r="J993" t="s">
        <v>21</v>
      </c>
      <c r="K993" t="s">
        <v>22</v>
      </c>
      <c r="L993">
        <v>1411621200</v>
      </c>
      <c r="M993" s="11">
        <f>(((Tab_Data[[#This Row],[launched_at]]/60)/60)/24)+DATE(1970,1,1)</f>
        <v>41907.208333333336</v>
      </c>
      <c r="N993">
        <f>YEAR(Tab_Data[[#This Row],[Date Created Conversion]])</f>
        <v>2014</v>
      </c>
      <c r="O993" s="12" t="str">
        <f>TEXT(Tab_Data[[#This Row],[Date Created Conversion]],"mmm")</f>
        <v>sep</v>
      </c>
      <c r="P993">
        <v>1411966800</v>
      </c>
      <c r="Q993" s="11">
        <f>(((Tab_Data[[#This Row],[deadline]]/60)/60)/24)+DATE(1970,1,1)</f>
        <v>41911.208333333336</v>
      </c>
      <c r="R993" t="b">
        <v>0</v>
      </c>
      <c r="S993" t="b">
        <v>1</v>
      </c>
      <c r="T993" t="s">
        <v>23</v>
      </c>
      <c r="U993" t="str">
        <f>MID(Tab_Data[[#This Row],[category &amp; sub-category]],1,FIND("/",Tab_Data[[#This Row],[category &amp; sub-category]])-1)</f>
        <v>music</v>
      </c>
      <c r="V993" t="str">
        <f>MID(Tab_Data[[#This Row],[category &amp; sub-category]],FIND("/",Tab_Data[[#This Row],[category &amp; sub-category]])+1,1000)</f>
        <v>rock</v>
      </c>
    </row>
    <row r="994" spans="1:22" hidden="1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>(Tab_Data[[#This Row],[pledged]]/Tab_Data[[#This Row],[goal]])*100</f>
        <v>426.54838709677421</v>
      </c>
      <c r="G994" t="s">
        <v>20</v>
      </c>
      <c r="H994">
        <v>132</v>
      </c>
      <c r="I994" s="8">
        <f>IF(Tab_Data[[#This Row],[pledged]]=0,0,Tab_Data[[#This Row],[pledged]]/Tab_Data[[#This Row],[backers_count]])</f>
        <v>100.17424242424242</v>
      </c>
      <c r="J994" t="s">
        <v>21</v>
      </c>
      <c r="K994" t="s">
        <v>22</v>
      </c>
      <c r="L994">
        <v>1525669200</v>
      </c>
      <c r="M994" s="11">
        <f>(((Tab_Data[[#This Row],[launched_at]]/60)/60)/24)+DATE(1970,1,1)</f>
        <v>43227.208333333328</v>
      </c>
      <c r="N994">
        <f>YEAR(Tab_Data[[#This Row],[Date Created Conversion]])</f>
        <v>2018</v>
      </c>
      <c r="O994" s="12" t="str">
        <f>TEXT(Tab_Data[[#This Row],[Date Created Conversion]],"mmm")</f>
        <v>may</v>
      </c>
      <c r="P994">
        <v>1526878800</v>
      </c>
      <c r="Q994" s="11">
        <f>(((Tab_Data[[#This Row],[deadline]]/60)/60)/24)+DATE(1970,1,1)</f>
        <v>43241.208333333328</v>
      </c>
      <c r="R994" t="b">
        <v>0</v>
      </c>
      <c r="S994" t="b">
        <v>1</v>
      </c>
      <c r="T994" t="s">
        <v>53</v>
      </c>
      <c r="U994" t="str">
        <f>MID(Tab_Data[[#This Row],[category &amp; sub-category]],1,FIND("/",Tab_Data[[#This Row],[category &amp; sub-category]])-1)</f>
        <v>film &amp; video</v>
      </c>
      <c r="V994" t="str">
        <f>MID(Tab_Data[[#This Row],[category &amp; sub-category]],FIND("/",Tab_Data[[#This Row],[category &amp; sub-category]])+1,1000)</f>
        <v>drama</v>
      </c>
    </row>
    <row r="995" spans="1:22" hidden="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>(Tab_Data[[#This Row],[pledged]]/Tab_Data[[#This Row],[goal]])*100</f>
        <v>77.632653061224488</v>
      </c>
      <c r="G995" t="s">
        <v>74</v>
      </c>
      <c r="H995">
        <v>75</v>
      </c>
      <c r="I995" s="8">
        <f>IF(Tab_Data[[#This Row],[pledged]]=0,0,Tab_Data[[#This Row],[pledged]]/Tab_Data[[#This Row],[backers_count]])</f>
        <v>101.44</v>
      </c>
      <c r="J995" t="s">
        <v>107</v>
      </c>
      <c r="K995" t="s">
        <v>108</v>
      </c>
      <c r="L995">
        <v>1450936800</v>
      </c>
      <c r="M995" s="11">
        <f>(((Tab_Data[[#This Row],[launched_at]]/60)/60)/24)+DATE(1970,1,1)</f>
        <v>42362.25</v>
      </c>
      <c r="N995">
        <f>YEAR(Tab_Data[[#This Row],[Date Created Conversion]])</f>
        <v>2015</v>
      </c>
      <c r="O995" s="12" t="str">
        <f>TEXT(Tab_Data[[#This Row],[Date Created Conversion]],"mmm")</f>
        <v>dic</v>
      </c>
      <c r="P995">
        <v>1452405600</v>
      </c>
      <c r="Q995" s="11">
        <f>(((Tab_Data[[#This Row],[deadline]]/60)/60)/24)+DATE(1970,1,1)</f>
        <v>42379.25</v>
      </c>
      <c r="R995" t="b">
        <v>0</v>
      </c>
      <c r="S995" t="b">
        <v>1</v>
      </c>
      <c r="T995" t="s">
        <v>122</v>
      </c>
      <c r="U995" t="str">
        <f>MID(Tab_Data[[#This Row],[category &amp; sub-category]],1,FIND("/",Tab_Data[[#This Row],[category &amp; sub-category]])-1)</f>
        <v>photography</v>
      </c>
      <c r="V995" t="str">
        <f>MID(Tab_Data[[#This Row],[category &amp; sub-category]],FIND("/",Tab_Data[[#This Row],[category &amp; sub-category]])+1,1000)</f>
        <v>photography books</v>
      </c>
    </row>
    <row r="996" spans="1:22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>(Tab_Data[[#This Row],[pledged]]/Tab_Data[[#This Row],[goal]])*100</f>
        <v>52.496810772501767</v>
      </c>
      <c r="G996" t="s">
        <v>14</v>
      </c>
      <c r="H996">
        <v>842</v>
      </c>
      <c r="I996" s="8">
        <f>IF(Tab_Data[[#This Row],[pledged]]=0,0,Tab_Data[[#This Row],[pledged]]/Tab_Data[[#This Row],[backers_count]])</f>
        <v>87.972684085510693</v>
      </c>
      <c r="J996" t="s">
        <v>21</v>
      </c>
      <c r="K996" t="s">
        <v>22</v>
      </c>
      <c r="L996">
        <v>1413522000</v>
      </c>
      <c r="M996" s="11">
        <f>(((Tab_Data[[#This Row],[launched_at]]/60)/60)/24)+DATE(1970,1,1)</f>
        <v>41929.208333333336</v>
      </c>
      <c r="N996">
        <f>YEAR(Tab_Data[[#This Row],[Date Created Conversion]])</f>
        <v>2014</v>
      </c>
      <c r="O996" s="12" t="str">
        <f>TEXT(Tab_Data[[#This Row],[Date Created Conversion]],"mmm")</f>
        <v>oct</v>
      </c>
      <c r="P996">
        <v>1414040400</v>
      </c>
      <c r="Q996" s="11">
        <f>(((Tab_Data[[#This Row],[deadline]]/60)/60)/24)+DATE(1970,1,1)</f>
        <v>41935.208333333336</v>
      </c>
      <c r="R996" t="b">
        <v>0</v>
      </c>
      <c r="S996" t="b">
        <v>1</v>
      </c>
      <c r="T996" t="s">
        <v>206</v>
      </c>
      <c r="U996" t="str">
        <f>MID(Tab_Data[[#This Row],[category &amp; sub-category]],1,FIND("/",Tab_Data[[#This Row],[category &amp; sub-category]])-1)</f>
        <v>publishing</v>
      </c>
      <c r="V996" t="str">
        <f>MID(Tab_Data[[#This Row],[category &amp; sub-category]],FIND("/",Tab_Data[[#This Row],[category &amp; sub-category]])+1,1000)</f>
        <v>translations</v>
      </c>
    </row>
    <row r="997" spans="1:22" hidden="1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>(Tab_Data[[#This Row],[pledged]]/Tab_Data[[#This Row],[goal]])*100</f>
        <v>157.46762589928059</v>
      </c>
      <c r="G997" t="s">
        <v>20</v>
      </c>
      <c r="H997">
        <v>2043</v>
      </c>
      <c r="I997" s="8">
        <f>IF(Tab_Data[[#This Row],[pledged]]=0,0,Tab_Data[[#This Row],[pledged]]/Tab_Data[[#This Row],[backers_count]])</f>
        <v>74.995594713656388</v>
      </c>
      <c r="J997" t="s">
        <v>21</v>
      </c>
      <c r="K997" t="s">
        <v>22</v>
      </c>
      <c r="L997">
        <v>1541307600</v>
      </c>
      <c r="M997" s="11">
        <f>(((Tab_Data[[#This Row],[launched_at]]/60)/60)/24)+DATE(1970,1,1)</f>
        <v>43408.208333333328</v>
      </c>
      <c r="N997">
        <f>YEAR(Tab_Data[[#This Row],[Date Created Conversion]])</f>
        <v>2018</v>
      </c>
      <c r="O997" s="12" t="str">
        <f>TEXT(Tab_Data[[#This Row],[Date Created Conversion]],"mmm")</f>
        <v>nov</v>
      </c>
      <c r="P997">
        <v>1543816800</v>
      </c>
      <c r="Q997" s="11">
        <f>(((Tab_Data[[#This Row],[deadline]]/60)/60)/24)+DATE(1970,1,1)</f>
        <v>43437.25</v>
      </c>
      <c r="R997" t="b">
        <v>0</v>
      </c>
      <c r="S997" t="b">
        <v>1</v>
      </c>
      <c r="T997" t="s">
        <v>17</v>
      </c>
      <c r="U997" t="str">
        <f>MID(Tab_Data[[#This Row],[category &amp; sub-category]],1,FIND("/",Tab_Data[[#This Row],[category &amp; sub-category]])-1)</f>
        <v>food</v>
      </c>
      <c r="V997" t="str">
        <f>MID(Tab_Data[[#This Row],[category &amp; sub-category]],FIND("/",Tab_Data[[#This Row],[category &amp; sub-category]])+1,1000)</f>
        <v>food trucks</v>
      </c>
    </row>
    <row r="998" spans="1:22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>(Tab_Data[[#This Row],[pledged]]/Tab_Data[[#This Row],[goal]])*100</f>
        <v>72.939393939393938</v>
      </c>
      <c r="G998" t="s">
        <v>14</v>
      </c>
      <c r="H998">
        <v>112</v>
      </c>
      <c r="I998" s="8">
        <f>IF(Tab_Data[[#This Row],[pledged]]=0,0,Tab_Data[[#This Row],[pledged]]/Tab_Data[[#This Row],[backers_count]])</f>
        <v>42.982142857142854</v>
      </c>
      <c r="J998" t="s">
        <v>21</v>
      </c>
      <c r="K998" t="s">
        <v>22</v>
      </c>
      <c r="L998">
        <v>1357106400</v>
      </c>
      <c r="M998" s="11">
        <f>(((Tab_Data[[#This Row],[launched_at]]/60)/60)/24)+DATE(1970,1,1)</f>
        <v>41276.25</v>
      </c>
      <c r="N998">
        <f>YEAR(Tab_Data[[#This Row],[Date Created Conversion]])</f>
        <v>2013</v>
      </c>
      <c r="O998" s="12" t="str">
        <f>TEXT(Tab_Data[[#This Row],[Date Created Conversion]],"mmm")</f>
        <v>ene</v>
      </c>
      <c r="P998">
        <v>1359698400</v>
      </c>
      <c r="Q998" s="11">
        <f>(((Tab_Data[[#This Row],[deadline]]/60)/60)/24)+DATE(1970,1,1)</f>
        <v>41306.25</v>
      </c>
      <c r="R998" t="b">
        <v>0</v>
      </c>
      <c r="S998" t="b">
        <v>0</v>
      </c>
      <c r="T998" t="s">
        <v>33</v>
      </c>
      <c r="U998" t="str">
        <f>MID(Tab_Data[[#This Row],[category &amp; sub-category]],1,FIND("/",Tab_Data[[#This Row],[category &amp; sub-category]])-1)</f>
        <v>theater</v>
      </c>
      <c r="V998" t="str">
        <f>MID(Tab_Data[[#This Row],[category &amp; sub-category]],FIND("/",Tab_Data[[#This Row],[category &amp; sub-category]])+1,1000)</f>
        <v>plays</v>
      </c>
    </row>
    <row r="999" spans="1:22" hidden="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>(Tab_Data[[#This Row],[pledged]]/Tab_Data[[#This Row],[goal]])*100</f>
        <v>60.565789473684205</v>
      </c>
      <c r="G999" t="s">
        <v>74</v>
      </c>
      <c r="H999">
        <v>139</v>
      </c>
      <c r="I999" s="8">
        <f>IF(Tab_Data[[#This Row],[pledged]]=0,0,Tab_Data[[#This Row],[pledged]]/Tab_Data[[#This Row],[backers_count]])</f>
        <v>33.115107913669064</v>
      </c>
      <c r="J999" t="s">
        <v>107</v>
      </c>
      <c r="K999" t="s">
        <v>108</v>
      </c>
      <c r="L999">
        <v>1390197600</v>
      </c>
      <c r="M999" s="11">
        <f>(((Tab_Data[[#This Row],[launched_at]]/60)/60)/24)+DATE(1970,1,1)</f>
        <v>41659.25</v>
      </c>
      <c r="N999">
        <f>YEAR(Tab_Data[[#This Row],[Date Created Conversion]])</f>
        <v>2014</v>
      </c>
      <c r="O999" s="12" t="str">
        <f>TEXT(Tab_Data[[#This Row],[Date Created Conversion]],"mmm")</f>
        <v>ene</v>
      </c>
      <c r="P999">
        <v>1390629600</v>
      </c>
      <c r="Q999" s="11">
        <f>(((Tab_Data[[#This Row],[deadline]]/60)/60)/24)+DATE(1970,1,1)</f>
        <v>41664.25</v>
      </c>
      <c r="R999" t="b">
        <v>0</v>
      </c>
      <c r="S999" t="b">
        <v>0</v>
      </c>
      <c r="T999" t="s">
        <v>33</v>
      </c>
      <c r="U999" t="str">
        <f>MID(Tab_Data[[#This Row],[category &amp; sub-category]],1,FIND("/",Tab_Data[[#This Row],[category &amp; sub-category]])-1)</f>
        <v>theater</v>
      </c>
      <c r="V999" t="str">
        <f>MID(Tab_Data[[#This Row],[category &amp; sub-category]],FIND("/",Tab_Data[[#This Row],[category &amp; sub-category]])+1,1000)</f>
        <v>plays</v>
      </c>
    </row>
    <row r="1000" spans="1:22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>(Tab_Data[[#This Row],[pledged]]/Tab_Data[[#This Row],[goal]])*100</f>
        <v>56.791291291291287</v>
      </c>
      <c r="G1000" t="s">
        <v>14</v>
      </c>
      <c r="H1000">
        <v>374</v>
      </c>
      <c r="I1000" s="8">
        <f>IF(Tab_Data[[#This Row],[pledged]]=0,0,Tab_Data[[#This Row],[pledged]]/Tab_Data[[#This Row],[backers_count]])</f>
        <v>101.13101604278074</v>
      </c>
      <c r="J1000" t="s">
        <v>21</v>
      </c>
      <c r="K1000" t="s">
        <v>22</v>
      </c>
      <c r="L1000">
        <v>1265868000</v>
      </c>
      <c r="M1000" s="11">
        <f>(((Tab_Data[[#This Row],[launched_at]]/60)/60)/24)+DATE(1970,1,1)</f>
        <v>40220.25</v>
      </c>
      <c r="N1000">
        <f>YEAR(Tab_Data[[#This Row],[Date Created Conversion]])</f>
        <v>2010</v>
      </c>
      <c r="O1000" s="12" t="str">
        <f>TEXT(Tab_Data[[#This Row],[Date Created Conversion]],"mmm")</f>
        <v>feb</v>
      </c>
      <c r="P1000">
        <v>1267077600</v>
      </c>
      <c r="Q1000" s="11">
        <f>(((Tab_Data[[#This Row],[deadline]]/60)/60)/24)+DATE(1970,1,1)</f>
        <v>40234.25</v>
      </c>
      <c r="R1000" t="b">
        <v>0</v>
      </c>
      <c r="S1000" t="b">
        <v>1</v>
      </c>
      <c r="T1000" t="s">
        <v>60</v>
      </c>
      <c r="U1000" t="str">
        <f>MID(Tab_Data[[#This Row],[category &amp; sub-category]],1,FIND("/",Tab_Data[[#This Row],[category &amp; sub-category]])-1)</f>
        <v>music</v>
      </c>
      <c r="V1000" t="str">
        <f>MID(Tab_Data[[#This Row],[category &amp; sub-category]],FIND("/",Tab_Data[[#This Row],[category &amp; sub-category]])+1,1000)</f>
        <v>indie rock</v>
      </c>
    </row>
    <row r="1001" spans="1:22" hidden="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>(Tab_Data[[#This Row],[pledged]]/Tab_Data[[#This Row],[goal]])*100</f>
        <v>56.542754275427541</v>
      </c>
      <c r="G1001" t="s">
        <v>74</v>
      </c>
      <c r="H1001">
        <v>1122</v>
      </c>
      <c r="I1001" s="8">
        <f>IF(Tab_Data[[#This Row],[pledged]]=0,0,Tab_Data[[#This Row],[pledged]]/Tab_Data[[#This Row],[backers_count]])</f>
        <v>55.98841354723708</v>
      </c>
      <c r="J1001" t="s">
        <v>21</v>
      </c>
      <c r="K1001" t="s">
        <v>22</v>
      </c>
      <c r="L1001">
        <v>1467176400</v>
      </c>
      <c r="M1001" s="11">
        <f>(((Tab_Data[[#This Row],[launched_at]]/60)/60)/24)+DATE(1970,1,1)</f>
        <v>42550.208333333328</v>
      </c>
      <c r="N1001">
        <f>YEAR(Tab_Data[[#This Row],[Date Created Conversion]])</f>
        <v>2016</v>
      </c>
      <c r="O1001" s="12" t="str">
        <f>TEXT(Tab_Data[[#This Row],[Date Created Conversion]],"mmm")</f>
        <v>jun</v>
      </c>
      <c r="P1001">
        <v>1467781200</v>
      </c>
      <c r="Q1001" s="11">
        <f>(((Tab_Data[[#This Row],[deadline]]/60)/60)/24)+DATE(1970,1,1)</f>
        <v>42557.208333333328</v>
      </c>
      <c r="R1001" t="b">
        <v>0</v>
      </c>
      <c r="S1001" t="b">
        <v>0</v>
      </c>
      <c r="T1001" t="s">
        <v>17</v>
      </c>
      <c r="U1001" t="str">
        <f>MID(Tab_Data[[#This Row],[category &amp; sub-category]],1,FIND("/",Tab_Data[[#This Row],[category &amp; sub-category]])-1)</f>
        <v>food</v>
      </c>
      <c r="V1001" t="str">
        <f>MID(Tab_Data[[#This Row],[category &amp; sub-category]],FIND("/",Tab_Data[[#This Row],[category &amp; sub-category]])+1,1000)</f>
        <v>food trucks</v>
      </c>
    </row>
  </sheetData>
  <conditionalFormatting sqref="G2:G1001">
    <cfRule type="containsText" dxfId="31" priority="2" operator="containsText" text="live">
      <formula>NOT(ISERROR(SEARCH("live",G2)))</formula>
    </cfRule>
    <cfRule type="containsText" dxfId="30" priority="3" operator="containsText" text="cancel">
      <formula>NOT(ISERROR(SEARCH("cancel",G2)))</formula>
    </cfRule>
    <cfRule type="containsText" dxfId="29" priority="4" operator="containsText" text="successful">
      <formula>NOT(ISERROR(SEARCH("successful",G2)))</formula>
    </cfRule>
    <cfRule type="containsText" dxfId="28" priority="5" operator="containsText" text="failed">
      <formula>NOT(ISERROR(SEARCH("failed",G2)))</formula>
    </cfRule>
  </conditionalFormatting>
  <conditionalFormatting sqref="F1:F1001">
    <cfRule type="colorScale" priority="1">
      <colorScale>
        <cfvo type="num" val="0"/>
        <cfvo type="num" val="100"/>
        <cfvo type="num" val="200"/>
        <color rgb="FFFF0000"/>
        <color rgb="FF92D050"/>
        <color rgb="FF0070C0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E5C28-DCE2-4C48-AD56-49E89ED3FB00}">
  <sheetPr codeName="Hoja2">
    <tabColor theme="4"/>
  </sheetPr>
  <dimension ref="A1:F14"/>
  <sheetViews>
    <sheetView zoomScale="130" zoomScaleNormal="130" workbookViewId="0">
      <selection activeCell="F13" sqref="F13"/>
    </sheetView>
  </sheetViews>
  <sheetFormatPr baseColWidth="10" defaultRowHeight="15.6" x14ac:dyDescent="0.3"/>
  <cols>
    <col min="1" max="1" width="16.5" bestFit="1" customWidth="1"/>
    <col min="2" max="2" width="21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1.8984375" bestFit="1" customWidth="1"/>
  </cols>
  <sheetData>
    <row r="1" spans="1:6" x14ac:dyDescent="0.3">
      <c r="A1" s="9" t="s">
        <v>6</v>
      </c>
      <c r="B1" t="s">
        <v>2033</v>
      </c>
    </row>
    <row r="3" spans="1:6" x14ac:dyDescent="0.3">
      <c r="A3" s="9" t="s">
        <v>2046</v>
      </c>
      <c r="B3" s="9" t="s">
        <v>2045</v>
      </c>
    </row>
    <row r="4" spans="1:6" x14ac:dyDescent="0.3">
      <c r="A4" s="9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3">
      <c r="A5" s="10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10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3">
      <c r="A7" s="10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10" t="s">
        <v>2038</v>
      </c>
      <c r="E8">
        <v>4</v>
      </c>
      <c r="F8">
        <v>4</v>
      </c>
    </row>
    <row r="9" spans="1:6" x14ac:dyDescent="0.3">
      <c r="A9" s="10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10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10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10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10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10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02B5F-5219-438D-86B2-F87D774FBAF3}">
  <sheetPr codeName="Hoja3">
    <tabColor rgb="FF92D050"/>
  </sheetPr>
  <dimension ref="A1:F30"/>
  <sheetViews>
    <sheetView zoomScale="120" zoomScaleNormal="120" workbookViewId="0">
      <selection activeCell="B16" sqref="B16"/>
    </sheetView>
  </sheetViews>
  <sheetFormatPr baseColWidth="10" defaultRowHeight="15.6" x14ac:dyDescent="0.3"/>
  <cols>
    <col min="1" max="1" width="17.296875" bestFit="1" customWidth="1"/>
    <col min="2" max="2" width="21.19921875" bestFit="1" customWidth="1"/>
    <col min="3" max="3" width="5.59765625" bestFit="1" customWidth="1"/>
    <col min="4" max="4" width="4" bestFit="1" customWidth="1"/>
    <col min="5" max="5" width="9.3984375" bestFit="1" customWidth="1"/>
    <col min="6" max="6" width="11.8984375" bestFit="1" customWidth="1"/>
  </cols>
  <sheetData>
    <row r="1" spans="1:6" x14ac:dyDescent="0.3">
      <c r="A1" s="9" t="s">
        <v>6</v>
      </c>
      <c r="B1" t="s">
        <v>2033</v>
      </c>
    </row>
    <row r="2" spans="1:6" x14ac:dyDescent="0.3">
      <c r="A2" s="9" t="s">
        <v>2031</v>
      </c>
      <c r="B2" t="s">
        <v>2033</v>
      </c>
    </row>
    <row r="4" spans="1:6" x14ac:dyDescent="0.3">
      <c r="A4" s="9" t="s">
        <v>2046</v>
      </c>
      <c r="B4" s="9" t="s">
        <v>2045</v>
      </c>
    </row>
    <row r="5" spans="1:6" x14ac:dyDescent="0.3">
      <c r="A5" s="9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3">
      <c r="A6" s="10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10" t="s">
        <v>2048</v>
      </c>
      <c r="E7">
        <v>4</v>
      </c>
      <c r="F7">
        <v>4</v>
      </c>
    </row>
    <row r="8" spans="1:6" x14ac:dyDescent="0.3">
      <c r="A8" s="10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10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10" t="s">
        <v>2051</v>
      </c>
      <c r="C10">
        <v>8</v>
      </c>
      <c r="E10">
        <v>10</v>
      </c>
      <c r="F10">
        <v>18</v>
      </c>
    </row>
    <row r="11" spans="1:6" x14ac:dyDescent="0.3">
      <c r="A11" s="10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10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10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10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10" t="s">
        <v>2056</v>
      </c>
      <c r="C15">
        <v>3</v>
      </c>
      <c r="E15">
        <v>4</v>
      </c>
      <c r="F15">
        <v>7</v>
      </c>
    </row>
    <row r="16" spans="1:6" x14ac:dyDescent="0.3">
      <c r="A16" s="10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10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10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10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10" t="s">
        <v>2061</v>
      </c>
      <c r="C20">
        <v>4</v>
      </c>
      <c r="E20">
        <v>4</v>
      </c>
      <c r="F20">
        <v>8</v>
      </c>
    </row>
    <row r="21" spans="1:6" x14ac:dyDescent="0.3">
      <c r="A21" s="10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10" t="s">
        <v>2063</v>
      </c>
      <c r="C22">
        <v>9</v>
      </c>
      <c r="E22">
        <v>5</v>
      </c>
      <c r="F22">
        <v>14</v>
      </c>
    </row>
    <row r="23" spans="1:6" x14ac:dyDescent="0.3">
      <c r="A23" s="10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10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10" t="s">
        <v>2066</v>
      </c>
      <c r="C25">
        <v>7</v>
      </c>
      <c r="E25">
        <v>14</v>
      </c>
      <c r="F25">
        <v>21</v>
      </c>
    </row>
    <row r="26" spans="1:6" x14ac:dyDescent="0.3">
      <c r="A26" s="10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10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10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10" t="s">
        <v>2070</v>
      </c>
      <c r="E29">
        <v>3</v>
      </c>
      <c r="F29">
        <v>3</v>
      </c>
    </row>
    <row r="30" spans="1:6" x14ac:dyDescent="0.3">
      <c r="A30" s="10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274E-6ACD-43A9-A58D-8ADF84C6D2B9}">
  <sheetPr codeName="Hoja7">
    <tabColor rgb="FFC00000"/>
  </sheetPr>
  <dimension ref="A2:F19"/>
  <sheetViews>
    <sheetView workbookViewId="0">
      <selection activeCell="D13" sqref="D13"/>
    </sheetView>
  </sheetViews>
  <sheetFormatPr baseColWidth="10" defaultRowHeight="15.6" x14ac:dyDescent="0.3"/>
  <cols>
    <col min="1" max="1" width="16.59765625" bestFit="1" customWidth="1"/>
    <col min="2" max="2" width="21.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2.09765625" bestFit="1" customWidth="1"/>
  </cols>
  <sheetData>
    <row r="2" spans="1:6" x14ac:dyDescent="0.3">
      <c r="A2" s="9" t="s">
        <v>2031</v>
      </c>
      <c r="B2" t="s">
        <v>2033</v>
      </c>
    </row>
    <row r="3" spans="1:6" x14ac:dyDescent="0.3">
      <c r="A3" s="9" t="s">
        <v>2073</v>
      </c>
      <c r="B3" s="10">
        <v>2013</v>
      </c>
    </row>
    <row r="5" spans="1:6" x14ac:dyDescent="0.3">
      <c r="A5" s="9" t="s">
        <v>2046</v>
      </c>
      <c r="B5" s="9" t="s">
        <v>2045</v>
      </c>
    </row>
    <row r="6" spans="1:6" x14ac:dyDescent="0.3">
      <c r="A6" s="9" t="s">
        <v>2034</v>
      </c>
      <c r="B6" t="s">
        <v>74</v>
      </c>
      <c r="C6" t="s">
        <v>14</v>
      </c>
      <c r="D6" t="s">
        <v>47</v>
      </c>
      <c r="E6" t="s">
        <v>20</v>
      </c>
      <c r="F6" t="s">
        <v>2044</v>
      </c>
    </row>
    <row r="7" spans="1:6" x14ac:dyDescent="0.3">
      <c r="A7" s="10" t="s">
        <v>2077</v>
      </c>
      <c r="B7" s="22"/>
      <c r="C7" s="22">
        <v>2</v>
      </c>
      <c r="D7" s="22"/>
      <c r="E7" s="22">
        <v>2</v>
      </c>
      <c r="F7" s="22">
        <v>4</v>
      </c>
    </row>
    <row r="8" spans="1:6" x14ac:dyDescent="0.3">
      <c r="A8" s="10" t="s">
        <v>2085</v>
      </c>
      <c r="B8" s="22"/>
      <c r="C8" s="22">
        <v>1</v>
      </c>
      <c r="D8" s="22"/>
      <c r="E8" s="22">
        <v>6</v>
      </c>
      <c r="F8" s="22">
        <v>7</v>
      </c>
    </row>
    <row r="9" spans="1:6" x14ac:dyDescent="0.3">
      <c r="A9" s="10" t="s">
        <v>2081</v>
      </c>
      <c r="B9" s="22"/>
      <c r="C9" s="22">
        <v>5</v>
      </c>
      <c r="D9" s="22"/>
      <c r="E9" s="22">
        <v>4</v>
      </c>
      <c r="F9" s="22">
        <v>9</v>
      </c>
    </row>
    <row r="10" spans="1:6" x14ac:dyDescent="0.3">
      <c r="A10" s="10" t="s">
        <v>2084</v>
      </c>
      <c r="B10" s="22"/>
      <c r="C10" s="22">
        <v>2</v>
      </c>
      <c r="D10" s="22"/>
      <c r="E10" s="22">
        <v>2</v>
      </c>
      <c r="F10" s="22">
        <v>4</v>
      </c>
    </row>
    <row r="11" spans="1:6" x14ac:dyDescent="0.3">
      <c r="A11" s="10" t="s">
        <v>2086</v>
      </c>
      <c r="B11" s="22">
        <v>1</v>
      </c>
      <c r="C11" s="22">
        <v>3</v>
      </c>
      <c r="D11" s="22"/>
      <c r="E11" s="22">
        <v>5</v>
      </c>
      <c r="F11" s="22">
        <v>9</v>
      </c>
    </row>
    <row r="12" spans="1:6" x14ac:dyDescent="0.3">
      <c r="A12" s="10" t="s">
        <v>2080</v>
      </c>
      <c r="B12" s="22"/>
      <c r="C12" s="22">
        <v>2</v>
      </c>
      <c r="D12" s="22"/>
      <c r="E12" s="22">
        <v>6</v>
      </c>
      <c r="F12" s="22">
        <v>8</v>
      </c>
    </row>
    <row r="13" spans="1:6" x14ac:dyDescent="0.3">
      <c r="A13" s="10" t="s">
        <v>2083</v>
      </c>
      <c r="B13" s="22">
        <v>1</v>
      </c>
      <c r="C13" s="22">
        <v>3</v>
      </c>
      <c r="D13" s="22"/>
      <c r="E13" s="22">
        <v>5</v>
      </c>
      <c r="F13" s="22">
        <v>9</v>
      </c>
    </row>
    <row r="14" spans="1:6" x14ac:dyDescent="0.3">
      <c r="A14" s="10" t="s">
        <v>2076</v>
      </c>
      <c r="B14" s="22">
        <v>1</v>
      </c>
      <c r="C14" s="22">
        <v>5</v>
      </c>
      <c r="D14" s="22"/>
      <c r="E14" s="22">
        <v>1</v>
      </c>
      <c r="F14" s="22">
        <v>7</v>
      </c>
    </row>
    <row r="15" spans="1:6" x14ac:dyDescent="0.3">
      <c r="A15" s="10" t="s">
        <v>2078</v>
      </c>
      <c r="B15" s="22"/>
      <c r="C15" s="22">
        <v>3</v>
      </c>
      <c r="D15" s="22"/>
      <c r="E15" s="22">
        <v>4</v>
      </c>
      <c r="F15" s="22">
        <v>7</v>
      </c>
    </row>
    <row r="16" spans="1:6" x14ac:dyDescent="0.3">
      <c r="A16" s="10" t="s">
        <v>2079</v>
      </c>
      <c r="B16" s="22"/>
      <c r="C16" s="22">
        <v>3</v>
      </c>
      <c r="D16" s="22"/>
      <c r="E16" s="22">
        <v>5</v>
      </c>
      <c r="F16" s="22">
        <v>8</v>
      </c>
    </row>
    <row r="17" spans="1:6" x14ac:dyDescent="0.3">
      <c r="A17" s="10" t="s">
        <v>2075</v>
      </c>
      <c r="B17" s="22"/>
      <c r="C17" s="22">
        <v>3</v>
      </c>
      <c r="D17" s="22">
        <v>1</v>
      </c>
      <c r="E17" s="22">
        <v>3</v>
      </c>
      <c r="F17" s="22">
        <v>7</v>
      </c>
    </row>
    <row r="18" spans="1:6" x14ac:dyDescent="0.3">
      <c r="A18" s="10" t="s">
        <v>2082</v>
      </c>
      <c r="B18" s="22">
        <v>1</v>
      </c>
      <c r="C18" s="22">
        <v>3</v>
      </c>
      <c r="D18" s="22"/>
      <c r="E18" s="22">
        <v>5</v>
      </c>
      <c r="F18" s="22">
        <v>9</v>
      </c>
    </row>
    <row r="19" spans="1:6" x14ac:dyDescent="0.3">
      <c r="A19" s="10" t="s">
        <v>2044</v>
      </c>
      <c r="B19" s="22">
        <v>4</v>
      </c>
      <c r="C19" s="22">
        <v>35</v>
      </c>
      <c r="D19" s="22">
        <v>1</v>
      </c>
      <c r="E19" s="22">
        <v>48</v>
      </c>
      <c r="F19" s="22">
        <v>88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E451-8806-4E5F-873A-B3EDCDE8AC9C}">
  <sheetPr codeName="Hoja8">
    <tabColor rgb="FF7030A0"/>
  </sheetPr>
  <dimension ref="A1:K14"/>
  <sheetViews>
    <sheetView topLeftCell="A2" workbookViewId="0">
      <selection activeCell="A3" sqref="A3:A13"/>
    </sheetView>
  </sheetViews>
  <sheetFormatPr baseColWidth="10" defaultRowHeight="15.6" x14ac:dyDescent="0.3"/>
  <cols>
    <col min="1" max="1" width="28.19921875" customWidth="1"/>
    <col min="2" max="3" width="28.19921875" hidden="1" customWidth="1"/>
    <col min="4" max="4" width="11.09765625" customWidth="1"/>
    <col min="5" max="5" width="16.69921875" bestFit="1" customWidth="1"/>
    <col min="6" max="6" width="13.19921875" bestFit="1" customWidth="1"/>
    <col min="7" max="7" width="15.796875" bestFit="1" customWidth="1"/>
    <col min="8" max="8" width="12.296875" bestFit="1" customWidth="1"/>
    <col min="9" max="9" width="19.8984375" bestFit="1" customWidth="1"/>
    <col min="10" max="10" width="15.59765625" bestFit="1" customWidth="1"/>
    <col min="11" max="11" width="18.296875" bestFit="1" customWidth="1"/>
  </cols>
  <sheetData>
    <row r="1" spans="1:11" hidden="1" x14ac:dyDescent="0.3">
      <c r="A1" s="14"/>
      <c r="B1" s="14"/>
      <c r="C1" s="14"/>
      <c r="D1" s="14" t="s">
        <v>47</v>
      </c>
      <c r="E1" s="14" t="s">
        <v>20</v>
      </c>
      <c r="F1" s="14" t="s">
        <v>14</v>
      </c>
      <c r="G1" s="14" t="s">
        <v>74</v>
      </c>
      <c r="H1" s="14"/>
      <c r="I1" s="14"/>
      <c r="J1" s="14"/>
      <c r="K1" s="14"/>
    </row>
    <row r="2" spans="1:11" x14ac:dyDescent="0.3">
      <c r="A2" s="15" t="s">
        <v>2087</v>
      </c>
      <c r="B2" s="15" t="s">
        <v>2130</v>
      </c>
      <c r="C2" s="15" t="s">
        <v>2131</v>
      </c>
      <c r="D2" s="15" t="s">
        <v>2129</v>
      </c>
      <c r="E2" s="15" t="s">
        <v>2088</v>
      </c>
      <c r="F2" s="15" t="s">
        <v>2089</v>
      </c>
      <c r="G2" s="15" t="s">
        <v>2090</v>
      </c>
      <c r="H2" s="15" t="s">
        <v>2091</v>
      </c>
      <c r="I2" s="15" t="s">
        <v>2092</v>
      </c>
      <c r="J2" s="15" t="s">
        <v>2093</v>
      </c>
      <c r="K2" s="15" t="s">
        <v>2094</v>
      </c>
    </row>
    <row r="3" spans="1:11" x14ac:dyDescent="0.3">
      <c r="A3" s="13" t="s">
        <v>2095</v>
      </c>
      <c r="B3" s="13" t="s">
        <v>2107</v>
      </c>
      <c r="C3" s="13"/>
      <c r="D3">
        <f>COUNTIFS(Tab_Data[outcome],D$1,Tab_Data[goal],$B3)</f>
        <v>0</v>
      </c>
      <c r="E3">
        <f>COUNTIFS(Tab_Data[outcome],E$1,Tab_Data[goal],$B3)</f>
        <v>30</v>
      </c>
      <c r="F3">
        <f>COUNTIFS(Tab_Data[outcome],F$1,Tab_Data[goal],$B3)</f>
        <v>20</v>
      </c>
      <c r="G3">
        <f>COUNTIFS(Tab_Data[outcome],G$1,Tab_Data[goal],$B3)</f>
        <v>1</v>
      </c>
      <c r="H3">
        <f>SUM(D3:G3)</f>
        <v>51</v>
      </c>
      <c r="I3" s="4">
        <f>SUM(D3:E3)/$H3</f>
        <v>0.58823529411764708</v>
      </c>
      <c r="J3" s="4">
        <f>F3/$H3</f>
        <v>0.39215686274509803</v>
      </c>
      <c r="K3" s="4">
        <f>G3/H3</f>
        <v>1.9607843137254902E-2</v>
      </c>
    </row>
    <row r="4" spans="1:11" x14ac:dyDescent="0.3">
      <c r="A4" s="13" t="s">
        <v>2096</v>
      </c>
      <c r="B4" t="s">
        <v>2109</v>
      </c>
      <c r="C4" s="13" t="s">
        <v>2110</v>
      </c>
      <c r="D4">
        <f>COUNTIFS(Tab_Data[outcome],D$1,Tab_Data[goal],$B4,Tab_Data[goal],$C4)</f>
        <v>3</v>
      </c>
      <c r="E4">
        <f>COUNTIFS(Tab_Data[outcome],E$1,Tab_Data[goal],$B4,Tab_Data[goal],$C4)</f>
        <v>191</v>
      </c>
      <c r="F4">
        <f>COUNTIFS(Tab_Data[outcome],F$1,Tab_Data[goal],$B4,Tab_Data[goal],$C4)</f>
        <v>38</v>
      </c>
      <c r="G4">
        <f>COUNTIFS(Tab_Data[outcome],G$1,Tab_Data[goal],$B4,Tab_Data[goal],$C4)</f>
        <v>2</v>
      </c>
      <c r="H4">
        <f t="shared" ref="H4:H14" si="0">SUM(D4:G4)</f>
        <v>234</v>
      </c>
      <c r="I4" s="4">
        <f t="shared" ref="I4:I14" si="1">SUM(D4:E4)/H4</f>
        <v>0.82905982905982911</v>
      </c>
      <c r="J4" s="4">
        <f t="shared" ref="J4:J13" si="2">F4/$H4</f>
        <v>0.1623931623931624</v>
      </c>
      <c r="K4" s="4">
        <f t="shared" ref="K4:K14" si="3">G4/H4</f>
        <v>8.5470085470085479E-3</v>
      </c>
    </row>
    <row r="5" spans="1:11" x14ac:dyDescent="0.3">
      <c r="A5" s="13" t="s">
        <v>2097</v>
      </c>
      <c r="B5" s="13" t="s">
        <v>2111</v>
      </c>
      <c r="C5" s="13" t="s">
        <v>2120</v>
      </c>
      <c r="D5">
        <f>COUNTIFS(Tab_Data[outcome],D$1,Tab_Data[goal],$B5,Tab_Data[goal],$C5)</f>
        <v>2</v>
      </c>
      <c r="E5">
        <f>COUNTIFS(Tab_Data[outcome],E$1,Tab_Data[goal],$B5,Tab_Data[goal],$C5)</f>
        <v>164</v>
      </c>
      <c r="F5">
        <f>COUNTIFS(Tab_Data[outcome],F$1,Tab_Data[goal],$B5,Tab_Data[goal],$C5)</f>
        <v>126</v>
      </c>
      <c r="G5">
        <f>COUNTIFS(Tab_Data[outcome],G$1,Tab_Data[goal],$B5,Tab_Data[goal],$C5)</f>
        <v>25</v>
      </c>
      <c r="H5">
        <f t="shared" si="0"/>
        <v>317</v>
      </c>
      <c r="I5" s="4">
        <f t="shared" si="1"/>
        <v>0.52365930599369082</v>
      </c>
      <c r="J5" s="4">
        <f t="shared" si="2"/>
        <v>0.39747634069400634</v>
      </c>
      <c r="K5" s="4">
        <f t="shared" si="3"/>
        <v>7.8864353312302835E-2</v>
      </c>
    </row>
    <row r="6" spans="1:11" x14ac:dyDescent="0.3">
      <c r="A6" t="s">
        <v>2098</v>
      </c>
      <c r="B6" s="13" t="s">
        <v>2112</v>
      </c>
      <c r="C6" s="13" t="s">
        <v>2121</v>
      </c>
      <c r="D6">
        <f>COUNTIFS(Tab_Data[outcome],D$1,Tab_Data[goal],$B6,Tab_Data[goal],$C6)</f>
        <v>0</v>
      </c>
      <c r="E6">
        <f>COUNTIFS(Tab_Data[outcome],E$1,Tab_Data[goal],$B6,Tab_Data[goal],$C6)</f>
        <v>4</v>
      </c>
      <c r="F6">
        <f>COUNTIFS(Tab_Data[outcome],F$1,Tab_Data[goal],$B6,Tab_Data[goal],$C6)</f>
        <v>5</v>
      </c>
      <c r="G6">
        <f>COUNTIFS(Tab_Data[outcome],G$1,Tab_Data[goal],$B6,Tab_Data[goal],$C6)</f>
        <v>0</v>
      </c>
      <c r="H6">
        <f t="shared" si="0"/>
        <v>9</v>
      </c>
      <c r="I6" s="4">
        <f t="shared" si="1"/>
        <v>0.44444444444444442</v>
      </c>
      <c r="J6" s="4">
        <f t="shared" si="2"/>
        <v>0.55555555555555558</v>
      </c>
      <c r="K6" s="4">
        <f t="shared" si="3"/>
        <v>0</v>
      </c>
    </row>
    <row r="7" spans="1:11" x14ac:dyDescent="0.3">
      <c r="A7" t="s">
        <v>2099</v>
      </c>
      <c r="B7" s="13" t="s">
        <v>2113</v>
      </c>
      <c r="C7" s="13" t="s">
        <v>2122</v>
      </c>
      <c r="D7">
        <f>COUNTIFS(Tab_Data[outcome],D$1,Tab_Data[goal],$B7,Tab_Data[goal],$C7)</f>
        <v>0</v>
      </c>
      <c r="E7">
        <f>COUNTIFS(Tab_Data[outcome],E$1,Tab_Data[goal],$B7,Tab_Data[goal],$C7)</f>
        <v>10</v>
      </c>
      <c r="F7">
        <f>COUNTIFS(Tab_Data[outcome],F$1,Tab_Data[goal],$B7,Tab_Data[goal],$C7)</f>
        <v>0</v>
      </c>
      <c r="G7">
        <f>COUNTIFS(Tab_Data[outcome],G$1,Tab_Data[goal],$B7,Tab_Data[goal],$C7)</f>
        <v>0</v>
      </c>
      <c r="H7">
        <f t="shared" si="0"/>
        <v>10</v>
      </c>
      <c r="I7" s="4">
        <f t="shared" si="1"/>
        <v>1</v>
      </c>
      <c r="J7" s="4">
        <f t="shared" si="2"/>
        <v>0</v>
      </c>
      <c r="K7" s="4">
        <f t="shared" si="3"/>
        <v>0</v>
      </c>
    </row>
    <row r="8" spans="1:11" x14ac:dyDescent="0.3">
      <c r="A8" t="s">
        <v>2100</v>
      </c>
      <c r="B8" s="13" t="s">
        <v>2114</v>
      </c>
      <c r="C8" s="13" t="s">
        <v>2123</v>
      </c>
      <c r="D8">
        <f>COUNTIFS(Tab_Data[outcome],D$1,Tab_Data[goal],$B8,Tab_Data[goal],$C8)</f>
        <v>0</v>
      </c>
      <c r="E8">
        <f>COUNTIFS(Tab_Data[outcome],E$1,Tab_Data[goal],$B8,Tab_Data[goal],$C8)</f>
        <v>7</v>
      </c>
      <c r="F8">
        <f>COUNTIFS(Tab_Data[outcome],F$1,Tab_Data[goal],$B8,Tab_Data[goal],$C8)</f>
        <v>0</v>
      </c>
      <c r="G8">
        <f>COUNTIFS(Tab_Data[outcome],G$1,Tab_Data[goal],$B8,Tab_Data[goal],$C8)</f>
        <v>0</v>
      </c>
      <c r="H8">
        <f t="shared" si="0"/>
        <v>7</v>
      </c>
      <c r="I8" s="4">
        <f t="shared" si="1"/>
        <v>1</v>
      </c>
      <c r="J8" s="4">
        <f t="shared" si="2"/>
        <v>0</v>
      </c>
      <c r="K8" s="4">
        <f t="shared" si="3"/>
        <v>0</v>
      </c>
    </row>
    <row r="9" spans="1:11" x14ac:dyDescent="0.3">
      <c r="A9" t="s">
        <v>2101</v>
      </c>
      <c r="B9" s="13" t="s">
        <v>2115</v>
      </c>
      <c r="C9" s="13" t="s">
        <v>2124</v>
      </c>
      <c r="D9">
        <f>COUNTIFS(Tab_Data[outcome],D$1,Tab_Data[goal],$B9,Tab_Data[goal],$C9)</f>
        <v>0</v>
      </c>
      <c r="E9">
        <f>COUNTIFS(Tab_Data[outcome],E$1,Tab_Data[goal],$B9,Tab_Data[goal],$C9)</f>
        <v>11</v>
      </c>
      <c r="F9">
        <f>COUNTIFS(Tab_Data[outcome],F$1,Tab_Data[goal],$B9,Tab_Data[goal],$C9)</f>
        <v>3</v>
      </c>
      <c r="G9">
        <f>COUNTIFS(Tab_Data[outcome],G$1,Tab_Data[goal],$B9,Tab_Data[goal],$C9)</f>
        <v>0</v>
      </c>
      <c r="H9">
        <f t="shared" si="0"/>
        <v>14</v>
      </c>
      <c r="I9" s="4">
        <f t="shared" si="1"/>
        <v>0.7857142857142857</v>
      </c>
      <c r="J9" s="4">
        <f t="shared" si="2"/>
        <v>0.21428571428571427</v>
      </c>
      <c r="K9" s="4">
        <f t="shared" si="3"/>
        <v>0</v>
      </c>
    </row>
    <row r="10" spans="1:11" x14ac:dyDescent="0.3">
      <c r="A10" t="s">
        <v>2102</v>
      </c>
      <c r="B10" s="13" t="s">
        <v>2116</v>
      </c>
      <c r="C10" s="13" t="s">
        <v>2125</v>
      </c>
      <c r="D10">
        <f>COUNTIFS(Tab_Data[outcome],D$1,Tab_Data[goal],$B10,Tab_Data[goal],$C10)</f>
        <v>0</v>
      </c>
      <c r="E10">
        <f>COUNTIFS(Tab_Data[outcome],E$1,Tab_Data[goal],$B10,Tab_Data[goal],$C10)</f>
        <v>7</v>
      </c>
      <c r="F10">
        <f>COUNTIFS(Tab_Data[outcome],F$1,Tab_Data[goal],$B10,Tab_Data[goal],$C10)</f>
        <v>0</v>
      </c>
      <c r="G10">
        <f>COUNTIFS(Tab_Data[outcome],G$1,Tab_Data[goal],$B10,Tab_Data[goal],$C10)</f>
        <v>0</v>
      </c>
      <c r="H10">
        <f t="shared" si="0"/>
        <v>7</v>
      </c>
      <c r="I10" s="4">
        <f t="shared" si="1"/>
        <v>1</v>
      </c>
      <c r="J10" s="4">
        <f t="shared" si="2"/>
        <v>0</v>
      </c>
      <c r="K10" s="4">
        <f t="shared" si="3"/>
        <v>0</v>
      </c>
    </row>
    <row r="11" spans="1:11" x14ac:dyDescent="0.3">
      <c r="A11" t="s">
        <v>2103</v>
      </c>
      <c r="B11" s="13" t="s">
        <v>2117</v>
      </c>
      <c r="C11" s="13" t="s">
        <v>2126</v>
      </c>
      <c r="D11">
        <f>COUNTIFS(Tab_Data[outcome],D$1,Tab_Data[goal],$B11,Tab_Data[goal],$C11)</f>
        <v>0</v>
      </c>
      <c r="E11">
        <f>COUNTIFS(Tab_Data[outcome],E$1,Tab_Data[goal],$B11,Tab_Data[goal],$C11)</f>
        <v>8</v>
      </c>
      <c r="F11">
        <f>COUNTIFS(Tab_Data[outcome],F$1,Tab_Data[goal],$B11,Tab_Data[goal],$C11)</f>
        <v>3</v>
      </c>
      <c r="G11">
        <f>COUNTIFS(Tab_Data[outcome],G$1,Tab_Data[goal],$B11,Tab_Data[goal],$C11)</f>
        <v>1</v>
      </c>
      <c r="H11">
        <f t="shared" si="0"/>
        <v>12</v>
      </c>
      <c r="I11" s="4">
        <f t="shared" si="1"/>
        <v>0.66666666666666663</v>
      </c>
      <c r="J11" s="4">
        <f t="shared" si="2"/>
        <v>0.25</v>
      </c>
      <c r="K11" s="4">
        <f t="shared" si="3"/>
        <v>8.3333333333333329E-2</v>
      </c>
    </row>
    <row r="12" spans="1:11" x14ac:dyDescent="0.3">
      <c r="A12" t="s">
        <v>2104</v>
      </c>
      <c r="B12" s="13" t="s">
        <v>2118</v>
      </c>
      <c r="C12" s="13" t="s">
        <v>2127</v>
      </c>
      <c r="D12">
        <f>COUNTIFS(Tab_Data[outcome],D$1,Tab_Data[goal],$B12,Tab_Data[goal],$C12)</f>
        <v>1</v>
      </c>
      <c r="E12">
        <f>COUNTIFS(Tab_Data[outcome],E$1,Tab_Data[goal],$B12,Tab_Data[goal],$C12)</f>
        <v>11</v>
      </c>
      <c r="F12">
        <f>COUNTIFS(Tab_Data[outcome],F$1,Tab_Data[goal],$B12,Tab_Data[goal],$C12)</f>
        <v>3</v>
      </c>
      <c r="G12">
        <f>COUNTIFS(Tab_Data[outcome],G$1,Tab_Data[goal],$B12,Tab_Data[goal],$C12)</f>
        <v>0</v>
      </c>
      <c r="H12">
        <f t="shared" si="0"/>
        <v>15</v>
      </c>
      <c r="I12" s="4">
        <f t="shared" si="1"/>
        <v>0.8</v>
      </c>
      <c r="J12" s="4">
        <f t="shared" si="2"/>
        <v>0.2</v>
      </c>
      <c r="K12" s="4">
        <f t="shared" si="3"/>
        <v>0</v>
      </c>
    </row>
    <row r="13" spans="1:11" x14ac:dyDescent="0.3">
      <c r="A13" t="s">
        <v>2105</v>
      </c>
      <c r="B13" s="13" t="s">
        <v>2119</v>
      </c>
      <c r="C13" s="13" t="s">
        <v>2108</v>
      </c>
      <c r="D13">
        <f>COUNTIFS(Tab_Data[outcome],D$1,Tab_Data[goal],$B13,Tab_Data[goal],$C13)</f>
        <v>0</v>
      </c>
      <c r="E13">
        <f>COUNTIFS(Tab_Data[outcome],E$1,Tab_Data[goal],$B13,Tab_Data[goal],$C13)</f>
        <v>8</v>
      </c>
      <c r="F13">
        <f>COUNTIFS(Tab_Data[outcome],F$1,Tab_Data[goal],$B13,Tab_Data[goal],$C13)</f>
        <v>3</v>
      </c>
      <c r="G13">
        <f>COUNTIFS(Tab_Data[outcome],G$1,Tab_Data[goal],$B13,Tab_Data[goal],$C13)</f>
        <v>0</v>
      </c>
      <c r="H13">
        <f t="shared" si="0"/>
        <v>11</v>
      </c>
      <c r="I13" s="4">
        <f t="shared" si="1"/>
        <v>0.72727272727272729</v>
      </c>
      <c r="J13" s="4">
        <f t="shared" si="2"/>
        <v>0.27272727272727271</v>
      </c>
      <c r="K13" s="4">
        <f t="shared" si="3"/>
        <v>0</v>
      </c>
    </row>
    <row r="14" spans="1:11" ht="30" x14ac:dyDescent="0.3">
      <c r="A14" s="13" t="s">
        <v>2106</v>
      </c>
      <c r="B14" s="13" t="s">
        <v>2128</v>
      </c>
      <c r="C14" s="13"/>
      <c r="D14">
        <f>COUNTIFS(Tab_Data[outcome],D$1,Tab_Data[goal],$B14)</f>
        <v>8</v>
      </c>
      <c r="E14">
        <f>COUNTIFS(Tab_Data[outcome],E$1,Tab_Data[goal],$B14)</f>
        <v>114</v>
      </c>
      <c r="F14">
        <f>COUNTIFS(Tab_Data[outcome],F$1,Tab_Data[goal],$B14)</f>
        <v>163</v>
      </c>
      <c r="G14">
        <f>COUNTIFS(Tab_Data[outcome],G$1,Tab_Data[goal],$B14)</f>
        <v>28</v>
      </c>
      <c r="H14">
        <f t="shared" si="0"/>
        <v>313</v>
      </c>
      <c r="I14" s="4">
        <f t="shared" si="1"/>
        <v>0.38977635782747605</v>
      </c>
      <c r="J14" s="4">
        <f>F14/$H14</f>
        <v>0.52076677316293929</v>
      </c>
      <c r="K14" s="4">
        <f t="shared" si="3"/>
        <v>8.9456869009584661E-2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0D88D-14D5-4788-B836-5681216AB4A9}">
  <sheetPr codeName="Hoja9">
    <tabColor rgb="FFFFC000"/>
  </sheetPr>
  <dimension ref="A1:H566"/>
  <sheetViews>
    <sheetView tabSelected="1" workbookViewId="0"/>
  </sheetViews>
  <sheetFormatPr baseColWidth="10" defaultRowHeight="15.6" x14ac:dyDescent="0.3"/>
  <cols>
    <col min="1" max="1" width="10" customWidth="1"/>
    <col min="2" max="2" width="14.796875" customWidth="1"/>
    <col min="4" max="4" width="14.796875" customWidth="1"/>
    <col min="6" max="6" width="35.09765625" customWidth="1"/>
    <col min="7" max="8" width="18.69921875" bestFit="1" customWidth="1"/>
  </cols>
  <sheetData>
    <row r="1" spans="1:8" s="17" customFormat="1" ht="25.8" customHeight="1" x14ac:dyDescent="0.3">
      <c r="A1" s="16" t="s">
        <v>4</v>
      </c>
      <c r="B1" s="16" t="s">
        <v>5</v>
      </c>
      <c r="C1" s="16" t="s">
        <v>4</v>
      </c>
      <c r="D1" s="16" t="s">
        <v>5</v>
      </c>
      <c r="F1" s="16" t="s">
        <v>2134</v>
      </c>
      <c r="G1" s="18" t="s">
        <v>2132</v>
      </c>
      <c r="H1" s="17" t="s">
        <v>2133</v>
      </c>
    </row>
    <row r="2" spans="1:8" ht="15.6" customHeight="1" x14ac:dyDescent="0.3">
      <c r="A2" t="s">
        <v>20</v>
      </c>
      <c r="B2">
        <v>158</v>
      </c>
      <c r="C2" t="s">
        <v>14</v>
      </c>
      <c r="D2">
        <v>0</v>
      </c>
      <c r="F2" s="19" t="s">
        <v>2135</v>
      </c>
      <c r="G2" s="8">
        <f>AVERAGE(Tab_SuccBackers[backers_count])</f>
        <v>851.14690265486729</v>
      </c>
      <c r="H2" s="8">
        <f>AVERAGE(Tab_FailBackers[backers_count])</f>
        <v>585.61538461538464</v>
      </c>
    </row>
    <row r="3" spans="1:8" x14ac:dyDescent="0.3">
      <c r="A3" t="s">
        <v>20</v>
      </c>
      <c r="B3">
        <v>1425</v>
      </c>
      <c r="C3" t="s">
        <v>14</v>
      </c>
      <c r="D3">
        <v>24</v>
      </c>
      <c r="F3" s="19" t="s">
        <v>2136</v>
      </c>
      <c r="G3" s="8">
        <f>MEDIAN(Tab_SuccBackers[backers_count])</f>
        <v>201</v>
      </c>
      <c r="H3" s="8">
        <f>MEDIAN(Tab_FailBackers[backers_count])</f>
        <v>114.5</v>
      </c>
    </row>
    <row r="4" spans="1:8" x14ac:dyDescent="0.3">
      <c r="A4" t="s">
        <v>20</v>
      </c>
      <c r="B4">
        <v>174</v>
      </c>
      <c r="C4" t="s">
        <v>14</v>
      </c>
      <c r="D4">
        <v>53</v>
      </c>
      <c r="F4" s="19" t="s">
        <v>2137</v>
      </c>
      <c r="G4">
        <f>MIN(Tab_SuccBackers[backers_count])</f>
        <v>16</v>
      </c>
      <c r="H4">
        <f>MIN(Tab_FailBackers[backers_count])</f>
        <v>0</v>
      </c>
    </row>
    <row r="5" spans="1:8" x14ac:dyDescent="0.3">
      <c r="A5" t="s">
        <v>20</v>
      </c>
      <c r="B5">
        <v>227</v>
      </c>
      <c r="C5" t="s">
        <v>14</v>
      </c>
      <c r="D5">
        <v>18</v>
      </c>
      <c r="F5" s="19" t="s">
        <v>2138</v>
      </c>
      <c r="G5">
        <f>MAX(Tab_SuccBackers[backers_count])</f>
        <v>7295</v>
      </c>
      <c r="H5">
        <f>MAX(Tab_FailBackers[backers_count])</f>
        <v>6080</v>
      </c>
    </row>
    <row r="6" spans="1:8" x14ac:dyDescent="0.3">
      <c r="A6" t="s">
        <v>20</v>
      </c>
      <c r="B6">
        <v>220</v>
      </c>
      <c r="C6" t="s">
        <v>14</v>
      </c>
      <c r="D6">
        <v>44</v>
      </c>
      <c r="F6" s="19" t="s">
        <v>2139</v>
      </c>
      <c r="G6" s="8">
        <f>_xlfn.STDEV.S(Tab_SuccBackers[backers_count])</f>
        <v>1267.366006183523</v>
      </c>
      <c r="H6" s="8">
        <f>_xlfn.STDEV.S(Tab_FailBackers[backers_count])</f>
        <v>961.30819978260524</v>
      </c>
    </row>
    <row r="7" spans="1:8" x14ac:dyDescent="0.3">
      <c r="A7" t="s">
        <v>20</v>
      </c>
      <c r="B7">
        <v>98</v>
      </c>
      <c r="C7" t="s">
        <v>14</v>
      </c>
      <c r="D7">
        <v>27</v>
      </c>
      <c r="F7" s="19" t="s">
        <v>2140</v>
      </c>
      <c r="G7" s="8">
        <f>SQRT(G6)</f>
        <v>35.600084356410214</v>
      </c>
      <c r="H7" s="8">
        <f>SQRT(H6)</f>
        <v>31.00497056574325</v>
      </c>
    </row>
    <row r="8" spans="1:8" x14ac:dyDescent="0.3">
      <c r="A8" t="s">
        <v>20</v>
      </c>
      <c r="B8">
        <v>100</v>
      </c>
      <c r="C8" t="s">
        <v>14</v>
      </c>
      <c r="D8">
        <v>55</v>
      </c>
    </row>
    <row r="9" spans="1:8" x14ac:dyDescent="0.3">
      <c r="A9" t="s">
        <v>20</v>
      </c>
      <c r="B9">
        <v>1249</v>
      </c>
      <c r="C9" t="s">
        <v>14</v>
      </c>
      <c r="D9">
        <v>200</v>
      </c>
    </row>
    <row r="10" spans="1:8" x14ac:dyDescent="0.3">
      <c r="A10" t="s">
        <v>20</v>
      </c>
      <c r="B10">
        <v>1396</v>
      </c>
      <c r="C10" t="s">
        <v>14</v>
      </c>
      <c r="D10">
        <v>452</v>
      </c>
    </row>
    <row r="11" spans="1:8" x14ac:dyDescent="0.3">
      <c r="A11" t="s">
        <v>20</v>
      </c>
      <c r="B11">
        <v>890</v>
      </c>
      <c r="C11" t="s">
        <v>14</v>
      </c>
      <c r="D11">
        <v>674</v>
      </c>
      <c r="F11" s="20" t="s">
        <v>2141</v>
      </c>
    </row>
    <row r="12" spans="1:8" x14ac:dyDescent="0.3">
      <c r="A12" t="s">
        <v>20</v>
      </c>
      <c r="B12">
        <v>142</v>
      </c>
      <c r="C12" t="s">
        <v>14</v>
      </c>
      <c r="D12">
        <v>558</v>
      </c>
    </row>
    <row r="13" spans="1:8" x14ac:dyDescent="0.3">
      <c r="A13" t="s">
        <v>20</v>
      </c>
      <c r="B13">
        <v>2673</v>
      </c>
      <c r="C13" t="s">
        <v>14</v>
      </c>
      <c r="D13">
        <v>15</v>
      </c>
      <c r="F13" t="s">
        <v>2143</v>
      </c>
    </row>
    <row r="14" spans="1:8" x14ac:dyDescent="0.3">
      <c r="A14" t="s">
        <v>20</v>
      </c>
      <c r="B14">
        <v>163</v>
      </c>
      <c r="C14" t="s">
        <v>14</v>
      </c>
      <c r="D14">
        <v>2307</v>
      </c>
    </row>
    <row r="15" spans="1:8" x14ac:dyDescent="0.3">
      <c r="A15" t="s">
        <v>20</v>
      </c>
      <c r="B15">
        <v>2220</v>
      </c>
      <c r="C15" t="s">
        <v>14</v>
      </c>
      <c r="D15">
        <v>88</v>
      </c>
    </row>
    <row r="16" spans="1:8" x14ac:dyDescent="0.3">
      <c r="A16" t="s">
        <v>20</v>
      </c>
      <c r="B16">
        <v>1606</v>
      </c>
      <c r="C16" t="s">
        <v>14</v>
      </c>
      <c r="D16">
        <v>48</v>
      </c>
    </row>
    <row r="17" spans="1:6" x14ac:dyDescent="0.3">
      <c r="A17" t="s">
        <v>20</v>
      </c>
      <c r="B17">
        <v>129</v>
      </c>
      <c r="C17" t="s">
        <v>14</v>
      </c>
      <c r="D17">
        <v>1</v>
      </c>
      <c r="F17" s="20" t="s">
        <v>2142</v>
      </c>
    </row>
    <row r="18" spans="1:6" x14ac:dyDescent="0.3">
      <c r="A18" t="s">
        <v>20</v>
      </c>
      <c r="B18">
        <v>226</v>
      </c>
      <c r="C18" t="s">
        <v>14</v>
      </c>
      <c r="D18">
        <v>1467</v>
      </c>
    </row>
    <row r="19" spans="1:6" x14ac:dyDescent="0.3">
      <c r="A19" t="s">
        <v>20</v>
      </c>
      <c r="B19">
        <v>5419</v>
      </c>
      <c r="C19" t="s">
        <v>14</v>
      </c>
      <c r="D19">
        <v>75</v>
      </c>
      <c r="F19" t="s">
        <v>2144</v>
      </c>
    </row>
    <row r="20" spans="1:6" x14ac:dyDescent="0.3">
      <c r="A20" t="s">
        <v>20</v>
      </c>
      <c r="B20">
        <v>165</v>
      </c>
      <c r="C20" t="s">
        <v>14</v>
      </c>
      <c r="D20">
        <v>120</v>
      </c>
    </row>
    <row r="21" spans="1:6" x14ac:dyDescent="0.3">
      <c r="A21" t="s">
        <v>20</v>
      </c>
      <c r="B21">
        <v>1965</v>
      </c>
      <c r="C21" t="s">
        <v>14</v>
      </c>
      <c r="D21">
        <v>2253</v>
      </c>
    </row>
    <row r="22" spans="1:6" x14ac:dyDescent="0.3">
      <c r="A22" t="s">
        <v>20</v>
      </c>
      <c r="B22">
        <v>16</v>
      </c>
      <c r="C22" t="s">
        <v>14</v>
      </c>
      <c r="D22">
        <v>5</v>
      </c>
    </row>
    <row r="23" spans="1:6" x14ac:dyDescent="0.3">
      <c r="A23" t="s">
        <v>20</v>
      </c>
      <c r="B23">
        <v>107</v>
      </c>
      <c r="C23" t="s">
        <v>14</v>
      </c>
      <c r="D23">
        <v>38</v>
      </c>
    </row>
    <row r="24" spans="1:6" x14ac:dyDescent="0.3">
      <c r="A24" t="s">
        <v>20</v>
      </c>
      <c r="B24">
        <v>134</v>
      </c>
      <c r="C24" t="s">
        <v>14</v>
      </c>
      <c r="D24">
        <v>12</v>
      </c>
    </row>
    <row r="25" spans="1:6" x14ac:dyDescent="0.3">
      <c r="A25" t="s">
        <v>20</v>
      </c>
      <c r="B25">
        <v>198</v>
      </c>
      <c r="C25" t="s">
        <v>14</v>
      </c>
      <c r="D25">
        <v>1684</v>
      </c>
    </row>
    <row r="26" spans="1:6" x14ac:dyDescent="0.3">
      <c r="A26" t="s">
        <v>20</v>
      </c>
      <c r="B26">
        <v>111</v>
      </c>
      <c r="C26" t="s">
        <v>14</v>
      </c>
      <c r="D26">
        <v>56</v>
      </c>
    </row>
    <row r="27" spans="1:6" x14ac:dyDescent="0.3">
      <c r="A27" t="s">
        <v>20</v>
      </c>
      <c r="B27">
        <v>222</v>
      </c>
      <c r="C27" t="s">
        <v>14</v>
      </c>
      <c r="D27">
        <v>838</v>
      </c>
    </row>
    <row r="28" spans="1:6" x14ac:dyDescent="0.3">
      <c r="A28" t="s">
        <v>20</v>
      </c>
      <c r="B28">
        <v>6212</v>
      </c>
      <c r="C28" t="s">
        <v>14</v>
      </c>
      <c r="D28">
        <v>1000</v>
      </c>
    </row>
    <row r="29" spans="1:6" x14ac:dyDescent="0.3">
      <c r="A29" t="s">
        <v>20</v>
      </c>
      <c r="B29">
        <v>98</v>
      </c>
      <c r="C29" t="s">
        <v>14</v>
      </c>
      <c r="D29">
        <v>1482</v>
      </c>
    </row>
    <row r="30" spans="1:6" x14ac:dyDescent="0.3">
      <c r="A30" t="s">
        <v>20</v>
      </c>
      <c r="B30">
        <v>92</v>
      </c>
      <c r="C30" t="s">
        <v>14</v>
      </c>
      <c r="D30">
        <v>106</v>
      </c>
    </row>
    <row r="31" spans="1:6" x14ac:dyDescent="0.3">
      <c r="A31" t="s">
        <v>20</v>
      </c>
      <c r="B31">
        <v>149</v>
      </c>
      <c r="C31" t="s">
        <v>14</v>
      </c>
      <c r="D31">
        <v>679</v>
      </c>
    </row>
    <row r="32" spans="1:6" x14ac:dyDescent="0.3">
      <c r="A32" t="s">
        <v>20</v>
      </c>
      <c r="B32">
        <v>2431</v>
      </c>
      <c r="C32" t="s">
        <v>14</v>
      </c>
      <c r="D32">
        <v>1220</v>
      </c>
    </row>
    <row r="33" spans="1:4" x14ac:dyDescent="0.3">
      <c r="A33" t="s">
        <v>20</v>
      </c>
      <c r="B33">
        <v>303</v>
      </c>
      <c r="C33" t="s">
        <v>14</v>
      </c>
      <c r="D33">
        <v>1</v>
      </c>
    </row>
    <row r="34" spans="1:4" x14ac:dyDescent="0.3">
      <c r="A34" t="s">
        <v>20</v>
      </c>
      <c r="B34">
        <v>209</v>
      </c>
      <c r="C34" t="s">
        <v>14</v>
      </c>
      <c r="D34">
        <v>37</v>
      </c>
    </row>
    <row r="35" spans="1:4" x14ac:dyDescent="0.3">
      <c r="A35" t="s">
        <v>20</v>
      </c>
      <c r="B35">
        <v>131</v>
      </c>
      <c r="C35" t="s">
        <v>14</v>
      </c>
      <c r="D35">
        <v>60</v>
      </c>
    </row>
    <row r="36" spans="1:4" x14ac:dyDescent="0.3">
      <c r="A36" t="s">
        <v>20</v>
      </c>
      <c r="B36">
        <v>164</v>
      </c>
      <c r="C36" t="s">
        <v>14</v>
      </c>
      <c r="D36">
        <v>296</v>
      </c>
    </row>
    <row r="37" spans="1:4" x14ac:dyDescent="0.3">
      <c r="A37" t="s">
        <v>20</v>
      </c>
      <c r="B37">
        <v>201</v>
      </c>
      <c r="C37" t="s">
        <v>14</v>
      </c>
      <c r="D37">
        <v>3304</v>
      </c>
    </row>
    <row r="38" spans="1:4" x14ac:dyDescent="0.3">
      <c r="A38" t="s">
        <v>20</v>
      </c>
      <c r="B38">
        <v>211</v>
      </c>
      <c r="C38" t="s">
        <v>14</v>
      </c>
      <c r="D38">
        <v>73</v>
      </c>
    </row>
    <row r="39" spans="1:4" x14ac:dyDescent="0.3">
      <c r="A39" t="s">
        <v>20</v>
      </c>
      <c r="B39">
        <v>128</v>
      </c>
      <c r="C39" t="s">
        <v>14</v>
      </c>
      <c r="D39">
        <v>3387</v>
      </c>
    </row>
    <row r="40" spans="1:4" x14ac:dyDescent="0.3">
      <c r="A40" t="s">
        <v>20</v>
      </c>
      <c r="B40">
        <v>1600</v>
      </c>
      <c r="C40" t="s">
        <v>14</v>
      </c>
      <c r="D40">
        <v>662</v>
      </c>
    </row>
    <row r="41" spans="1:4" x14ac:dyDescent="0.3">
      <c r="A41" t="s">
        <v>20</v>
      </c>
      <c r="B41">
        <v>249</v>
      </c>
      <c r="C41" t="s">
        <v>14</v>
      </c>
      <c r="D41">
        <v>774</v>
      </c>
    </row>
    <row r="42" spans="1:4" x14ac:dyDescent="0.3">
      <c r="A42" t="s">
        <v>20</v>
      </c>
      <c r="B42">
        <v>236</v>
      </c>
      <c r="C42" t="s">
        <v>14</v>
      </c>
      <c r="D42">
        <v>672</v>
      </c>
    </row>
    <row r="43" spans="1:4" x14ac:dyDescent="0.3">
      <c r="A43" t="s">
        <v>20</v>
      </c>
      <c r="B43">
        <v>4065</v>
      </c>
      <c r="C43" t="s">
        <v>14</v>
      </c>
      <c r="D43">
        <v>940</v>
      </c>
    </row>
    <row r="44" spans="1:4" x14ac:dyDescent="0.3">
      <c r="A44" t="s">
        <v>20</v>
      </c>
      <c r="B44">
        <v>246</v>
      </c>
      <c r="C44" t="s">
        <v>14</v>
      </c>
      <c r="D44">
        <v>117</v>
      </c>
    </row>
    <row r="45" spans="1:4" x14ac:dyDescent="0.3">
      <c r="A45" t="s">
        <v>20</v>
      </c>
      <c r="B45">
        <v>2475</v>
      </c>
      <c r="C45" t="s">
        <v>14</v>
      </c>
      <c r="D45">
        <v>115</v>
      </c>
    </row>
    <row r="46" spans="1:4" x14ac:dyDescent="0.3">
      <c r="A46" t="s">
        <v>20</v>
      </c>
      <c r="B46">
        <v>76</v>
      </c>
      <c r="C46" t="s">
        <v>14</v>
      </c>
      <c r="D46">
        <v>326</v>
      </c>
    </row>
    <row r="47" spans="1:4" x14ac:dyDescent="0.3">
      <c r="A47" t="s">
        <v>20</v>
      </c>
      <c r="B47">
        <v>54</v>
      </c>
      <c r="C47" t="s">
        <v>14</v>
      </c>
      <c r="D47">
        <v>1</v>
      </c>
    </row>
    <row r="48" spans="1:4" x14ac:dyDescent="0.3">
      <c r="A48" t="s">
        <v>20</v>
      </c>
      <c r="B48">
        <v>88</v>
      </c>
      <c r="C48" t="s">
        <v>14</v>
      </c>
      <c r="D48">
        <v>1467</v>
      </c>
    </row>
    <row r="49" spans="1:4" x14ac:dyDescent="0.3">
      <c r="A49" t="s">
        <v>20</v>
      </c>
      <c r="B49">
        <v>85</v>
      </c>
      <c r="C49" t="s">
        <v>14</v>
      </c>
      <c r="D49">
        <v>5681</v>
      </c>
    </row>
    <row r="50" spans="1:4" x14ac:dyDescent="0.3">
      <c r="A50" t="s">
        <v>20</v>
      </c>
      <c r="B50">
        <v>170</v>
      </c>
      <c r="C50" t="s">
        <v>14</v>
      </c>
      <c r="D50">
        <v>1059</v>
      </c>
    </row>
    <row r="51" spans="1:4" x14ac:dyDescent="0.3">
      <c r="A51" t="s">
        <v>20</v>
      </c>
      <c r="B51">
        <v>330</v>
      </c>
      <c r="C51" t="s">
        <v>14</v>
      </c>
      <c r="D51">
        <v>1194</v>
      </c>
    </row>
    <row r="52" spans="1:4" x14ac:dyDescent="0.3">
      <c r="A52" t="s">
        <v>20</v>
      </c>
      <c r="B52">
        <v>127</v>
      </c>
      <c r="C52" t="s">
        <v>14</v>
      </c>
      <c r="D52">
        <v>30</v>
      </c>
    </row>
    <row r="53" spans="1:4" x14ac:dyDescent="0.3">
      <c r="A53" t="s">
        <v>20</v>
      </c>
      <c r="B53">
        <v>411</v>
      </c>
      <c r="C53" t="s">
        <v>14</v>
      </c>
      <c r="D53">
        <v>75</v>
      </c>
    </row>
    <row r="54" spans="1:4" x14ac:dyDescent="0.3">
      <c r="A54" t="s">
        <v>20</v>
      </c>
      <c r="B54">
        <v>180</v>
      </c>
      <c r="C54" t="s">
        <v>14</v>
      </c>
      <c r="D54">
        <v>955</v>
      </c>
    </row>
    <row r="55" spans="1:4" x14ac:dyDescent="0.3">
      <c r="A55" t="s">
        <v>20</v>
      </c>
      <c r="B55">
        <v>374</v>
      </c>
      <c r="C55" t="s">
        <v>14</v>
      </c>
      <c r="D55">
        <v>67</v>
      </c>
    </row>
    <row r="56" spans="1:4" x14ac:dyDescent="0.3">
      <c r="A56" t="s">
        <v>20</v>
      </c>
      <c r="B56">
        <v>71</v>
      </c>
      <c r="C56" t="s">
        <v>14</v>
      </c>
      <c r="D56">
        <v>5</v>
      </c>
    </row>
    <row r="57" spans="1:4" x14ac:dyDescent="0.3">
      <c r="A57" t="s">
        <v>20</v>
      </c>
      <c r="B57">
        <v>203</v>
      </c>
      <c r="C57" t="s">
        <v>14</v>
      </c>
      <c r="D57">
        <v>26</v>
      </c>
    </row>
    <row r="58" spans="1:4" x14ac:dyDescent="0.3">
      <c r="A58" t="s">
        <v>20</v>
      </c>
      <c r="B58">
        <v>113</v>
      </c>
      <c r="C58" t="s">
        <v>14</v>
      </c>
      <c r="D58">
        <v>1130</v>
      </c>
    </row>
    <row r="59" spans="1:4" x14ac:dyDescent="0.3">
      <c r="A59" t="s">
        <v>20</v>
      </c>
      <c r="B59">
        <v>96</v>
      </c>
      <c r="C59" t="s">
        <v>14</v>
      </c>
      <c r="D59">
        <v>782</v>
      </c>
    </row>
    <row r="60" spans="1:4" x14ac:dyDescent="0.3">
      <c r="A60" t="s">
        <v>20</v>
      </c>
      <c r="B60">
        <v>498</v>
      </c>
      <c r="C60" t="s">
        <v>14</v>
      </c>
      <c r="D60">
        <v>210</v>
      </c>
    </row>
    <row r="61" spans="1:4" x14ac:dyDescent="0.3">
      <c r="A61" t="s">
        <v>20</v>
      </c>
      <c r="B61">
        <v>180</v>
      </c>
      <c r="C61" t="s">
        <v>14</v>
      </c>
      <c r="D61">
        <v>136</v>
      </c>
    </row>
    <row r="62" spans="1:4" x14ac:dyDescent="0.3">
      <c r="A62" t="s">
        <v>20</v>
      </c>
      <c r="B62">
        <v>27</v>
      </c>
      <c r="C62" t="s">
        <v>14</v>
      </c>
      <c r="D62">
        <v>86</v>
      </c>
    </row>
    <row r="63" spans="1:4" x14ac:dyDescent="0.3">
      <c r="A63" t="s">
        <v>20</v>
      </c>
      <c r="B63">
        <v>2331</v>
      </c>
      <c r="C63" t="s">
        <v>14</v>
      </c>
      <c r="D63">
        <v>19</v>
      </c>
    </row>
    <row r="64" spans="1:4" x14ac:dyDescent="0.3">
      <c r="A64" t="s">
        <v>20</v>
      </c>
      <c r="B64">
        <v>113</v>
      </c>
      <c r="C64" t="s">
        <v>14</v>
      </c>
      <c r="D64">
        <v>886</v>
      </c>
    </row>
    <row r="65" spans="1:4" x14ac:dyDescent="0.3">
      <c r="A65" t="s">
        <v>20</v>
      </c>
      <c r="B65">
        <v>164</v>
      </c>
      <c r="C65" t="s">
        <v>14</v>
      </c>
      <c r="D65">
        <v>35</v>
      </c>
    </row>
    <row r="66" spans="1:4" x14ac:dyDescent="0.3">
      <c r="A66" t="s">
        <v>20</v>
      </c>
      <c r="B66">
        <v>164</v>
      </c>
      <c r="C66" t="s">
        <v>14</v>
      </c>
      <c r="D66">
        <v>24</v>
      </c>
    </row>
    <row r="67" spans="1:4" x14ac:dyDescent="0.3">
      <c r="A67" t="s">
        <v>20</v>
      </c>
      <c r="B67">
        <v>336</v>
      </c>
      <c r="C67" t="s">
        <v>14</v>
      </c>
      <c r="D67">
        <v>86</v>
      </c>
    </row>
    <row r="68" spans="1:4" x14ac:dyDescent="0.3">
      <c r="A68" t="s">
        <v>20</v>
      </c>
      <c r="B68">
        <v>1917</v>
      </c>
      <c r="C68" t="s">
        <v>14</v>
      </c>
      <c r="D68">
        <v>243</v>
      </c>
    </row>
    <row r="69" spans="1:4" x14ac:dyDescent="0.3">
      <c r="A69" t="s">
        <v>20</v>
      </c>
      <c r="B69">
        <v>95</v>
      </c>
      <c r="C69" t="s">
        <v>14</v>
      </c>
      <c r="D69">
        <v>65</v>
      </c>
    </row>
    <row r="70" spans="1:4" x14ac:dyDescent="0.3">
      <c r="A70" t="s">
        <v>20</v>
      </c>
      <c r="B70">
        <v>147</v>
      </c>
      <c r="C70" t="s">
        <v>14</v>
      </c>
      <c r="D70">
        <v>100</v>
      </c>
    </row>
    <row r="71" spans="1:4" x14ac:dyDescent="0.3">
      <c r="A71" t="s">
        <v>20</v>
      </c>
      <c r="B71">
        <v>86</v>
      </c>
      <c r="C71" t="s">
        <v>14</v>
      </c>
      <c r="D71">
        <v>168</v>
      </c>
    </row>
    <row r="72" spans="1:4" x14ac:dyDescent="0.3">
      <c r="A72" t="s">
        <v>20</v>
      </c>
      <c r="B72">
        <v>83</v>
      </c>
      <c r="C72" t="s">
        <v>14</v>
      </c>
      <c r="D72">
        <v>13</v>
      </c>
    </row>
    <row r="73" spans="1:4" x14ac:dyDescent="0.3">
      <c r="A73" t="s">
        <v>20</v>
      </c>
      <c r="B73">
        <v>676</v>
      </c>
      <c r="C73" t="s">
        <v>14</v>
      </c>
      <c r="D73">
        <v>1</v>
      </c>
    </row>
    <row r="74" spans="1:4" x14ac:dyDescent="0.3">
      <c r="A74" t="s">
        <v>20</v>
      </c>
      <c r="B74">
        <v>361</v>
      </c>
      <c r="C74" t="s">
        <v>14</v>
      </c>
      <c r="D74">
        <v>40</v>
      </c>
    </row>
    <row r="75" spans="1:4" x14ac:dyDescent="0.3">
      <c r="A75" t="s">
        <v>20</v>
      </c>
      <c r="B75">
        <v>131</v>
      </c>
      <c r="C75" t="s">
        <v>14</v>
      </c>
      <c r="D75">
        <v>226</v>
      </c>
    </row>
    <row r="76" spans="1:4" x14ac:dyDescent="0.3">
      <c r="A76" t="s">
        <v>20</v>
      </c>
      <c r="B76">
        <v>126</v>
      </c>
      <c r="C76" t="s">
        <v>14</v>
      </c>
      <c r="D76">
        <v>1625</v>
      </c>
    </row>
    <row r="77" spans="1:4" x14ac:dyDescent="0.3">
      <c r="A77" t="s">
        <v>20</v>
      </c>
      <c r="B77">
        <v>275</v>
      </c>
      <c r="C77" t="s">
        <v>14</v>
      </c>
      <c r="D77">
        <v>143</v>
      </c>
    </row>
    <row r="78" spans="1:4" x14ac:dyDescent="0.3">
      <c r="A78" t="s">
        <v>20</v>
      </c>
      <c r="B78">
        <v>67</v>
      </c>
      <c r="C78" t="s">
        <v>14</v>
      </c>
      <c r="D78">
        <v>934</v>
      </c>
    </row>
    <row r="79" spans="1:4" x14ac:dyDescent="0.3">
      <c r="A79" t="s">
        <v>20</v>
      </c>
      <c r="B79">
        <v>154</v>
      </c>
      <c r="C79" t="s">
        <v>14</v>
      </c>
      <c r="D79">
        <v>17</v>
      </c>
    </row>
    <row r="80" spans="1:4" x14ac:dyDescent="0.3">
      <c r="A80" t="s">
        <v>20</v>
      </c>
      <c r="B80">
        <v>1782</v>
      </c>
      <c r="C80" t="s">
        <v>14</v>
      </c>
      <c r="D80">
        <v>2179</v>
      </c>
    </row>
    <row r="81" spans="1:4" x14ac:dyDescent="0.3">
      <c r="A81" t="s">
        <v>20</v>
      </c>
      <c r="B81">
        <v>903</v>
      </c>
      <c r="C81" t="s">
        <v>14</v>
      </c>
      <c r="D81">
        <v>931</v>
      </c>
    </row>
    <row r="82" spans="1:4" x14ac:dyDescent="0.3">
      <c r="A82" t="s">
        <v>20</v>
      </c>
      <c r="B82">
        <v>94</v>
      </c>
      <c r="C82" t="s">
        <v>14</v>
      </c>
      <c r="D82">
        <v>92</v>
      </c>
    </row>
    <row r="83" spans="1:4" x14ac:dyDescent="0.3">
      <c r="A83" t="s">
        <v>20</v>
      </c>
      <c r="B83">
        <v>180</v>
      </c>
      <c r="C83" t="s">
        <v>14</v>
      </c>
      <c r="D83">
        <v>57</v>
      </c>
    </row>
    <row r="84" spans="1:4" x14ac:dyDescent="0.3">
      <c r="A84" t="s">
        <v>20</v>
      </c>
      <c r="B84">
        <v>533</v>
      </c>
      <c r="C84" t="s">
        <v>14</v>
      </c>
      <c r="D84">
        <v>41</v>
      </c>
    </row>
    <row r="85" spans="1:4" x14ac:dyDescent="0.3">
      <c r="A85" t="s">
        <v>20</v>
      </c>
      <c r="B85">
        <v>2443</v>
      </c>
      <c r="C85" t="s">
        <v>14</v>
      </c>
      <c r="D85">
        <v>1</v>
      </c>
    </row>
    <row r="86" spans="1:4" x14ac:dyDescent="0.3">
      <c r="A86" t="s">
        <v>20</v>
      </c>
      <c r="B86">
        <v>89</v>
      </c>
      <c r="C86" t="s">
        <v>14</v>
      </c>
      <c r="D86">
        <v>101</v>
      </c>
    </row>
    <row r="87" spans="1:4" x14ac:dyDescent="0.3">
      <c r="A87" t="s">
        <v>20</v>
      </c>
      <c r="B87">
        <v>159</v>
      </c>
      <c r="C87" t="s">
        <v>14</v>
      </c>
      <c r="D87">
        <v>1335</v>
      </c>
    </row>
    <row r="88" spans="1:4" x14ac:dyDescent="0.3">
      <c r="A88" t="s">
        <v>20</v>
      </c>
      <c r="B88">
        <v>50</v>
      </c>
      <c r="C88" t="s">
        <v>14</v>
      </c>
      <c r="D88">
        <v>15</v>
      </c>
    </row>
    <row r="89" spans="1:4" x14ac:dyDescent="0.3">
      <c r="A89" t="s">
        <v>20</v>
      </c>
      <c r="B89">
        <v>186</v>
      </c>
      <c r="C89" t="s">
        <v>14</v>
      </c>
      <c r="D89">
        <v>454</v>
      </c>
    </row>
    <row r="90" spans="1:4" x14ac:dyDescent="0.3">
      <c r="A90" t="s">
        <v>20</v>
      </c>
      <c r="B90">
        <v>1071</v>
      </c>
      <c r="C90" t="s">
        <v>14</v>
      </c>
      <c r="D90">
        <v>3182</v>
      </c>
    </row>
    <row r="91" spans="1:4" x14ac:dyDescent="0.3">
      <c r="A91" t="s">
        <v>20</v>
      </c>
      <c r="B91">
        <v>117</v>
      </c>
      <c r="C91" t="s">
        <v>14</v>
      </c>
      <c r="D91">
        <v>15</v>
      </c>
    </row>
    <row r="92" spans="1:4" x14ac:dyDescent="0.3">
      <c r="A92" t="s">
        <v>20</v>
      </c>
      <c r="B92">
        <v>70</v>
      </c>
      <c r="C92" t="s">
        <v>14</v>
      </c>
      <c r="D92">
        <v>133</v>
      </c>
    </row>
    <row r="93" spans="1:4" x14ac:dyDescent="0.3">
      <c r="A93" t="s">
        <v>20</v>
      </c>
      <c r="B93">
        <v>135</v>
      </c>
      <c r="C93" t="s">
        <v>14</v>
      </c>
      <c r="D93">
        <v>2062</v>
      </c>
    </row>
    <row r="94" spans="1:4" x14ac:dyDescent="0.3">
      <c r="A94" t="s">
        <v>20</v>
      </c>
      <c r="B94">
        <v>768</v>
      </c>
      <c r="C94" t="s">
        <v>14</v>
      </c>
      <c r="D94">
        <v>29</v>
      </c>
    </row>
    <row r="95" spans="1:4" x14ac:dyDescent="0.3">
      <c r="A95" t="s">
        <v>20</v>
      </c>
      <c r="B95">
        <v>199</v>
      </c>
      <c r="C95" t="s">
        <v>14</v>
      </c>
      <c r="D95">
        <v>132</v>
      </c>
    </row>
    <row r="96" spans="1:4" x14ac:dyDescent="0.3">
      <c r="A96" t="s">
        <v>20</v>
      </c>
      <c r="B96">
        <v>107</v>
      </c>
      <c r="C96" t="s">
        <v>14</v>
      </c>
      <c r="D96">
        <v>137</v>
      </c>
    </row>
    <row r="97" spans="1:4" x14ac:dyDescent="0.3">
      <c r="A97" t="s">
        <v>20</v>
      </c>
      <c r="B97">
        <v>195</v>
      </c>
      <c r="C97" t="s">
        <v>14</v>
      </c>
      <c r="D97">
        <v>908</v>
      </c>
    </row>
    <row r="98" spans="1:4" x14ac:dyDescent="0.3">
      <c r="A98" t="s">
        <v>20</v>
      </c>
      <c r="B98">
        <v>3376</v>
      </c>
      <c r="C98" t="s">
        <v>14</v>
      </c>
      <c r="D98">
        <v>10</v>
      </c>
    </row>
    <row r="99" spans="1:4" x14ac:dyDescent="0.3">
      <c r="A99" t="s">
        <v>20</v>
      </c>
      <c r="B99">
        <v>41</v>
      </c>
      <c r="C99" t="s">
        <v>14</v>
      </c>
      <c r="D99">
        <v>1910</v>
      </c>
    </row>
    <row r="100" spans="1:4" x14ac:dyDescent="0.3">
      <c r="A100" t="s">
        <v>20</v>
      </c>
      <c r="B100">
        <v>1821</v>
      </c>
      <c r="C100" t="s">
        <v>14</v>
      </c>
      <c r="D100">
        <v>38</v>
      </c>
    </row>
    <row r="101" spans="1:4" x14ac:dyDescent="0.3">
      <c r="A101" t="s">
        <v>20</v>
      </c>
      <c r="B101">
        <v>164</v>
      </c>
      <c r="C101" t="s">
        <v>14</v>
      </c>
      <c r="D101">
        <v>104</v>
      </c>
    </row>
    <row r="102" spans="1:4" x14ac:dyDescent="0.3">
      <c r="A102" t="s">
        <v>20</v>
      </c>
      <c r="B102">
        <v>157</v>
      </c>
      <c r="C102" t="s">
        <v>14</v>
      </c>
      <c r="D102">
        <v>49</v>
      </c>
    </row>
    <row r="103" spans="1:4" x14ac:dyDescent="0.3">
      <c r="A103" t="s">
        <v>20</v>
      </c>
      <c r="B103">
        <v>246</v>
      </c>
      <c r="C103" t="s">
        <v>14</v>
      </c>
      <c r="D103">
        <v>1</v>
      </c>
    </row>
    <row r="104" spans="1:4" x14ac:dyDescent="0.3">
      <c r="A104" t="s">
        <v>20</v>
      </c>
      <c r="B104">
        <v>1396</v>
      </c>
      <c r="C104" t="s">
        <v>14</v>
      </c>
      <c r="D104">
        <v>245</v>
      </c>
    </row>
    <row r="105" spans="1:4" x14ac:dyDescent="0.3">
      <c r="A105" t="s">
        <v>20</v>
      </c>
      <c r="B105">
        <v>2506</v>
      </c>
      <c r="C105" t="s">
        <v>14</v>
      </c>
      <c r="D105">
        <v>32</v>
      </c>
    </row>
    <row r="106" spans="1:4" x14ac:dyDescent="0.3">
      <c r="A106" t="s">
        <v>20</v>
      </c>
      <c r="B106">
        <v>244</v>
      </c>
      <c r="C106" t="s">
        <v>14</v>
      </c>
      <c r="D106">
        <v>7</v>
      </c>
    </row>
    <row r="107" spans="1:4" x14ac:dyDescent="0.3">
      <c r="A107" t="s">
        <v>20</v>
      </c>
      <c r="B107">
        <v>146</v>
      </c>
      <c r="C107" t="s">
        <v>14</v>
      </c>
      <c r="D107">
        <v>803</v>
      </c>
    </row>
    <row r="108" spans="1:4" x14ac:dyDescent="0.3">
      <c r="A108" t="s">
        <v>20</v>
      </c>
      <c r="B108">
        <v>1267</v>
      </c>
      <c r="C108" t="s">
        <v>14</v>
      </c>
      <c r="D108">
        <v>16</v>
      </c>
    </row>
    <row r="109" spans="1:4" x14ac:dyDescent="0.3">
      <c r="A109" t="s">
        <v>20</v>
      </c>
      <c r="B109">
        <v>1561</v>
      </c>
      <c r="C109" t="s">
        <v>14</v>
      </c>
      <c r="D109">
        <v>31</v>
      </c>
    </row>
    <row r="110" spans="1:4" x14ac:dyDescent="0.3">
      <c r="A110" t="s">
        <v>20</v>
      </c>
      <c r="B110">
        <v>48</v>
      </c>
      <c r="C110" t="s">
        <v>14</v>
      </c>
      <c r="D110">
        <v>108</v>
      </c>
    </row>
    <row r="111" spans="1:4" x14ac:dyDescent="0.3">
      <c r="A111" t="s">
        <v>20</v>
      </c>
      <c r="B111">
        <v>2739</v>
      </c>
      <c r="C111" t="s">
        <v>14</v>
      </c>
      <c r="D111">
        <v>30</v>
      </c>
    </row>
    <row r="112" spans="1:4" x14ac:dyDescent="0.3">
      <c r="A112" t="s">
        <v>20</v>
      </c>
      <c r="B112">
        <v>3537</v>
      </c>
      <c r="C112" t="s">
        <v>14</v>
      </c>
      <c r="D112">
        <v>17</v>
      </c>
    </row>
    <row r="113" spans="1:4" x14ac:dyDescent="0.3">
      <c r="A113" t="s">
        <v>20</v>
      </c>
      <c r="B113">
        <v>2107</v>
      </c>
      <c r="C113" t="s">
        <v>14</v>
      </c>
      <c r="D113">
        <v>80</v>
      </c>
    </row>
    <row r="114" spans="1:4" x14ac:dyDescent="0.3">
      <c r="A114" t="s">
        <v>20</v>
      </c>
      <c r="B114">
        <v>3318</v>
      </c>
      <c r="C114" t="s">
        <v>14</v>
      </c>
      <c r="D114">
        <v>2468</v>
      </c>
    </row>
    <row r="115" spans="1:4" x14ac:dyDescent="0.3">
      <c r="A115" t="s">
        <v>20</v>
      </c>
      <c r="B115">
        <v>340</v>
      </c>
      <c r="C115" t="s">
        <v>14</v>
      </c>
      <c r="D115">
        <v>26</v>
      </c>
    </row>
    <row r="116" spans="1:4" x14ac:dyDescent="0.3">
      <c r="A116" t="s">
        <v>20</v>
      </c>
      <c r="B116">
        <v>1442</v>
      </c>
      <c r="C116" t="s">
        <v>14</v>
      </c>
      <c r="D116">
        <v>73</v>
      </c>
    </row>
    <row r="117" spans="1:4" x14ac:dyDescent="0.3">
      <c r="A117" t="s">
        <v>20</v>
      </c>
      <c r="B117">
        <v>126</v>
      </c>
      <c r="C117" t="s">
        <v>14</v>
      </c>
      <c r="D117">
        <v>128</v>
      </c>
    </row>
    <row r="118" spans="1:4" x14ac:dyDescent="0.3">
      <c r="A118" t="s">
        <v>20</v>
      </c>
      <c r="B118">
        <v>524</v>
      </c>
      <c r="C118" t="s">
        <v>14</v>
      </c>
      <c r="D118">
        <v>33</v>
      </c>
    </row>
    <row r="119" spans="1:4" x14ac:dyDescent="0.3">
      <c r="A119" t="s">
        <v>20</v>
      </c>
      <c r="B119">
        <v>1989</v>
      </c>
      <c r="C119" t="s">
        <v>14</v>
      </c>
      <c r="D119">
        <v>1072</v>
      </c>
    </row>
    <row r="120" spans="1:4" x14ac:dyDescent="0.3">
      <c r="A120" t="s">
        <v>20</v>
      </c>
      <c r="B120">
        <v>157</v>
      </c>
      <c r="C120" t="s">
        <v>14</v>
      </c>
      <c r="D120">
        <v>393</v>
      </c>
    </row>
    <row r="121" spans="1:4" x14ac:dyDescent="0.3">
      <c r="A121" t="s">
        <v>20</v>
      </c>
      <c r="B121">
        <v>4498</v>
      </c>
      <c r="C121" t="s">
        <v>14</v>
      </c>
      <c r="D121">
        <v>1257</v>
      </c>
    </row>
    <row r="122" spans="1:4" x14ac:dyDescent="0.3">
      <c r="A122" t="s">
        <v>20</v>
      </c>
      <c r="B122">
        <v>80</v>
      </c>
      <c r="C122" t="s">
        <v>14</v>
      </c>
      <c r="D122">
        <v>328</v>
      </c>
    </row>
    <row r="123" spans="1:4" x14ac:dyDescent="0.3">
      <c r="A123" t="s">
        <v>20</v>
      </c>
      <c r="B123">
        <v>43</v>
      </c>
      <c r="C123" t="s">
        <v>14</v>
      </c>
      <c r="D123">
        <v>147</v>
      </c>
    </row>
    <row r="124" spans="1:4" x14ac:dyDescent="0.3">
      <c r="A124" t="s">
        <v>20</v>
      </c>
      <c r="B124">
        <v>2053</v>
      </c>
      <c r="C124" t="s">
        <v>14</v>
      </c>
      <c r="D124">
        <v>830</v>
      </c>
    </row>
    <row r="125" spans="1:4" x14ac:dyDescent="0.3">
      <c r="A125" t="s">
        <v>20</v>
      </c>
      <c r="B125">
        <v>168</v>
      </c>
      <c r="C125" t="s">
        <v>14</v>
      </c>
      <c r="D125">
        <v>331</v>
      </c>
    </row>
    <row r="126" spans="1:4" x14ac:dyDescent="0.3">
      <c r="A126" t="s">
        <v>20</v>
      </c>
      <c r="B126">
        <v>4289</v>
      </c>
      <c r="C126" t="s">
        <v>14</v>
      </c>
      <c r="D126">
        <v>25</v>
      </c>
    </row>
    <row r="127" spans="1:4" x14ac:dyDescent="0.3">
      <c r="A127" t="s">
        <v>20</v>
      </c>
      <c r="B127">
        <v>165</v>
      </c>
      <c r="C127" t="s">
        <v>14</v>
      </c>
      <c r="D127">
        <v>3483</v>
      </c>
    </row>
    <row r="128" spans="1:4" x14ac:dyDescent="0.3">
      <c r="A128" t="s">
        <v>20</v>
      </c>
      <c r="B128">
        <v>1815</v>
      </c>
      <c r="C128" t="s">
        <v>14</v>
      </c>
      <c r="D128">
        <v>923</v>
      </c>
    </row>
    <row r="129" spans="1:4" x14ac:dyDescent="0.3">
      <c r="A129" t="s">
        <v>20</v>
      </c>
      <c r="B129">
        <v>397</v>
      </c>
      <c r="C129" t="s">
        <v>14</v>
      </c>
      <c r="D129">
        <v>1</v>
      </c>
    </row>
    <row r="130" spans="1:4" x14ac:dyDescent="0.3">
      <c r="A130" t="s">
        <v>20</v>
      </c>
      <c r="B130">
        <v>1539</v>
      </c>
      <c r="C130" t="s">
        <v>14</v>
      </c>
      <c r="D130">
        <v>33</v>
      </c>
    </row>
    <row r="131" spans="1:4" x14ac:dyDescent="0.3">
      <c r="A131" t="s">
        <v>20</v>
      </c>
      <c r="B131">
        <v>138</v>
      </c>
      <c r="C131" t="s">
        <v>14</v>
      </c>
      <c r="D131">
        <v>40</v>
      </c>
    </row>
    <row r="132" spans="1:4" x14ac:dyDescent="0.3">
      <c r="A132" t="s">
        <v>20</v>
      </c>
      <c r="B132">
        <v>3594</v>
      </c>
      <c r="C132" t="s">
        <v>14</v>
      </c>
      <c r="D132">
        <v>23</v>
      </c>
    </row>
    <row r="133" spans="1:4" x14ac:dyDescent="0.3">
      <c r="A133" t="s">
        <v>20</v>
      </c>
      <c r="B133">
        <v>5880</v>
      </c>
      <c r="C133" t="s">
        <v>14</v>
      </c>
      <c r="D133">
        <v>75</v>
      </c>
    </row>
    <row r="134" spans="1:4" x14ac:dyDescent="0.3">
      <c r="A134" t="s">
        <v>20</v>
      </c>
      <c r="B134">
        <v>112</v>
      </c>
      <c r="C134" t="s">
        <v>14</v>
      </c>
      <c r="D134">
        <v>2176</v>
      </c>
    </row>
    <row r="135" spans="1:4" x14ac:dyDescent="0.3">
      <c r="A135" t="s">
        <v>20</v>
      </c>
      <c r="B135">
        <v>943</v>
      </c>
      <c r="C135" t="s">
        <v>14</v>
      </c>
      <c r="D135">
        <v>441</v>
      </c>
    </row>
    <row r="136" spans="1:4" x14ac:dyDescent="0.3">
      <c r="A136" t="s">
        <v>20</v>
      </c>
      <c r="B136">
        <v>2468</v>
      </c>
      <c r="C136" t="s">
        <v>14</v>
      </c>
      <c r="D136">
        <v>25</v>
      </c>
    </row>
    <row r="137" spans="1:4" x14ac:dyDescent="0.3">
      <c r="A137" t="s">
        <v>20</v>
      </c>
      <c r="B137">
        <v>2551</v>
      </c>
      <c r="C137" t="s">
        <v>14</v>
      </c>
      <c r="D137">
        <v>127</v>
      </c>
    </row>
    <row r="138" spans="1:4" x14ac:dyDescent="0.3">
      <c r="A138" t="s">
        <v>20</v>
      </c>
      <c r="B138">
        <v>101</v>
      </c>
      <c r="C138" t="s">
        <v>14</v>
      </c>
      <c r="D138">
        <v>355</v>
      </c>
    </row>
    <row r="139" spans="1:4" x14ac:dyDescent="0.3">
      <c r="A139" t="s">
        <v>20</v>
      </c>
      <c r="B139">
        <v>92</v>
      </c>
      <c r="C139" t="s">
        <v>14</v>
      </c>
      <c r="D139">
        <v>44</v>
      </c>
    </row>
    <row r="140" spans="1:4" x14ac:dyDescent="0.3">
      <c r="A140" t="s">
        <v>20</v>
      </c>
      <c r="B140">
        <v>62</v>
      </c>
      <c r="C140" t="s">
        <v>14</v>
      </c>
      <c r="D140">
        <v>67</v>
      </c>
    </row>
    <row r="141" spans="1:4" x14ac:dyDescent="0.3">
      <c r="A141" t="s">
        <v>20</v>
      </c>
      <c r="B141">
        <v>149</v>
      </c>
      <c r="C141" t="s">
        <v>14</v>
      </c>
      <c r="D141">
        <v>1068</v>
      </c>
    </row>
    <row r="142" spans="1:4" x14ac:dyDescent="0.3">
      <c r="A142" t="s">
        <v>20</v>
      </c>
      <c r="B142">
        <v>329</v>
      </c>
      <c r="C142" t="s">
        <v>14</v>
      </c>
      <c r="D142">
        <v>424</v>
      </c>
    </row>
    <row r="143" spans="1:4" x14ac:dyDescent="0.3">
      <c r="A143" t="s">
        <v>20</v>
      </c>
      <c r="B143">
        <v>97</v>
      </c>
      <c r="C143" t="s">
        <v>14</v>
      </c>
      <c r="D143">
        <v>151</v>
      </c>
    </row>
    <row r="144" spans="1:4" x14ac:dyDescent="0.3">
      <c r="A144" t="s">
        <v>20</v>
      </c>
      <c r="B144">
        <v>1784</v>
      </c>
      <c r="C144" t="s">
        <v>14</v>
      </c>
      <c r="D144">
        <v>1608</v>
      </c>
    </row>
    <row r="145" spans="1:4" x14ac:dyDescent="0.3">
      <c r="A145" t="s">
        <v>20</v>
      </c>
      <c r="B145">
        <v>1684</v>
      </c>
      <c r="C145" t="s">
        <v>14</v>
      </c>
      <c r="D145">
        <v>941</v>
      </c>
    </row>
    <row r="146" spans="1:4" x14ac:dyDescent="0.3">
      <c r="A146" t="s">
        <v>20</v>
      </c>
      <c r="B146">
        <v>250</v>
      </c>
      <c r="C146" t="s">
        <v>14</v>
      </c>
      <c r="D146">
        <v>1</v>
      </c>
    </row>
    <row r="147" spans="1:4" x14ac:dyDescent="0.3">
      <c r="A147" t="s">
        <v>20</v>
      </c>
      <c r="B147">
        <v>238</v>
      </c>
      <c r="C147" t="s">
        <v>14</v>
      </c>
      <c r="D147">
        <v>40</v>
      </c>
    </row>
    <row r="148" spans="1:4" x14ac:dyDescent="0.3">
      <c r="A148" t="s">
        <v>20</v>
      </c>
      <c r="B148">
        <v>53</v>
      </c>
      <c r="C148" t="s">
        <v>14</v>
      </c>
      <c r="D148">
        <v>3015</v>
      </c>
    </row>
    <row r="149" spans="1:4" x14ac:dyDescent="0.3">
      <c r="A149" t="s">
        <v>20</v>
      </c>
      <c r="B149">
        <v>214</v>
      </c>
      <c r="C149" t="s">
        <v>14</v>
      </c>
      <c r="D149">
        <v>435</v>
      </c>
    </row>
    <row r="150" spans="1:4" x14ac:dyDescent="0.3">
      <c r="A150" t="s">
        <v>20</v>
      </c>
      <c r="B150">
        <v>222</v>
      </c>
      <c r="C150" t="s">
        <v>14</v>
      </c>
      <c r="D150">
        <v>714</v>
      </c>
    </row>
    <row r="151" spans="1:4" x14ac:dyDescent="0.3">
      <c r="A151" t="s">
        <v>20</v>
      </c>
      <c r="B151">
        <v>1884</v>
      </c>
      <c r="C151" t="s">
        <v>14</v>
      </c>
      <c r="D151">
        <v>5497</v>
      </c>
    </row>
    <row r="152" spans="1:4" x14ac:dyDescent="0.3">
      <c r="A152" t="s">
        <v>20</v>
      </c>
      <c r="B152">
        <v>218</v>
      </c>
      <c r="C152" t="s">
        <v>14</v>
      </c>
      <c r="D152">
        <v>418</v>
      </c>
    </row>
    <row r="153" spans="1:4" x14ac:dyDescent="0.3">
      <c r="A153" t="s">
        <v>20</v>
      </c>
      <c r="B153">
        <v>6465</v>
      </c>
      <c r="C153" t="s">
        <v>14</v>
      </c>
      <c r="D153">
        <v>1439</v>
      </c>
    </row>
    <row r="154" spans="1:4" x14ac:dyDescent="0.3">
      <c r="A154" t="s">
        <v>20</v>
      </c>
      <c r="B154">
        <v>59</v>
      </c>
      <c r="C154" t="s">
        <v>14</v>
      </c>
      <c r="D154">
        <v>15</v>
      </c>
    </row>
    <row r="155" spans="1:4" x14ac:dyDescent="0.3">
      <c r="A155" t="s">
        <v>20</v>
      </c>
      <c r="B155">
        <v>88</v>
      </c>
      <c r="C155" t="s">
        <v>14</v>
      </c>
      <c r="D155">
        <v>1999</v>
      </c>
    </row>
    <row r="156" spans="1:4" x14ac:dyDescent="0.3">
      <c r="A156" t="s">
        <v>20</v>
      </c>
      <c r="B156">
        <v>1697</v>
      </c>
      <c r="C156" t="s">
        <v>14</v>
      </c>
      <c r="D156">
        <v>118</v>
      </c>
    </row>
    <row r="157" spans="1:4" x14ac:dyDescent="0.3">
      <c r="A157" t="s">
        <v>20</v>
      </c>
      <c r="B157">
        <v>92</v>
      </c>
      <c r="C157" t="s">
        <v>14</v>
      </c>
      <c r="D157">
        <v>162</v>
      </c>
    </row>
    <row r="158" spans="1:4" x14ac:dyDescent="0.3">
      <c r="A158" t="s">
        <v>20</v>
      </c>
      <c r="B158">
        <v>186</v>
      </c>
      <c r="C158" t="s">
        <v>14</v>
      </c>
      <c r="D158">
        <v>83</v>
      </c>
    </row>
    <row r="159" spans="1:4" x14ac:dyDescent="0.3">
      <c r="A159" t="s">
        <v>20</v>
      </c>
      <c r="B159">
        <v>138</v>
      </c>
      <c r="C159" t="s">
        <v>14</v>
      </c>
      <c r="D159">
        <v>747</v>
      </c>
    </row>
    <row r="160" spans="1:4" x14ac:dyDescent="0.3">
      <c r="A160" t="s">
        <v>20</v>
      </c>
      <c r="B160">
        <v>261</v>
      </c>
      <c r="C160" t="s">
        <v>14</v>
      </c>
      <c r="D160">
        <v>84</v>
      </c>
    </row>
    <row r="161" spans="1:4" x14ac:dyDescent="0.3">
      <c r="A161" t="s">
        <v>20</v>
      </c>
      <c r="B161">
        <v>107</v>
      </c>
      <c r="C161" t="s">
        <v>14</v>
      </c>
      <c r="D161">
        <v>91</v>
      </c>
    </row>
    <row r="162" spans="1:4" x14ac:dyDescent="0.3">
      <c r="A162" t="s">
        <v>20</v>
      </c>
      <c r="B162">
        <v>199</v>
      </c>
      <c r="C162" t="s">
        <v>14</v>
      </c>
      <c r="D162">
        <v>792</v>
      </c>
    </row>
    <row r="163" spans="1:4" x14ac:dyDescent="0.3">
      <c r="A163" t="s">
        <v>20</v>
      </c>
      <c r="B163">
        <v>5512</v>
      </c>
      <c r="C163" t="s">
        <v>14</v>
      </c>
      <c r="D163">
        <v>32</v>
      </c>
    </row>
    <row r="164" spans="1:4" x14ac:dyDescent="0.3">
      <c r="A164" t="s">
        <v>20</v>
      </c>
      <c r="B164">
        <v>86</v>
      </c>
      <c r="C164" t="s">
        <v>14</v>
      </c>
      <c r="D164">
        <v>186</v>
      </c>
    </row>
    <row r="165" spans="1:4" x14ac:dyDescent="0.3">
      <c r="A165" t="s">
        <v>20</v>
      </c>
      <c r="B165">
        <v>2768</v>
      </c>
      <c r="C165" t="s">
        <v>14</v>
      </c>
      <c r="D165">
        <v>605</v>
      </c>
    </row>
    <row r="166" spans="1:4" x14ac:dyDescent="0.3">
      <c r="A166" t="s">
        <v>20</v>
      </c>
      <c r="B166">
        <v>48</v>
      </c>
      <c r="C166" t="s">
        <v>14</v>
      </c>
      <c r="D166">
        <v>1</v>
      </c>
    </row>
    <row r="167" spans="1:4" x14ac:dyDescent="0.3">
      <c r="A167" t="s">
        <v>20</v>
      </c>
      <c r="B167">
        <v>87</v>
      </c>
      <c r="C167" t="s">
        <v>14</v>
      </c>
      <c r="D167">
        <v>31</v>
      </c>
    </row>
    <row r="168" spans="1:4" x14ac:dyDescent="0.3">
      <c r="A168" t="s">
        <v>20</v>
      </c>
      <c r="B168">
        <v>1894</v>
      </c>
      <c r="C168" t="s">
        <v>14</v>
      </c>
      <c r="D168">
        <v>1181</v>
      </c>
    </row>
    <row r="169" spans="1:4" x14ac:dyDescent="0.3">
      <c r="A169" t="s">
        <v>20</v>
      </c>
      <c r="B169">
        <v>282</v>
      </c>
      <c r="C169" t="s">
        <v>14</v>
      </c>
      <c r="D169">
        <v>39</v>
      </c>
    </row>
    <row r="170" spans="1:4" x14ac:dyDescent="0.3">
      <c r="A170" t="s">
        <v>20</v>
      </c>
      <c r="B170">
        <v>116</v>
      </c>
      <c r="C170" t="s">
        <v>14</v>
      </c>
      <c r="D170">
        <v>46</v>
      </c>
    </row>
    <row r="171" spans="1:4" x14ac:dyDescent="0.3">
      <c r="A171" t="s">
        <v>20</v>
      </c>
      <c r="B171">
        <v>83</v>
      </c>
      <c r="C171" t="s">
        <v>14</v>
      </c>
      <c r="D171">
        <v>105</v>
      </c>
    </row>
    <row r="172" spans="1:4" x14ac:dyDescent="0.3">
      <c r="A172" t="s">
        <v>20</v>
      </c>
      <c r="B172">
        <v>91</v>
      </c>
      <c r="C172" t="s">
        <v>14</v>
      </c>
      <c r="D172">
        <v>535</v>
      </c>
    </row>
    <row r="173" spans="1:4" x14ac:dyDescent="0.3">
      <c r="A173" t="s">
        <v>20</v>
      </c>
      <c r="B173">
        <v>546</v>
      </c>
      <c r="C173" t="s">
        <v>14</v>
      </c>
      <c r="D173">
        <v>16</v>
      </c>
    </row>
    <row r="174" spans="1:4" x14ac:dyDescent="0.3">
      <c r="A174" t="s">
        <v>20</v>
      </c>
      <c r="B174">
        <v>393</v>
      </c>
      <c r="C174" t="s">
        <v>14</v>
      </c>
      <c r="D174">
        <v>575</v>
      </c>
    </row>
    <row r="175" spans="1:4" x14ac:dyDescent="0.3">
      <c r="A175" t="s">
        <v>20</v>
      </c>
      <c r="B175">
        <v>133</v>
      </c>
      <c r="C175" t="s">
        <v>14</v>
      </c>
      <c r="D175">
        <v>1120</v>
      </c>
    </row>
    <row r="176" spans="1:4" x14ac:dyDescent="0.3">
      <c r="A176" t="s">
        <v>20</v>
      </c>
      <c r="B176">
        <v>254</v>
      </c>
      <c r="C176" t="s">
        <v>14</v>
      </c>
      <c r="D176">
        <v>113</v>
      </c>
    </row>
    <row r="177" spans="1:4" x14ac:dyDescent="0.3">
      <c r="A177" t="s">
        <v>20</v>
      </c>
      <c r="B177">
        <v>176</v>
      </c>
      <c r="C177" t="s">
        <v>14</v>
      </c>
      <c r="D177">
        <v>1538</v>
      </c>
    </row>
    <row r="178" spans="1:4" x14ac:dyDescent="0.3">
      <c r="A178" t="s">
        <v>20</v>
      </c>
      <c r="B178">
        <v>337</v>
      </c>
      <c r="C178" t="s">
        <v>14</v>
      </c>
      <c r="D178">
        <v>9</v>
      </c>
    </row>
    <row r="179" spans="1:4" x14ac:dyDescent="0.3">
      <c r="A179" t="s">
        <v>20</v>
      </c>
      <c r="B179">
        <v>107</v>
      </c>
      <c r="C179" t="s">
        <v>14</v>
      </c>
      <c r="D179">
        <v>554</v>
      </c>
    </row>
    <row r="180" spans="1:4" x14ac:dyDescent="0.3">
      <c r="A180" t="s">
        <v>20</v>
      </c>
      <c r="B180">
        <v>183</v>
      </c>
      <c r="C180" t="s">
        <v>14</v>
      </c>
      <c r="D180">
        <v>648</v>
      </c>
    </row>
    <row r="181" spans="1:4" x14ac:dyDescent="0.3">
      <c r="A181" t="s">
        <v>20</v>
      </c>
      <c r="B181">
        <v>72</v>
      </c>
      <c r="C181" t="s">
        <v>14</v>
      </c>
      <c r="D181">
        <v>21</v>
      </c>
    </row>
    <row r="182" spans="1:4" x14ac:dyDescent="0.3">
      <c r="A182" t="s">
        <v>20</v>
      </c>
      <c r="B182">
        <v>295</v>
      </c>
      <c r="C182" t="s">
        <v>14</v>
      </c>
      <c r="D182">
        <v>54</v>
      </c>
    </row>
    <row r="183" spans="1:4" x14ac:dyDescent="0.3">
      <c r="A183" t="s">
        <v>20</v>
      </c>
      <c r="B183">
        <v>142</v>
      </c>
      <c r="C183" t="s">
        <v>14</v>
      </c>
      <c r="D183">
        <v>120</v>
      </c>
    </row>
    <row r="184" spans="1:4" x14ac:dyDescent="0.3">
      <c r="A184" t="s">
        <v>20</v>
      </c>
      <c r="B184">
        <v>85</v>
      </c>
      <c r="C184" t="s">
        <v>14</v>
      </c>
      <c r="D184">
        <v>579</v>
      </c>
    </row>
    <row r="185" spans="1:4" x14ac:dyDescent="0.3">
      <c r="A185" t="s">
        <v>20</v>
      </c>
      <c r="B185">
        <v>659</v>
      </c>
      <c r="C185" t="s">
        <v>14</v>
      </c>
      <c r="D185">
        <v>2072</v>
      </c>
    </row>
    <row r="186" spans="1:4" x14ac:dyDescent="0.3">
      <c r="A186" t="s">
        <v>20</v>
      </c>
      <c r="B186">
        <v>121</v>
      </c>
      <c r="C186" t="s">
        <v>14</v>
      </c>
      <c r="D186">
        <v>0</v>
      </c>
    </row>
    <row r="187" spans="1:4" x14ac:dyDescent="0.3">
      <c r="A187" t="s">
        <v>20</v>
      </c>
      <c r="B187">
        <v>3742</v>
      </c>
      <c r="C187" t="s">
        <v>14</v>
      </c>
      <c r="D187">
        <v>1796</v>
      </c>
    </row>
    <row r="188" spans="1:4" x14ac:dyDescent="0.3">
      <c r="A188" t="s">
        <v>20</v>
      </c>
      <c r="B188">
        <v>223</v>
      </c>
      <c r="C188" t="s">
        <v>14</v>
      </c>
      <c r="D188">
        <v>62</v>
      </c>
    </row>
    <row r="189" spans="1:4" x14ac:dyDescent="0.3">
      <c r="A189" t="s">
        <v>20</v>
      </c>
      <c r="B189">
        <v>133</v>
      </c>
      <c r="C189" t="s">
        <v>14</v>
      </c>
      <c r="D189">
        <v>347</v>
      </c>
    </row>
    <row r="190" spans="1:4" x14ac:dyDescent="0.3">
      <c r="A190" t="s">
        <v>20</v>
      </c>
      <c r="B190">
        <v>5168</v>
      </c>
      <c r="C190" t="s">
        <v>14</v>
      </c>
      <c r="D190">
        <v>19</v>
      </c>
    </row>
    <row r="191" spans="1:4" x14ac:dyDescent="0.3">
      <c r="A191" t="s">
        <v>20</v>
      </c>
      <c r="B191">
        <v>307</v>
      </c>
      <c r="C191" t="s">
        <v>14</v>
      </c>
      <c r="D191">
        <v>1258</v>
      </c>
    </row>
    <row r="192" spans="1:4" x14ac:dyDescent="0.3">
      <c r="A192" t="s">
        <v>20</v>
      </c>
      <c r="B192">
        <v>2441</v>
      </c>
      <c r="C192" t="s">
        <v>14</v>
      </c>
      <c r="D192">
        <v>362</v>
      </c>
    </row>
    <row r="193" spans="1:4" x14ac:dyDescent="0.3">
      <c r="A193" t="s">
        <v>20</v>
      </c>
      <c r="B193">
        <v>1385</v>
      </c>
      <c r="C193" t="s">
        <v>14</v>
      </c>
      <c r="D193">
        <v>133</v>
      </c>
    </row>
    <row r="194" spans="1:4" x14ac:dyDescent="0.3">
      <c r="A194" t="s">
        <v>20</v>
      </c>
      <c r="B194">
        <v>190</v>
      </c>
      <c r="C194" t="s">
        <v>14</v>
      </c>
      <c r="D194">
        <v>846</v>
      </c>
    </row>
    <row r="195" spans="1:4" x14ac:dyDescent="0.3">
      <c r="A195" t="s">
        <v>20</v>
      </c>
      <c r="B195">
        <v>470</v>
      </c>
      <c r="C195" t="s">
        <v>14</v>
      </c>
      <c r="D195">
        <v>10</v>
      </c>
    </row>
    <row r="196" spans="1:4" x14ac:dyDescent="0.3">
      <c r="A196" t="s">
        <v>20</v>
      </c>
      <c r="B196">
        <v>253</v>
      </c>
      <c r="C196" t="s">
        <v>14</v>
      </c>
      <c r="D196">
        <v>191</v>
      </c>
    </row>
    <row r="197" spans="1:4" x14ac:dyDescent="0.3">
      <c r="A197" t="s">
        <v>20</v>
      </c>
      <c r="B197">
        <v>1113</v>
      </c>
      <c r="C197" t="s">
        <v>14</v>
      </c>
      <c r="D197">
        <v>1979</v>
      </c>
    </row>
    <row r="198" spans="1:4" x14ac:dyDescent="0.3">
      <c r="A198" t="s">
        <v>20</v>
      </c>
      <c r="B198">
        <v>2283</v>
      </c>
      <c r="C198" t="s">
        <v>14</v>
      </c>
      <c r="D198">
        <v>63</v>
      </c>
    </row>
    <row r="199" spans="1:4" x14ac:dyDescent="0.3">
      <c r="A199" t="s">
        <v>20</v>
      </c>
      <c r="B199">
        <v>1095</v>
      </c>
      <c r="C199" t="s">
        <v>14</v>
      </c>
      <c r="D199">
        <v>6080</v>
      </c>
    </row>
    <row r="200" spans="1:4" x14ac:dyDescent="0.3">
      <c r="A200" t="s">
        <v>20</v>
      </c>
      <c r="B200">
        <v>1690</v>
      </c>
      <c r="C200" t="s">
        <v>14</v>
      </c>
      <c r="D200">
        <v>80</v>
      </c>
    </row>
    <row r="201" spans="1:4" x14ac:dyDescent="0.3">
      <c r="A201" t="s">
        <v>20</v>
      </c>
      <c r="B201">
        <v>191</v>
      </c>
      <c r="C201" t="s">
        <v>14</v>
      </c>
      <c r="D201">
        <v>9</v>
      </c>
    </row>
    <row r="202" spans="1:4" x14ac:dyDescent="0.3">
      <c r="A202" t="s">
        <v>20</v>
      </c>
      <c r="B202">
        <v>2013</v>
      </c>
      <c r="C202" t="s">
        <v>14</v>
      </c>
      <c r="D202">
        <v>1784</v>
      </c>
    </row>
    <row r="203" spans="1:4" x14ac:dyDescent="0.3">
      <c r="A203" t="s">
        <v>20</v>
      </c>
      <c r="B203">
        <v>1703</v>
      </c>
      <c r="C203" t="s">
        <v>14</v>
      </c>
      <c r="D203">
        <v>243</v>
      </c>
    </row>
    <row r="204" spans="1:4" x14ac:dyDescent="0.3">
      <c r="A204" t="s">
        <v>20</v>
      </c>
      <c r="B204">
        <v>80</v>
      </c>
      <c r="C204" t="s">
        <v>14</v>
      </c>
      <c r="D204">
        <v>1296</v>
      </c>
    </row>
    <row r="205" spans="1:4" x14ac:dyDescent="0.3">
      <c r="A205" t="s">
        <v>20</v>
      </c>
      <c r="B205">
        <v>41</v>
      </c>
      <c r="C205" t="s">
        <v>14</v>
      </c>
      <c r="D205">
        <v>77</v>
      </c>
    </row>
    <row r="206" spans="1:4" x14ac:dyDescent="0.3">
      <c r="A206" t="s">
        <v>20</v>
      </c>
      <c r="B206">
        <v>187</v>
      </c>
      <c r="C206" t="s">
        <v>14</v>
      </c>
      <c r="D206">
        <v>395</v>
      </c>
    </row>
    <row r="207" spans="1:4" x14ac:dyDescent="0.3">
      <c r="A207" t="s">
        <v>20</v>
      </c>
      <c r="B207">
        <v>2875</v>
      </c>
      <c r="C207" t="s">
        <v>14</v>
      </c>
      <c r="D207">
        <v>49</v>
      </c>
    </row>
    <row r="208" spans="1:4" x14ac:dyDescent="0.3">
      <c r="A208" t="s">
        <v>20</v>
      </c>
      <c r="B208">
        <v>88</v>
      </c>
      <c r="C208" t="s">
        <v>14</v>
      </c>
      <c r="D208">
        <v>180</v>
      </c>
    </row>
    <row r="209" spans="1:4" x14ac:dyDescent="0.3">
      <c r="A209" t="s">
        <v>20</v>
      </c>
      <c r="B209">
        <v>191</v>
      </c>
      <c r="C209" t="s">
        <v>14</v>
      </c>
      <c r="D209">
        <v>2690</v>
      </c>
    </row>
    <row r="210" spans="1:4" x14ac:dyDescent="0.3">
      <c r="A210" t="s">
        <v>20</v>
      </c>
      <c r="B210">
        <v>139</v>
      </c>
      <c r="C210" t="s">
        <v>14</v>
      </c>
      <c r="D210">
        <v>2779</v>
      </c>
    </row>
    <row r="211" spans="1:4" x14ac:dyDescent="0.3">
      <c r="A211" t="s">
        <v>20</v>
      </c>
      <c r="B211">
        <v>186</v>
      </c>
      <c r="C211" t="s">
        <v>14</v>
      </c>
      <c r="D211">
        <v>92</v>
      </c>
    </row>
    <row r="212" spans="1:4" x14ac:dyDescent="0.3">
      <c r="A212" t="s">
        <v>20</v>
      </c>
      <c r="B212">
        <v>112</v>
      </c>
      <c r="C212" t="s">
        <v>14</v>
      </c>
      <c r="D212">
        <v>1028</v>
      </c>
    </row>
    <row r="213" spans="1:4" x14ac:dyDescent="0.3">
      <c r="A213" t="s">
        <v>20</v>
      </c>
      <c r="B213">
        <v>101</v>
      </c>
      <c r="C213" t="s">
        <v>14</v>
      </c>
      <c r="D213">
        <v>26</v>
      </c>
    </row>
    <row r="214" spans="1:4" x14ac:dyDescent="0.3">
      <c r="A214" t="s">
        <v>20</v>
      </c>
      <c r="B214">
        <v>206</v>
      </c>
      <c r="C214" t="s">
        <v>14</v>
      </c>
      <c r="D214">
        <v>1790</v>
      </c>
    </row>
    <row r="215" spans="1:4" x14ac:dyDescent="0.3">
      <c r="A215" t="s">
        <v>20</v>
      </c>
      <c r="B215">
        <v>154</v>
      </c>
      <c r="C215" t="s">
        <v>14</v>
      </c>
      <c r="D215">
        <v>37</v>
      </c>
    </row>
    <row r="216" spans="1:4" x14ac:dyDescent="0.3">
      <c r="A216" t="s">
        <v>20</v>
      </c>
      <c r="B216">
        <v>5966</v>
      </c>
      <c r="C216" t="s">
        <v>14</v>
      </c>
      <c r="D216">
        <v>35</v>
      </c>
    </row>
    <row r="217" spans="1:4" x14ac:dyDescent="0.3">
      <c r="A217" t="s">
        <v>20</v>
      </c>
      <c r="B217">
        <v>169</v>
      </c>
      <c r="C217" t="s">
        <v>14</v>
      </c>
      <c r="D217">
        <v>558</v>
      </c>
    </row>
    <row r="218" spans="1:4" x14ac:dyDescent="0.3">
      <c r="A218" t="s">
        <v>20</v>
      </c>
      <c r="B218">
        <v>2106</v>
      </c>
      <c r="C218" t="s">
        <v>14</v>
      </c>
      <c r="D218">
        <v>64</v>
      </c>
    </row>
    <row r="219" spans="1:4" x14ac:dyDescent="0.3">
      <c r="A219" t="s">
        <v>20</v>
      </c>
      <c r="B219">
        <v>131</v>
      </c>
      <c r="C219" t="s">
        <v>14</v>
      </c>
      <c r="D219">
        <v>245</v>
      </c>
    </row>
    <row r="220" spans="1:4" x14ac:dyDescent="0.3">
      <c r="A220" t="s">
        <v>20</v>
      </c>
      <c r="B220">
        <v>84</v>
      </c>
      <c r="C220" t="s">
        <v>14</v>
      </c>
      <c r="D220">
        <v>71</v>
      </c>
    </row>
    <row r="221" spans="1:4" x14ac:dyDescent="0.3">
      <c r="A221" t="s">
        <v>20</v>
      </c>
      <c r="B221">
        <v>155</v>
      </c>
      <c r="C221" t="s">
        <v>14</v>
      </c>
      <c r="D221">
        <v>42</v>
      </c>
    </row>
    <row r="222" spans="1:4" x14ac:dyDescent="0.3">
      <c r="A222" t="s">
        <v>20</v>
      </c>
      <c r="B222">
        <v>189</v>
      </c>
      <c r="C222" t="s">
        <v>14</v>
      </c>
      <c r="D222">
        <v>156</v>
      </c>
    </row>
    <row r="223" spans="1:4" x14ac:dyDescent="0.3">
      <c r="A223" t="s">
        <v>20</v>
      </c>
      <c r="B223">
        <v>4799</v>
      </c>
      <c r="C223" t="s">
        <v>14</v>
      </c>
      <c r="D223">
        <v>1368</v>
      </c>
    </row>
    <row r="224" spans="1:4" x14ac:dyDescent="0.3">
      <c r="A224" t="s">
        <v>20</v>
      </c>
      <c r="B224">
        <v>1137</v>
      </c>
      <c r="C224" t="s">
        <v>14</v>
      </c>
      <c r="D224">
        <v>102</v>
      </c>
    </row>
    <row r="225" spans="1:4" x14ac:dyDescent="0.3">
      <c r="A225" t="s">
        <v>20</v>
      </c>
      <c r="B225">
        <v>1152</v>
      </c>
      <c r="C225" t="s">
        <v>14</v>
      </c>
      <c r="D225">
        <v>86</v>
      </c>
    </row>
    <row r="226" spans="1:4" x14ac:dyDescent="0.3">
      <c r="A226" t="s">
        <v>20</v>
      </c>
      <c r="B226">
        <v>50</v>
      </c>
      <c r="C226" t="s">
        <v>14</v>
      </c>
      <c r="D226">
        <v>253</v>
      </c>
    </row>
    <row r="227" spans="1:4" x14ac:dyDescent="0.3">
      <c r="A227" t="s">
        <v>20</v>
      </c>
      <c r="B227">
        <v>3059</v>
      </c>
      <c r="C227" t="s">
        <v>14</v>
      </c>
      <c r="D227">
        <v>157</v>
      </c>
    </row>
    <row r="228" spans="1:4" x14ac:dyDescent="0.3">
      <c r="A228" t="s">
        <v>20</v>
      </c>
      <c r="B228">
        <v>34</v>
      </c>
      <c r="C228" t="s">
        <v>14</v>
      </c>
      <c r="D228">
        <v>183</v>
      </c>
    </row>
    <row r="229" spans="1:4" x14ac:dyDescent="0.3">
      <c r="A229" t="s">
        <v>20</v>
      </c>
      <c r="B229">
        <v>220</v>
      </c>
      <c r="C229" t="s">
        <v>14</v>
      </c>
      <c r="D229">
        <v>82</v>
      </c>
    </row>
    <row r="230" spans="1:4" x14ac:dyDescent="0.3">
      <c r="A230" t="s">
        <v>20</v>
      </c>
      <c r="B230">
        <v>1604</v>
      </c>
      <c r="C230" t="s">
        <v>14</v>
      </c>
      <c r="D230">
        <v>1</v>
      </c>
    </row>
    <row r="231" spans="1:4" x14ac:dyDescent="0.3">
      <c r="A231" t="s">
        <v>20</v>
      </c>
      <c r="B231">
        <v>454</v>
      </c>
      <c r="C231" t="s">
        <v>14</v>
      </c>
      <c r="D231">
        <v>1198</v>
      </c>
    </row>
    <row r="232" spans="1:4" x14ac:dyDescent="0.3">
      <c r="A232" t="s">
        <v>20</v>
      </c>
      <c r="B232">
        <v>123</v>
      </c>
      <c r="C232" t="s">
        <v>14</v>
      </c>
      <c r="D232">
        <v>648</v>
      </c>
    </row>
    <row r="233" spans="1:4" x14ac:dyDescent="0.3">
      <c r="A233" t="s">
        <v>20</v>
      </c>
      <c r="B233">
        <v>299</v>
      </c>
      <c r="C233" t="s">
        <v>14</v>
      </c>
      <c r="D233">
        <v>64</v>
      </c>
    </row>
    <row r="234" spans="1:4" x14ac:dyDescent="0.3">
      <c r="A234" t="s">
        <v>20</v>
      </c>
      <c r="B234">
        <v>2237</v>
      </c>
      <c r="C234" t="s">
        <v>14</v>
      </c>
      <c r="D234">
        <v>62</v>
      </c>
    </row>
    <row r="235" spans="1:4" x14ac:dyDescent="0.3">
      <c r="A235" t="s">
        <v>20</v>
      </c>
      <c r="B235">
        <v>645</v>
      </c>
      <c r="C235" t="s">
        <v>14</v>
      </c>
      <c r="D235">
        <v>750</v>
      </c>
    </row>
    <row r="236" spans="1:4" x14ac:dyDescent="0.3">
      <c r="A236" t="s">
        <v>20</v>
      </c>
      <c r="B236">
        <v>484</v>
      </c>
      <c r="C236" t="s">
        <v>14</v>
      </c>
      <c r="D236">
        <v>105</v>
      </c>
    </row>
    <row r="237" spans="1:4" x14ac:dyDescent="0.3">
      <c r="A237" t="s">
        <v>20</v>
      </c>
      <c r="B237">
        <v>154</v>
      </c>
      <c r="C237" t="s">
        <v>14</v>
      </c>
      <c r="D237">
        <v>2604</v>
      </c>
    </row>
    <row r="238" spans="1:4" x14ac:dyDescent="0.3">
      <c r="A238" t="s">
        <v>20</v>
      </c>
      <c r="B238">
        <v>82</v>
      </c>
      <c r="C238" t="s">
        <v>14</v>
      </c>
      <c r="D238">
        <v>65</v>
      </c>
    </row>
    <row r="239" spans="1:4" x14ac:dyDescent="0.3">
      <c r="A239" t="s">
        <v>20</v>
      </c>
      <c r="B239">
        <v>134</v>
      </c>
      <c r="C239" t="s">
        <v>14</v>
      </c>
      <c r="D239">
        <v>94</v>
      </c>
    </row>
    <row r="240" spans="1:4" x14ac:dyDescent="0.3">
      <c r="A240" t="s">
        <v>20</v>
      </c>
      <c r="B240">
        <v>5203</v>
      </c>
      <c r="C240" t="s">
        <v>14</v>
      </c>
      <c r="D240">
        <v>257</v>
      </c>
    </row>
    <row r="241" spans="1:4" x14ac:dyDescent="0.3">
      <c r="A241" t="s">
        <v>20</v>
      </c>
      <c r="B241">
        <v>94</v>
      </c>
      <c r="C241" t="s">
        <v>14</v>
      </c>
      <c r="D241">
        <v>2928</v>
      </c>
    </row>
    <row r="242" spans="1:4" x14ac:dyDescent="0.3">
      <c r="A242" t="s">
        <v>20</v>
      </c>
      <c r="B242">
        <v>205</v>
      </c>
      <c r="C242" t="s">
        <v>14</v>
      </c>
      <c r="D242">
        <v>4697</v>
      </c>
    </row>
    <row r="243" spans="1:4" x14ac:dyDescent="0.3">
      <c r="A243" t="s">
        <v>20</v>
      </c>
      <c r="B243">
        <v>92</v>
      </c>
      <c r="C243" t="s">
        <v>14</v>
      </c>
      <c r="D243">
        <v>2915</v>
      </c>
    </row>
    <row r="244" spans="1:4" x14ac:dyDescent="0.3">
      <c r="A244" t="s">
        <v>20</v>
      </c>
      <c r="B244">
        <v>219</v>
      </c>
      <c r="C244" t="s">
        <v>14</v>
      </c>
      <c r="D244">
        <v>18</v>
      </c>
    </row>
    <row r="245" spans="1:4" x14ac:dyDescent="0.3">
      <c r="A245" t="s">
        <v>20</v>
      </c>
      <c r="B245">
        <v>2526</v>
      </c>
      <c r="C245" t="s">
        <v>14</v>
      </c>
      <c r="D245">
        <v>602</v>
      </c>
    </row>
    <row r="246" spans="1:4" x14ac:dyDescent="0.3">
      <c r="A246" t="s">
        <v>20</v>
      </c>
      <c r="B246">
        <v>94</v>
      </c>
      <c r="C246" t="s">
        <v>14</v>
      </c>
      <c r="D246">
        <v>1</v>
      </c>
    </row>
    <row r="247" spans="1:4" x14ac:dyDescent="0.3">
      <c r="A247" t="s">
        <v>20</v>
      </c>
      <c r="B247">
        <v>1713</v>
      </c>
      <c r="C247" t="s">
        <v>14</v>
      </c>
      <c r="D247">
        <v>3868</v>
      </c>
    </row>
    <row r="248" spans="1:4" x14ac:dyDescent="0.3">
      <c r="A248" t="s">
        <v>20</v>
      </c>
      <c r="B248">
        <v>249</v>
      </c>
      <c r="C248" t="s">
        <v>14</v>
      </c>
      <c r="D248">
        <v>504</v>
      </c>
    </row>
    <row r="249" spans="1:4" x14ac:dyDescent="0.3">
      <c r="A249" t="s">
        <v>20</v>
      </c>
      <c r="B249">
        <v>192</v>
      </c>
      <c r="C249" t="s">
        <v>14</v>
      </c>
      <c r="D249">
        <v>14</v>
      </c>
    </row>
    <row r="250" spans="1:4" x14ac:dyDescent="0.3">
      <c r="A250" t="s">
        <v>20</v>
      </c>
      <c r="B250">
        <v>247</v>
      </c>
      <c r="C250" t="s">
        <v>14</v>
      </c>
      <c r="D250">
        <v>750</v>
      </c>
    </row>
    <row r="251" spans="1:4" x14ac:dyDescent="0.3">
      <c r="A251" t="s">
        <v>20</v>
      </c>
      <c r="B251">
        <v>2293</v>
      </c>
      <c r="C251" t="s">
        <v>14</v>
      </c>
      <c r="D251">
        <v>77</v>
      </c>
    </row>
    <row r="252" spans="1:4" x14ac:dyDescent="0.3">
      <c r="A252" t="s">
        <v>20</v>
      </c>
      <c r="B252">
        <v>3131</v>
      </c>
      <c r="C252" t="s">
        <v>14</v>
      </c>
      <c r="D252">
        <v>752</v>
      </c>
    </row>
    <row r="253" spans="1:4" x14ac:dyDescent="0.3">
      <c r="A253" t="s">
        <v>20</v>
      </c>
      <c r="B253">
        <v>143</v>
      </c>
      <c r="C253" t="s">
        <v>14</v>
      </c>
      <c r="D253">
        <v>131</v>
      </c>
    </row>
    <row r="254" spans="1:4" x14ac:dyDescent="0.3">
      <c r="A254" t="s">
        <v>20</v>
      </c>
      <c r="B254">
        <v>296</v>
      </c>
      <c r="C254" t="s">
        <v>14</v>
      </c>
      <c r="D254">
        <v>87</v>
      </c>
    </row>
    <row r="255" spans="1:4" x14ac:dyDescent="0.3">
      <c r="A255" t="s">
        <v>20</v>
      </c>
      <c r="B255">
        <v>170</v>
      </c>
      <c r="C255" t="s">
        <v>14</v>
      </c>
      <c r="D255">
        <v>1063</v>
      </c>
    </row>
    <row r="256" spans="1:4" x14ac:dyDescent="0.3">
      <c r="A256" t="s">
        <v>20</v>
      </c>
      <c r="B256">
        <v>86</v>
      </c>
      <c r="C256" t="s">
        <v>14</v>
      </c>
      <c r="D256">
        <v>76</v>
      </c>
    </row>
    <row r="257" spans="1:4" x14ac:dyDescent="0.3">
      <c r="A257" t="s">
        <v>20</v>
      </c>
      <c r="B257">
        <v>6286</v>
      </c>
      <c r="C257" t="s">
        <v>14</v>
      </c>
      <c r="D257">
        <v>4428</v>
      </c>
    </row>
    <row r="258" spans="1:4" x14ac:dyDescent="0.3">
      <c r="A258" t="s">
        <v>20</v>
      </c>
      <c r="B258">
        <v>3727</v>
      </c>
      <c r="C258" t="s">
        <v>14</v>
      </c>
      <c r="D258">
        <v>58</v>
      </c>
    </row>
    <row r="259" spans="1:4" x14ac:dyDescent="0.3">
      <c r="A259" t="s">
        <v>20</v>
      </c>
      <c r="B259">
        <v>1605</v>
      </c>
      <c r="C259" t="s">
        <v>14</v>
      </c>
      <c r="D259">
        <v>111</v>
      </c>
    </row>
    <row r="260" spans="1:4" x14ac:dyDescent="0.3">
      <c r="A260" t="s">
        <v>20</v>
      </c>
      <c r="B260">
        <v>2120</v>
      </c>
      <c r="C260" t="s">
        <v>14</v>
      </c>
      <c r="D260">
        <v>2955</v>
      </c>
    </row>
    <row r="261" spans="1:4" x14ac:dyDescent="0.3">
      <c r="A261" t="s">
        <v>20</v>
      </c>
      <c r="B261">
        <v>50</v>
      </c>
      <c r="C261" t="s">
        <v>14</v>
      </c>
      <c r="D261">
        <v>1657</v>
      </c>
    </row>
    <row r="262" spans="1:4" x14ac:dyDescent="0.3">
      <c r="A262" t="s">
        <v>20</v>
      </c>
      <c r="B262">
        <v>2080</v>
      </c>
      <c r="C262" t="s">
        <v>14</v>
      </c>
      <c r="D262">
        <v>926</v>
      </c>
    </row>
    <row r="263" spans="1:4" x14ac:dyDescent="0.3">
      <c r="A263" t="s">
        <v>20</v>
      </c>
      <c r="B263">
        <v>2105</v>
      </c>
      <c r="C263" t="s">
        <v>14</v>
      </c>
      <c r="D263">
        <v>77</v>
      </c>
    </row>
    <row r="264" spans="1:4" x14ac:dyDescent="0.3">
      <c r="A264" t="s">
        <v>20</v>
      </c>
      <c r="B264">
        <v>2436</v>
      </c>
      <c r="C264" t="s">
        <v>14</v>
      </c>
      <c r="D264">
        <v>1748</v>
      </c>
    </row>
    <row r="265" spans="1:4" x14ac:dyDescent="0.3">
      <c r="A265" t="s">
        <v>20</v>
      </c>
      <c r="B265">
        <v>80</v>
      </c>
      <c r="C265" t="s">
        <v>14</v>
      </c>
      <c r="D265">
        <v>79</v>
      </c>
    </row>
    <row r="266" spans="1:4" x14ac:dyDescent="0.3">
      <c r="A266" t="s">
        <v>20</v>
      </c>
      <c r="B266">
        <v>42</v>
      </c>
      <c r="C266" t="s">
        <v>14</v>
      </c>
      <c r="D266">
        <v>889</v>
      </c>
    </row>
    <row r="267" spans="1:4" x14ac:dyDescent="0.3">
      <c r="A267" t="s">
        <v>20</v>
      </c>
      <c r="B267">
        <v>139</v>
      </c>
      <c r="C267" t="s">
        <v>14</v>
      </c>
      <c r="D267">
        <v>56</v>
      </c>
    </row>
    <row r="268" spans="1:4" x14ac:dyDescent="0.3">
      <c r="A268" t="s">
        <v>20</v>
      </c>
      <c r="B268">
        <v>159</v>
      </c>
      <c r="C268" t="s">
        <v>14</v>
      </c>
      <c r="D268">
        <v>1</v>
      </c>
    </row>
    <row r="269" spans="1:4" x14ac:dyDescent="0.3">
      <c r="A269" t="s">
        <v>20</v>
      </c>
      <c r="B269">
        <v>381</v>
      </c>
      <c r="C269" t="s">
        <v>14</v>
      </c>
      <c r="D269">
        <v>83</v>
      </c>
    </row>
    <row r="270" spans="1:4" x14ac:dyDescent="0.3">
      <c r="A270" t="s">
        <v>20</v>
      </c>
      <c r="B270">
        <v>194</v>
      </c>
      <c r="C270" t="s">
        <v>14</v>
      </c>
      <c r="D270">
        <v>2025</v>
      </c>
    </row>
    <row r="271" spans="1:4" x14ac:dyDescent="0.3">
      <c r="A271" t="s">
        <v>20</v>
      </c>
      <c r="B271">
        <v>106</v>
      </c>
      <c r="C271" t="s">
        <v>14</v>
      </c>
      <c r="D271">
        <v>14</v>
      </c>
    </row>
    <row r="272" spans="1:4" x14ac:dyDescent="0.3">
      <c r="A272" t="s">
        <v>20</v>
      </c>
      <c r="B272">
        <v>142</v>
      </c>
      <c r="C272" t="s">
        <v>14</v>
      </c>
      <c r="D272">
        <v>656</v>
      </c>
    </row>
    <row r="273" spans="1:4" x14ac:dyDescent="0.3">
      <c r="A273" t="s">
        <v>20</v>
      </c>
      <c r="B273">
        <v>211</v>
      </c>
      <c r="C273" t="s">
        <v>14</v>
      </c>
      <c r="D273">
        <v>1596</v>
      </c>
    </row>
    <row r="274" spans="1:4" x14ac:dyDescent="0.3">
      <c r="A274" t="s">
        <v>20</v>
      </c>
      <c r="B274">
        <v>2756</v>
      </c>
      <c r="C274" t="s">
        <v>14</v>
      </c>
      <c r="D274">
        <v>10</v>
      </c>
    </row>
    <row r="275" spans="1:4" x14ac:dyDescent="0.3">
      <c r="A275" t="s">
        <v>20</v>
      </c>
      <c r="B275">
        <v>173</v>
      </c>
      <c r="C275" t="s">
        <v>14</v>
      </c>
      <c r="D275">
        <v>1121</v>
      </c>
    </row>
    <row r="276" spans="1:4" x14ac:dyDescent="0.3">
      <c r="A276" t="s">
        <v>20</v>
      </c>
      <c r="B276">
        <v>87</v>
      </c>
      <c r="C276" t="s">
        <v>14</v>
      </c>
      <c r="D276">
        <v>15</v>
      </c>
    </row>
    <row r="277" spans="1:4" x14ac:dyDescent="0.3">
      <c r="A277" t="s">
        <v>20</v>
      </c>
      <c r="B277">
        <v>1572</v>
      </c>
      <c r="C277" t="s">
        <v>14</v>
      </c>
      <c r="D277">
        <v>191</v>
      </c>
    </row>
    <row r="278" spans="1:4" x14ac:dyDescent="0.3">
      <c r="A278" t="s">
        <v>20</v>
      </c>
      <c r="B278">
        <v>2346</v>
      </c>
      <c r="C278" t="s">
        <v>14</v>
      </c>
      <c r="D278">
        <v>16</v>
      </c>
    </row>
    <row r="279" spans="1:4" x14ac:dyDescent="0.3">
      <c r="A279" t="s">
        <v>20</v>
      </c>
      <c r="B279">
        <v>115</v>
      </c>
      <c r="C279" t="s">
        <v>14</v>
      </c>
      <c r="D279">
        <v>17</v>
      </c>
    </row>
    <row r="280" spans="1:4" x14ac:dyDescent="0.3">
      <c r="A280" t="s">
        <v>20</v>
      </c>
      <c r="B280">
        <v>85</v>
      </c>
      <c r="C280" t="s">
        <v>14</v>
      </c>
      <c r="D280">
        <v>34</v>
      </c>
    </row>
    <row r="281" spans="1:4" x14ac:dyDescent="0.3">
      <c r="A281" t="s">
        <v>20</v>
      </c>
      <c r="B281">
        <v>144</v>
      </c>
      <c r="C281" t="s">
        <v>14</v>
      </c>
      <c r="D281">
        <v>1</v>
      </c>
    </row>
    <row r="282" spans="1:4" x14ac:dyDescent="0.3">
      <c r="A282" t="s">
        <v>20</v>
      </c>
      <c r="B282">
        <v>2443</v>
      </c>
      <c r="C282" t="s">
        <v>14</v>
      </c>
      <c r="D282">
        <v>1274</v>
      </c>
    </row>
    <row r="283" spans="1:4" x14ac:dyDescent="0.3">
      <c r="A283" t="s">
        <v>20</v>
      </c>
      <c r="B283">
        <v>64</v>
      </c>
      <c r="C283" t="s">
        <v>14</v>
      </c>
      <c r="D283">
        <v>210</v>
      </c>
    </row>
    <row r="284" spans="1:4" x14ac:dyDescent="0.3">
      <c r="A284" t="s">
        <v>20</v>
      </c>
      <c r="B284">
        <v>268</v>
      </c>
      <c r="C284" t="s">
        <v>14</v>
      </c>
      <c r="D284">
        <v>248</v>
      </c>
    </row>
    <row r="285" spans="1:4" x14ac:dyDescent="0.3">
      <c r="A285" t="s">
        <v>20</v>
      </c>
      <c r="B285">
        <v>195</v>
      </c>
      <c r="C285" t="s">
        <v>14</v>
      </c>
      <c r="D285">
        <v>513</v>
      </c>
    </row>
    <row r="286" spans="1:4" x14ac:dyDescent="0.3">
      <c r="A286" t="s">
        <v>20</v>
      </c>
      <c r="B286">
        <v>186</v>
      </c>
      <c r="C286" t="s">
        <v>14</v>
      </c>
      <c r="D286">
        <v>3410</v>
      </c>
    </row>
    <row r="287" spans="1:4" x14ac:dyDescent="0.3">
      <c r="A287" t="s">
        <v>20</v>
      </c>
      <c r="B287">
        <v>460</v>
      </c>
      <c r="C287" t="s">
        <v>14</v>
      </c>
      <c r="D287">
        <v>10</v>
      </c>
    </row>
    <row r="288" spans="1:4" x14ac:dyDescent="0.3">
      <c r="A288" t="s">
        <v>20</v>
      </c>
      <c r="B288">
        <v>2528</v>
      </c>
      <c r="C288" t="s">
        <v>14</v>
      </c>
      <c r="D288">
        <v>2201</v>
      </c>
    </row>
    <row r="289" spans="1:4" x14ac:dyDescent="0.3">
      <c r="A289" t="s">
        <v>20</v>
      </c>
      <c r="B289">
        <v>3657</v>
      </c>
      <c r="C289" t="s">
        <v>14</v>
      </c>
      <c r="D289">
        <v>676</v>
      </c>
    </row>
    <row r="290" spans="1:4" x14ac:dyDescent="0.3">
      <c r="A290" t="s">
        <v>20</v>
      </c>
      <c r="B290">
        <v>131</v>
      </c>
      <c r="C290" t="s">
        <v>14</v>
      </c>
      <c r="D290">
        <v>831</v>
      </c>
    </row>
    <row r="291" spans="1:4" x14ac:dyDescent="0.3">
      <c r="A291" t="s">
        <v>20</v>
      </c>
      <c r="B291">
        <v>239</v>
      </c>
      <c r="C291" t="s">
        <v>14</v>
      </c>
      <c r="D291">
        <v>859</v>
      </c>
    </row>
    <row r="292" spans="1:4" x14ac:dyDescent="0.3">
      <c r="A292" t="s">
        <v>20</v>
      </c>
      <c r="B292">
        <v>78</v>
      </c>
      <c r="C292" t="s">
        <v>14</v>
      </c>
      <c r="D292">
        <v>45</v>
      </c>
    </row>
    <row r="293" spans="1:4" x14ac:dyDescent="0.3">
      <c r="A293" t="s">
        <v>20</v>
      </c>
      <c r="B293">
        <v>1773</v>
      </c>
      <c r="C293" t="s">
        <v>14</v>
      </c>
      <c r="D293">
        <v>6</v>
      </c>
    </row>
    <row r="294" spans="1:4" x14ac:dyDescent="0.3">
      <c r="A294" t="s">
        <v>20</v>
      </c>
      <c r="B294">
        <v>32</v>
      </c>
      <c r="C294" t="s">
        <v>14</v>
      </c>
      <c r="D294">
        <v>7</v>
      </c>
    </row>
    <row r="295" spans="1:4" x14ac:dyDescent="0.3">
      <c r="A295" t="s">
        <v>20</v>
      </c>
      <c r="B295">
        <v>369</v>
      </c>
      <c r="C295" t="s">
        <v>14</v>
      </c>
      <c r="D295">
        <v>31</v>
      </c>
    </row>
    <row r="296" spans="1:4" x14ac:dyDescent="0.3">
      <c r="A296" t="s">
        <v>20</v>
      </c>
      <c r="B296">
        <v>89</v>
      </c>
      <c r="C296" t="s">
        <v>14</v>
      </c>
      <c r="D296">
        <v>78</v>
      </c>
    </row>
    <row r="297" spans="1:4" x14ac:dyDescent="0.3">
      <c r="A297" t="s">
        <v>20</v>
      </c>
      <c r="B297">
        <v>147</v>
      </c>
      <c r="C297" t="s">
        <v>14</v>
      </c>
      <c r="D297">
        <v>1225</v>
      </c>
    </row>
    <row r="298" spans="1:4" x14ac:dyDescent="0.3">
      <c r="A298" t="s">
        <v>20</v>
      </c>
      <c r="B298">
        <v>126</v>
      </c>
      <c r="C298" t="s">
        <v>14</v>
      </c>
      <c r="D298">
        <v>1</v>
      </c>
    </row>
    <row r="299" spans="1:4" x14ac:dyDescent="0.3">
      <c r="A299" t="s">
        <v>20</v>
      </c>
      <c r="B299">
        <v>2218</v>
      </c>
      <c r="C299" t="s">
        <v>14</v>
      </c>
      <c r="D299">
        <v>67</v>
      </c>
    </row>
    <row r="300" spans="1:4" x14ac:dyDescent="0.3">
      <c r="A300" t="s">
        <v>20</v>
      </c>
      <c r="B300">
        <v>202</v>
      </c>
      <c r="C300" t="s">
        <v>14</v>
      </c>
      <c r="D300">
        <v>19</v>
      </c>
    </row>
    <row r="301" spans="1:4" x14ac:dyDescent="0.3">
      <c r="A301" t="s">
        <v>20</v>
      </c>
      <c r="B301">
        <v>140</v>
      </c>
      <c r="C301" t="s">
        <v>14</v>
      </c>
      <c r="D301">
        <v>2108</v>
      </c>
    </row>
    <row r="302" spans="1:4" x14ac:dyDescent="0.3">
      <c r="A302" t="s">
        <v>20</v>
      </c>
      <c r="B302">
        <v>1052</v>
      </c>
      <c r="C302" t="s">
        <v>14</v>
      </c>
      <c r="D302">
        <v>679</v>
      </c>
    </row>
    <row r="303" spans="1:4" x14ac:dyDescent="0.3">
      <c r="A303" t="s">
        <v>20</v>
      </c>
      <c r="B303">
        <v>247</v>
      </c>
      <c r="C303" t="s">
        <v>14</v>
      </c>
      <c r="D303">
        <v>36</v>
      </c>
    </row>
    <row r="304" spans="1:4" x14ac:dyDescent="0.3">
      <c r="A304" t="s">
        <v>20</v>
      </c>
      <c r="B304">
        <v>84</v>
      </c>
      <c r="C304" t="s">
        <v>14</v>
      </c>
      <c r="D304">
        <v>47</v>
      </c>
    </row>
    <row r="305" spans="1:4" x14ac:dyDescent="0.3">
      <c r="A305" t="s">
        <v>20</v>
      </c>
      <c r="B305">
        <v>88</v>
      </c>
      <c r="C305" t="s">
        <v>14</v>
      </c>
      <c r="D305">
        <v>70</v>
      </c>
    </row>
    <row r="306" spans="1:4" x14ac:dyDescent="0.3">
      <c r="A306" t="s">
        <v>20</v>
      </c>
      <c r="B306">
        <v>156</v>
      </c>
      <c r="C306" t="s">
        <v>14</v>
      </c>
      <c r="D306">
        <v>154</v>
      </c>
    </row>
    <row r="307" spans="1:4" x14ac:dyDescent="0.3">
      <c r="A307" t="s">
        <v>20</v>
      </c>
      <c r="B307">
        <v>2985</v>
      </c>
      <c r="C307" t="s">
        <v>14</v>
      </c>
      <c r="D307">
        <v>22</v>
      </c>
    </row>
    <row r="308" spans="1:4" x14ac:dyDescent="0.3">
      <c r="A308" t="s">
        <v>20</v>
      </c>
      <c r="B308">
        <v>762</v>
      </c>
      <c r="C308" t="s">
        <v>14</v>
      </c>
      <c r="D308">
        <v>1758</v>
      </c>
    </row>
    <row r="309" spans="1:4" x14ac:dyDescent="0.3">
      <c r="A309" t="s">
        <v>20</v>
      </c>
      <c r="B309">
        <v>554</v>
      </c>
      <c r="C309" t="s">
        <v>14</v>
      </c>
      <c r="D309">
        <v>94</v>
      </c>
    </row>
    <row r="310" spans="1:4" x14ac:dyDescent="0.3">
      <c r="A310" t="s">
        <v>20</v>
      </c>
      <c r="B310">
        <v>135</v>
      </c>
      <c r="C310" t="s">
        <v>14</v>
      </c>
      <c r="D310">
        <v>33</v>
      </c>
    </row>
    <row r="311" spans="1:4" x14ac:dyDescent="0.3">
      <c r="A311" t="s">
        <v>20</v>
      </c>
      <c r="B311">
        <v>122</v>
      </c>
      <c r="C311" t="s">
        <v>14</v>
      </c>
      <c r="D311">
        <v>1</v>
      </c>
    </row>
    <row r="312" spans="1:4" x14ac:dyDescent="0.3">
      <c r="A312" t="s">
        <v>20</v>
      </c>
      <c r="B312">
        <v>221</v>
      </c>
      <c r="C312" t="s">
        <v>14</v>
      </c>
      <c r="D312">
        <v>31</v>
      </c>
    </row>
    <row r="313" spans="1:4" x14ac:dyDescent="0.3">
      <c r="A313" t="s">
        <v>20</v>
      </c>
      <c r="B313">
        <v>126</v>
      </c>
      <c r="C313" t="s">
        <v>14</v>
      </c>
      <c r="D313">
        <v>35</v>
      </c>
    </row>
    <row r="314" spans="1:4" x14ac:dyDescent="0.3">
      <c r="A314" t="s">
        <v>20</v>
      </c>
      <c r="B314">
        <v>1022</v>
      </c>
      <c r="C314" t="s">
        <v>14</v>
      </c>
      <c r="D314">
        <v>63</v>
      </c>
    </row>
    <row r="315" spans="1:4" x14ac:dyDescent="0.3">
      <c r="A315" t="s">
        <v>20</v>
      </c>
      <c r="B315">
        <v>3177</v>
      </c>
      <c r="C315" t="s">
        <v>14</v>
      </c>
      <c r="D315">
        <v>526</v>
      </c>
    </row>
    <row r="316" spans="1:4" x14ac:dyDescent="0.3">
      <c r="A316" t="s">
        <v>20</v>
      </c>
      <c r="B316">
        <v>198</v>
      </c>
      <c r="C316" t="s">
        <v>14</v>
      </c>
      <c r="D316">
        <v>121</v>
      </c>
    </row>
    <row r="317" spans="1:4" x14ac:dyDescent="0.3">
      <c r="A317" t="s">
        <v>20</v>
      </c>
      <c r="B317">
        <v>85</v>
      </c>
      <c r="C317" t="s">
        <v>14</v>
      </c>
      <c r="D317">
        <v>67</v>
      </c>
    </row>
    <row r="318" spans="1:4" x14ac:dyDescent="0.3">
      <c r="A318" t="s">
        <v>20</v>
      </c>
      <c r="B318">
        <v>3596</v>
      </c>
      <c r="C318" t="s">
        <v>14</v>
      </c>
      <c r="D318">
        <v>57</v>
      </c>
    </row>
    <row r="319" spans="1:4" x14ac:dyDescent="0.3">
      <c r="A319" t="s">
        <v>20</v>
      </c>
      <c r="B319">
        <v>244</v>
      </c>
      <c r="C319" t="s">
        <v>14</v>
      </c>
      <c r="D319">
        <v>1229</v>
      </c>
    </row>
    <row r="320" spans="1:4" x14ac:dyDescent="0.3">
      <c r="A320" t="s">
        <v>20</v>
      </c>
      <c r="B320">
        <v>5180</v>
      </c>
      <c r="C320" t="s">
        <v>14</v>
      </c>
      <c r="D320">
        <v>12</v>
      </c>
    </row>
    <row r="321" spans="1:4" x14ac:dyDescent="0.3">
      <c r="A321" t="s">
        <v>20</v>
      </c>
      <c r="B321">
        <v>589</v>
      </c>
      <c r="C321" t="s">
        <v>14</v>
      </c>
      <c r="D321">
        <v>452</v>
      </c>
    </row>
    <row r="322" spans="1:4" x14ac:dyDescent="0.3">
      <c r="A322" t="s">
        <v>20</v>
      </c>
      <c r="B322">
        <v>2725</v>
      </c>
      <c r="C322" t="s">
        <v>14</v>
      </c>
      <c r="D322">
        <v>1886</v>
      </c>
    </row>
    <row r="323" spans="1:4" x14ac:dyDescent="0.3">
      <c r="A323" t="s">
        <v>20</v>
      </c>
      <c r="B323">
        <v>300</v>
      </c>
      <c r="C323" t="s">
        <v>14</v>
      </c>
      <c r="D323">
        <v>1825</v>
      </c>
    </row>
    <row r="324" spans="1:4" x14ac:dyDescent="0.3">
      <c r="A324" t="s">
        <v>20</v>
      </c>
      <c r="B324">
        <v>144</v>
      </c>
      <c r="C324" t="s">
        <v>14</v>
      </c>
      <c r="D324">
        <v>31</v>
      </c>
    </row>
    <row r="325" spans="1:4" x14ac:dyDescent="0.3">
      <c r="A325" t="s">
        <v>20</v>
      </c>
      <c r="B325">
        <v>87</v>
      </c>
      <c r="C325" t="s">
        <v>14</v>
      </c>
      <c r="D325">
        <v>107</v>
      </c>
    </row>
    <row r="326" spans="1:4" x14ac:dyDescent="0.3">
      <c r="A326" t="s">
        <v>20</v>
      </c>
      <c r="B326">
        <v>3116</v>
      </c>
      <c r="C326" t="s">
        <v>14</v>
      </c>
      <c r="D326">
        <v>27</v>
      </c>
    </row>
    <row r="327" spans="1:4" x14ac:dyDescent="0.3">
      <c r="A327" t="s">
        <v>20</v>
      </c>
      <c r="B327">
        <v>909</v>
      </c>
      <c r="C327" t="s">
        <v>14</v>
      </c>
      <c r="D327">
        <v>1221</v>
      </c>
    </row>
    <row r="328" spans="1:4" x14ac:dyDescent="0.3">
      <c r="A328" t="s">
        <v>20</v>
      </c>
      <c r="B328">
        <v>1613</v>
      </c>
      <c r="C328" t="s">
        <v>14</v>
      </c>
      <c r="D328">
        <v>1</v>
      </c>
    </row>
    <row r="329" spans="1:4" x14ac:dyDescent="0.3">
      <c r="A329" t="s">
        <v>20</v>
      </c>
      <c r="B329">
        <v>136</v>
      </c>
      <c r="C329" t="s">
        <v>14</v>
      </c>
      <c r="D329">
        <v>16</v>
      </c>
    </row>
    <row r="330" spans="1:4" x14ac:dyDescent="0.3">
      <c r="A330" t="s">
        <v>20</v>
      </c>
      <c r="B330">
        <v>130</v>
      </c>
      <c r="C330" t="s">
        <v>14</v>
      </c>
      <c r="D330">
        <v>41</v>
      </c>
    </row>
    <row r="331" spans="1:4" x14ac:dyDescent="0.3">
      <c r="A331" t="s">
        <v>20</v>
      </c>
      <c r="B331">
        <v>102</v>
      </c>
      <c r="C331" t="s">
        <v>14</v>
      </c>
      <c r="D331">
        <v>523</v>
      </c>
    </row>
    <row r="332" spans="1:4" x14ac:dyDescent="0.3">
      <c r="A332" t="s">
        <v>20</v>
      </c>
      <c r="B332">
        <v>4006</v>
      </c>
      <c r="C332" t="s">
        <v>14</v>
      </c>
      <c r="D332">
        <v>141</v>
      </c>
    </row>
    <row r="333" spans="1:4" x14ac:dyDescent="0.3">
      <c r="A333" t="s">
        <v>20</v>
      </c>
      <c r="B333">
        <v>1629</v>
      </c>
      <c r="C333" t="s">
        <v>14</v>
      </c>
      <c r="D333">
        <v>52</v>
      </c>
    </row>
    <row r="334" spans="1:4" x14ac:dyDescent="0.3">
      <c r="A334" t="s">
        <v>20</v>
      </c>
      <c r="B334">
        <v>2188</v>
      </c>
      <c r="C334" t="s">
        <v>14</v>
      </c>
      <c r="D334">
        <v>225</v>
      </c>
    </row>
    <row r="335" spans="1:4" x14ac:dyDescent="0.3">
      <c r="A335" t="s">
        <v>20</v>
      </c>
      <c r="B335">
        <v>2409</v>
      </c>
      <c r="C335" t="s">
        <v>14</v>
      </c>
      <c r="D335">
        <v>38</v>
      </c>
    </row>
    <row r="336" spans="1:4" x14ac:dyDescent="0.3">
      <c r="A336" t="s">
        <v>20</v>
      </c>
      <c r="B336">
        <v>194</v>
      </c>
      <c r="C336" t="s">
        <v>14</v>
      </c>
      <c r="D336">
        <v>15</v>
      </c>
    </row>
    <row r="337" spans="1:4" x14ac:dyDescent="0.3">
      <c r="A337" t="s">
        <v>20</v>
      </c>
      <c r="B337">
        <v>1140</v>
      </c>
      <c r="C337" t="s">
        <v>14</v>
      </c>
      <c r="D337">
        <v>37</v>
      </c>
    </row>
    <row r="338" spans="1:4" x14ac:dyDescent="0.3">
      <c r="A338" t="s">
        <v>20</v>
      </c>
      <c r="B338">
        <v>102</v>
      </c>
      <c r="C338" t="s">
        <v>14</v>
      </c>
      <c r="D338">
        <v>112</v>
      </c>
    </row>
    <row r="339" spans="1:4" x14ac:dyDescent="0.3">
      <c r="A339" t="s">
        <v>20</v>
      </c>
      <c r="B339">
        <v>2857</v>
      </c>
      <c r="C339" t="s">
        <v>14</v>
      </c>
      <c r="D339">
        <v>21</v>
      </c>
    </row>
    <row r="340" spans="1:4" x14ac:dyDescent="0.3">
      <c r="A340" t="s">
        <v>20</v>
      </c>
      <c r="B340">
        <v>107</v>
      </c>
      <c r="C340" t="s">
        <v>14</v>
      </c>
      <c r="D340">
        <v>67</v>
      </c>
    </row>
    <row r="341" spans="1:4" x14ac:dyDescent="0.3">
      <c r="A341" t="s">
        <v>20</v>
      </c>
      <c r="B341">
        <v>160</v>
      </c>
      <c r="C341" t="s">
        <v>14</v>
      </c>
      <c r="D341">
        <v>78</v>
      </c>
    </row>
    <row r="342" spans="1:4" x14ac:dyDescent="0.3">
      <c r="A342" t="s">
        <v>20</v>
      </c>
      <c r="B342">
        <v>2230</v>
      </c>
      <c r="C342" t="s">
        <v>14</v>
      </c>
      <c r="D342">
        <v>67</v>
      </c>
    </row>
    <row r="343" spans="1:4" x14ac:dyDescent="0.3">
      <c r="A343" t="s">
        <v>20</v>
      </c>
      <c r="B343">
        <v>316</v>
      </c>
      <c r="C343" t="s">
        <v>14</v>
      </c>
      <c r="D343">
        <v>263</v>
      </c>
    </row>
    <row r="344" spans="1:4" x14ac:dyDescent="0.3">
      <c r="A344" t="s">
        <v>20</v>
      </c>
      <c r="B344">
        <v>117</v>
      </c>
      <c r="C344" t="s">
        <v>14</v>
      </c>
      <c r="D344">
        <v>1691</v>
      </c>
    </row>
    <row r="345" spans="1:4" x14ac:dyDescent="0.3">
      <c r="A345" t="s">
        <v>20</v>
      </c>
      <c r="B345">
        <v>6406</v>
      </c>
      <c r="C345" t="s">
        <v>14</v>
      </c>
      <c r="D345">
        <v>181</v>
      </c>
    </row>
    <row r="346" spans="1:4" x14ac:dyDescent="0.3">
      <c r="A346" t="s">
        <v>20</v>
      </c>
      <c r="B346">
        <v>192</v>
      </c>
      <c r="C346" t="s">
        <v>14</v>
      </c>
      <c r="D346">
        <v>13</v>
      </c>
    </row>
    <row r="347" spans="1:4" x14ac:dyDescent="0.3">
      <c r="A347" t="s">
        <v>20</v>
      </c>
      <c r="B347">
        <v>26</v>
      </c>
      <c r="C347" t="s">
        <v>14</v>
      </c>
      <c r="D347">
        <v>1</v>
      </c>
    </row>
    <row r="348" spans="1:4" x14ac:dyDescent="0.3">
      <c r="A348" t="s">
        <v>20</v>
      </c>
      <c r="B348">
        <v>723</v>
      </c>
      <c r="C348" t="s">
        <v>14</v>
      </c>
      <c r="D348">
        <v>21</v>
      </c>
    </row>
    <row r="349" spans="1:4" x14ac:dyDescent="0.3">
      <c r="A349" t="s">
        <v>20</v>
      </c>
      <c r="B349">
        <v>170</v>
      </c>
      <c r="C349" t="s">
        <v>14</v>
      </c>
      <c r="D349">
        <v>830</v>
      </c>
    </row>
    <row r="350" spans="1:4" x14ac:dyDescent="0.3">
      <c r="A350" t="s">
        <v>20</v>
      </c>
      <c r="B350">
        <v>238</v>
      </c>
      <c r="C350" t="s">
        <v>14</v>
      </c>
      <c r="D350">
        <v>130</v>
      </c>
    </row>
    <row r="351" spans="1:4" x14ac:dyDescent="0.3">
      <c r="A351" t="s">
        <v>20</v>
      </c>
      <c r="B351">
        <v>55</v>
      </c>
      <c r="C351" t="s">
        <v>14</v>
      </c>
      <c r="D351">
        <v>55</v>
      </c>
    </row>
    <row r="352" spans="1:4" x14ac:dyDescent="0.3">
      <c r="A352" t="s">
        <v>20</v>
      </c>
      <c r="B352">
        <v>128</v>
      </c>
      <c r="C352" t="s">
        <v>14</v>
      </c>
      <c r="D352">
        <v>114</v>
      </c>
    </row>
    <row r="353" spans="1:4" x14ac:dyDescent="0.3">
      <c r="A353" t="s">
        <v>20</v>
      </c>
      <c r="B353">
        <v>2144</v>
      </c>
      <c r="C353" t="s">
        <v>14</v>
      </c>
      <c r="D353">
        <v>594</v>
      </c>
    </row>
    <row r="354" spans="1:4" x14ac:dyDescent="0.3">
      <c r="A354" t="s">
        <v>20</v>
      </c>
      <c r="B354">
        <v>2693</v>
      </c>
      <c r="C354" t="s">
        <v>14</v>
      </c>
      <c r="D354">
        <v>24</v>
      </c>
    </row>
    <row r="355" spans="1:4" x14ac:dyDescent="0.3">
      <c r="A355" t="s">
        <v>20</v>
      </c>
      <c r="B355">
        <v>432</v>
      </c>
      <c r="C355" t="s">
        <v>14</v>
      </c>
      <c r="D355">
        <v>252</v>
      </c>
    </row>
    <row r="356" spans="1:4" x14ac:dyDescent="0.3">
      <c r="A356" t="s">
        <v>20</v>
      </c>
      <c r="B356">
        <v>189</v>
      </c>
      <c r="C356" t="s">
        <v>14</v>
      </c>
      <c r="D356">
        <v>67</v>
      </c>
    </row>
    <row r="357" spans="1:4" x14ac:dyDescent="0.3">
      <c r="A357" t="s">
        <v>20</v>
      </c>
      <c r="B357">
        <v>154</v>
      </c>
      <c r="C357" t="s">
        <v>14</v>
      </c>
      <c r="D357">
        <v>742</v>
      </c>
    </row>
    <row r="358" spans="1:4" x14ac:dyDescent="0.3">
      <c r="A358" t="s">
        <v>20</v>
      </c>
      <c r="B358">
        <v>96</v>
      </c>
      <c r="C358" t="s">
        <v>14</v>
      </c>
      <c r="D358">
        <v>75</v>
      </c>
    </row>
    <row r="359" spans="1:4" x14ac:dyDescent="0.3">
      <c r="A359" t="s">
        <v>20</v>
      </c>
      <c r="B359">
        <v>3063</v>
      </c>
      <c r="C359" t="s">
        <v>14</v>
      </c>
      <c r="D359">
        <v>4405</v>
      </c>
    </row>
    <row r="360" spans="1:4" x14ac:dyDescent="0.3">
      <c r="A360" t="s">
        <v>20</v>
      </c>
      <c r="B360">
        <v>2266</v>
      </c>
      <c r="C360" t="s">
        <v>14</v>
      </c>
      <c r="D360">
        <v>92</v>
      </c>
    </row>
    <row r="361" spans="1:4" x14ac:dyDescent="0.3">
      <c r="A361" t="s">
        <v>20</v>
      </c>
      <c r="B361">
        <v>194</v>
      </c>
      <c r="C361" t="s">
        <v>14</v>
      </c>
      <c r="D361">
        <v>64</v>
      </c>
    </row>
    <row r="362" spans="1:4" x14ac:dyDescent="0.3">
      <c r="A362" t="s">
        <v>20</v>
      </c>
      <c r="B362">
        <v>129</v>
      </c>
      <c r="C362" t="s">
        <v>14</v>
      </c>
      <c r="D362">
        <v>64</v>
      </c>
    </row>
    <row r="363" spans="1:4" x14ac:dyDescent="0.3">
      <c r="A363" t="s">
        <v>20</v>
      </c>
      <c r="B363">
        <v>375</v>
      </c>
      <c r="C363" t="s">
        <v>14</v>
      </c>
      <c r="D363">
        <v>842</v>
      </c>
    </row>
    <row r="364" spans="1:4" x14ac:dyDescent="0.3">
      <c r="A364" t="s">
        <v>20</v>
      </c>
      <c r="B364">
        <v>409</v>
      </c>
      <c r="C364" t="s">
        <v>14</v>
      </c>
      <c r="D364">
        <v>112</v>
      </c>
    </row>
    <row r="365" spans="1:4" x14ac:dyDescent="0.3">
      <c r="A365" t="s">
        <v>20</v>
      </c>
      <c r="B365">
        <v>234</v>
      </c>
      <c r="C365" t="s">
        <v>14</v>
      </c>
      <c r="D365">
        <v>374</v>
      </c>
    </row>
    <row r="366" spans="1:4" x14ac:dyDescent="0.3">
      <c r="A366" t="s">
        <v>20</v>
      </c>
      <c r="B366">
        <v>3016</v>
      </c>
    </row>
    <row r="367" spans="1:4" x14ac:dyDescent="0.3">
      <c r="A367" t="s">
        <v>20</v>
      </c>
      <c r="B367">
        <v>264</v>
      </c>
    </row>
    <row r="368" spans="1:4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ontainsText" dxfId="13" priority="9" operator="containsText" text="live">
      <formula>NOT(ISERROR(SEARCH("live",A2)))</formula>
    </cfRule>
    <cfRule type="containsText" dxfId="12" priority="10" operator="containsText" text="cancel">
      <formula>NOT(ISERROR(SEARCH("cancel",A2)))</formula>
    </cfRule>
    <cfRule type="containsText" dxfId="11" priority="11" operator="containsText" text="successful">
      <formula>NOT(ISERROR(SEARCH("successful",A2)))</formula>
    </cfRule>
    <cfRule type="containsText" dxfId="10" priority="12" operator="containsText" text="failed">
      <formula>NOT(ISERROR(SEARCH("failed",A2)))</formula>
    </cfRule>
  </conditionalFormatting>
  <conditionalFormatting sqref="C2:C365">
    <cfRule type="containsText" dxfId="9" priority="5" operator="containsText" text="live">
      <formula>NOT(ISERROR(SEARCH("live",C2)))</formula>
    </cfRule>
    <cfRule type="containsText" dxfId="8" priority="6" operator="containsText" text="cancel">
      <formula>NOT(ISERROR(SEARCH("cancel",C2)))</formula>
    </cfRule>
    <cfRule type="containsText" dxfId="7" priority="7" operator="containsText" text="successful">
      <formula>NOT(ISERROR(SEARCH("successful",C2)))</formula>
    </cfRule>
    <cfRule type="containsText" dxfId="6" priority="8" operator="containsText" text="failed">
      <formula>NOT(ISERROR(SEARCH("failed",C2)))</formula>
    </cfRule>
  </conditionalFormatting>
  <conditionalFormatting sqref="H1">
    <cfRule type="containsText" dxfId="5" priority="1" operator="containsText" text="live">
      <formula>NOT(ISERROR(SEARCH("live",H1)))</formula>
    </cfRule>
    <cfRule type="containsText" dxfId="4" priority="2" operator="containsText" text="cancel">
      <formula>NOT(ISERROR(SEARCH("cancel",H1)))</formula>
    </cfRule>
    <cfRule type="containsText" dxfId="3" priority="3" operator="containsText" text="successful">
      <formula>NOT(ISERROR(SEARCH("successful",H1)))</formula>
    </cfRule>
    <cfRule type="containsText" dxfId="2" priority="4" operator="containsText" text="failed">
      <formula>NOT(ISERROR(SEARCH("failed",H1)))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Crowdfunding</vt:lpstr>
      <vt:lpstr>PT x Category</vt:lpstr>
      <vt:lpstr>PT x SubCategory</vt:lpstr>
      <vt:lpstr>PT x Years</vt:lpstr>
      <vt:lpstr>PT x Income</vt:lpstr>
      <vt:lpstr>Stadistics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Alejandra Espinosa</cp:lastModifiedBy>
  <dcterms:created xsi:type="dcterms:W3CDTF">2021-09-29T18:52:28Z</dcterms:created>
  <dcterms:modified xsi:type="dcterms:W3CDTF">2023-01-10T04:50:45Z</dcterms:modified>
</cp:coreProperties>
</file>