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900" activeTab="2"/>
  </bookViews>
  <sheets>
    <sheet name="早" sheetId="5" r:id="rId1"/>
    <sheet name="中" sheetId="2" r:id="rId2"/>
    <sheet name="晚 " sheetId="3" r:id="rId3"/>
    <sheet name="产能考核" sheetId="4" r:id="rId4"/>
  </sheets>
  <definedNames>
    <definedName name="MYZU4" localSheetId="1">中!#REF!</definedName>
    <definedName name="MYZU4" localSheetId="2">'晚 '!#REF!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1" authorId="0">
      <text>
        <r>
          <rPr>
            <sz val="10"/>
            <rFont val="宋体"/>
            <charset val="134"/>
          </rPr>
          <t xml:space="preserve">Administrator:
25包/分
</t>
        </r>
      </text>
    </comment>
  </commentList>
</comments>
</file>

<file path=xl/sharedStrings.xml><?xml version="1.0" encoding="utf-8"?>
<sst xmlns="http://schemas.openxmlformats.org/spreadsheetml/2006/main" count="240" uniqueCount="83">
  <si>
    <t>作业计划完成情况表</t>
  </si>
  <si>
    <t xml:space="preserve">日期2024年12月    日    班次：早班     值别：   </t>
  </si>
  <si>
    <t>计划完成率低于95%情况说明（影响工时、影响产量）请写明异常具体时间。</t>
  </si>
  <si>
    <t>盐  种</t>
  </si>
  <si>
    <t>产线</t>
  </si>
  <si>
    <t>几台机
未生产</t>
  </si>
  <si>
    <t>生产规格</t>
  </si>
  <si>
    <t>产能考核
（每小时/吨/机）</t>
  </si>
  <si>
    <t>作业计划量</t>
  </si>
  <si>
    <t>实际生产量</t>
  </si>
  <si>
    <t>计划完成率</t>
  </si>
  <si>
    <t>402盐、盐质</t>
  </si>
  <si>
    <t>设备</t>
  </si>
  <si>
    <t>人员因素</t>
  </si>
  <si>
    <t>包材因素</t>
  </si>
  <si>
    <t>追溯设备因素</t>
  </si>
  <si>
    <t>改品种因素</t>
  </si>
  <si>
    <t>其他因素</t>
  </si>
  <si>
    <t>异常产量
合计（吨）</t>
  </si>
  <si>
    <t>原因说明</t>
  </si>
  <si>
    <t>异常工时（h）</t>
  </si>
  <si>
    <t>异常产量（T）</t>
  </si>
  <si>
    <t>立袋</t>
  </si>
  <si>
    <t>1#-3#</t>
  </si>
  <si>
    <t>4#-5#</t>
  </si>
  <si>
    <t>立袋纸箱小包盐小计</t>
  </si>
  <si>
    <t>平袋</t>
  </si>
  <si>
    <t>20#-21#</t>
  </si>
  <si>
    <t>平袋纸箱小包盐小计</t>
  </si>
  <si>
    <t>平袋袋装</t>
  </si>
  <si>
    <t>7#-11#</t>
  </si>
  <si>
    <t>12#-17#</t>
  </si>
  <si>
    <t>平袋袋装盐小计</t>
  </si>
  <si>
    <t>大克重</t>
  </si>
  <si>
    <t>18#</t>
  </si>
  <si>
    <t>19#</t>
  </si>
  <si>
    <t>大克重盐小计</t>
  </si>
  <si>
    <t>合   计</t>
  </si>
  <si>
    <t xml:space="preserve">填表注意事项：
1、请填写空白区域数据，橘红色背景区域自动生成不需要填写。
2、新增数据填写：请注意填本班几台机未生产的数量（全部开启不需要填写数量）、根据生产的规格填写对应的区域（如7-11线是500g的就填到500g那栏）。
3、作业计划量请按销售实际发的计划填写，不能写清包材、清库。
</t>
  </si>
  <si>
    <t xml:space="preserve">日期2024年12月    日    班次：中班     值别：   </t>
  </si>
  <si>
    <t xml:space="preserve">日期2024年12月    日    班次：晚班     值别：   </t>
  </si>
  <si>
    <t>小包产能考核表</t>
  </si>
  <si>
    <t>品种</t>
  </si>
  <si>
    <t>产品规格</t>
  </si>
  <si>
    <t>班产能
 （在设备正常，盐量正常的情况下）</t>
  </si>
  <si>
    <t>日产能
（按每班6.5h）</t>
  </si>
  <si>
    <t>按6.5小时生产实际测算
（每小时/吨/机）</t>
  </si>
  <si>
    <t>按8小时生产实际测算
（每小时/吨/机）</t>
  </si>
  <si>
    <t>1#、2#、3#线立袋纸箱线</t>
  </si>
  <si>
    <t>400g</t>
  </si>
  <si>
    <t>25.2吨/线（25包/分）</t>
  </si>
  <si>
    <t>61吨</t>
  </si>
  <si>
    <t>320g</t>
  </si>
  <si>
    <t>20.16吨/线（25包/分）</t>
  </si>
  <si>
    <t>49吨</t>
  </si>
  <si>
    <t>4#、5#、6#线平袋纸箱线</t>
  </si>
  <si>
    <t>500g</t>
  </si>
  <si>
    <t xml:space="preserve"> 50.4吨/线（40包/分）</t>
  </si>
  <si>
    <t>122吨</t>
  </si>
  <si>
    <t>40.2吨/线（40包/分）</t>
  </si>
  <si>
    <t>98吨</t>
  </si>
  <si>
    <t>350g</t>
  </si>
  <si>
    <t>35.1吨/线（40包/分）</t>
  </si>
  <si>
    <t>85吨</t>
  </si>
  <si>
    <t>7#—17#线平袋线</t>
  </si>
  <si>
    <t>231吨/线（50包/分）</t>
  </si>
  <si>
    <t>563吨</t>
  </si>
  <si>
    <t>184.8吨/线（50包/分）</t>
  </si>
  <si>
    <t>450吨</t>
  </si>
  <si>
    <t>320—350g</t>
  </si>
  <si>
    <t>147.4—161.7吨/线（50包/分）</t>
  </si>
  <si>
    <t>359-394吨</t>
  </si>
  <si>
    <t>18#线</t>
  </si>
  <si>
    <t>1000g</t>
  </si>
  <si>
    <t>30吨/线（35包/分）27t</t>
  </si>
  <si>
    <t>81吨</t>
  </si>
  <si>
    <t xml:space="preserve">19#线平袋线                      </t>
  </si>
  <si>
    <t>2.5kg</t>
  </si>
  <si>
    <t>40吨/线（20包/分）36t</t>
  </si>
  <si>
    <t>108吨</t>
  </si>
  <si>
    <t>2kg</t>
  </si>
  <si>
    <t xml:space="preserve"> 30吨/线 （20包/分）28t</t>
  </si>
  <si>
    <t xml:space="preserve"> 84吨</t>
  </si>
</sst>
</file>

<file path=xl/styles.xml><?xml version="1.0" encoding="utf-8"?>
<styleSheet xmlns="http://schemas.openxmlformats.org/spreadsheetml/2006/main">
  <numFmts count="6">
    <numFmt numFmtId="176" formatCode="0_ "/>
    <numFmt numFmtId="44" formatCode="_ &quot;￥&quot;* #,##0.00_ ;_ &quot;￥&quot;* \-#,##0.00_ ;_ &quot;￥&quot;* &quot;-&quot;??_ ;_ @_ "/>
    <numFmt numFmtId="177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b/>
      <sz val="12"/>
      <color theme="1"/>
      <name val="仿宋"/>
      <charset val="134"/>
    </font>
    <font>
      <sz val="12"/>
      <color theme="1"/>
      <name val="仿宋"/>
      <charset val="134"/>
    </font>
    <font>
      <sz val="12"/>
      <color rgb="FFFF0000"/>
      <name val="仿宋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8" fillId="22" borderId="0">
      <alignment vertical="center"/>
    </xf>
    <xf numFmtId="0" fontId="11" fillId="21" borderId="0">
      <alignment vertical="center"/>
    </xf>
    <xf numFmtId="0" fontId="18" fillId="32" borderId="0">
      <alignment vertical="center"/>
    </xf>
    <xf numFmtId="0" fontId="21" fillId="20" borderId="15">
      <alignment vertical="center"/>
    </xf>
    <xf numFmtId="0" fontId="11" fillId="31" borderId="0">
      <alignment vertical="center"/>
    </xf>
    <xf numFmtId="0" fontId="11" fillId="25" borderId="0">
      <alignment vertical="center"/>
    </xf>
    <xf numFmtId="44" fontId="0" fillId="0" borderId="0">
      <alignment vertical="center"/>
    </xf>
    <xf numFmtId="0" fontId="18" fillId="11" borderId="0">
      <alignment vertical="center"/>
    </xf>
    <xf numFmtId="9" fontId="0" fillId="0" borderId="0">
      <alignment vertical="center"/>
    </xf>
    <xf numFmtId="0" fontId="18" fillId="29" borderId="0">
      <alignment vertical="center"/>
    </xf>
    <xf numFmtId="0" fontId="18" fillId="28" borderId="0">
      <alignment vertical="center"/>
    </xf>
    <xf numFmtId="0" fontId="18" fillId="26" borderId="0">
      <alignment vertical="center"/>
    </xf>
    <xf numFmtId="0" fontId="18" fillId="30" borderId="0">
      <alignment vertical="center"/>
    </xf>
    <xf numFmtId="0" fontId="18" fillId="14" borderId="0">
      <alignment vertical="center"/>
    </xf>
    <xf numFmtId="0" fontId="22" fillId="7" borderId="15">
      <alignment vertical="center"/>
    </xf>
    <xf numFmtId="0" fontId="18" fillId="34" borderId="0">
      <alignment vertical="center"/>
    </xf>
    <xf numFmtId="0" fontId="24" fillId="24" borderId="0">
      <alignment vertical="center"/>
    </xf>
    <xf numFmtId="0" fontId="11" fillId="18" borderId="0">
      <alignment vertical="center"/>
    </xf>
    <xf numFmtId="0" fontId="23" fillId="23" borderId="0">
      <alignment vertical="center"/>
    </xf>
    <xf numFmtId="0" fontId="11" fillId="16" borderId="0">
      <alignment vertical="center"/>
    </xf>
    <xf numFmtId="0" fontId="28" fillId="0" borderId="16">
      <alignment vertical="center"/>
    </xf>
    <xf numFmtId="0" fontId="19" fillId="12" borderId="0">
      <alignment vertical="center"/>
    </xf>
    <xf numFmtId="0" fontId="17" fillId="10" borderId="12">
      <alignment vertical="center"/>
    </xf>
    <xf numFmtId="0" fontId="15" fillId="7" borderId="11">
      <alignment vertical="center"/>
    </xf>
    <xf numFmtId="0" fontId="26" fillId="0" borderId="10">
      <alignment vertical="center"/>
    </xf>
    <xf numFmtId="0" fontId="20" fillId="0" borderId="0">
      <alignment vertical="center"/>
    </xf>
    <xf numFmtId="0" fontId="11" fillId="9" borderId="0">
      <alignment vertical="center"/>
    </xf>
    <xf numFmtId="0" fontId="16" fillId="0" borderId="0">
      <alignment vertical="center"/>
    </xf>
    <xf numFmtId="42" fontId="0" fillId="0" borderId="0">
      <alignment vertical="center"/>
    </xf>
    <xf numFmtId="0" fontId="11" fillId="8" borderId="0">
      <alignment vertical="center"/>
    </xf>
    <xf numFmtId="43" fontId="0" fillId="0" borderId="0">
      <alignment vertical="center"/>
    </xf>
    <xf numFmtId="0" fontId="14" fillId="0" borderId="0">
      <alignment vertical="center"/>
    </xf>
    <xf numFmtId="0" fontId="27" fillId="0" borderId="0">
      <alignment vertical="center"/>
    </xf>
    <xf numFmtId="0" fontId="11" fillId="6" borderId="0">
      <alignment vertical="center"/>
    </xf>
    <xf numFmtId="0" fontId="13" fillId="0" borderId="0">
      <alignment vertical="center"/>
    </xf>
    <xf numFmtId="0" fontId="18" fillId="15" borderId="0">
      <alignment vertical="center"/>
    </xf>
    <xf numFmtId="0" fontId="0" fillId="17" borderId="14">
      <alignment vertical="center"/>
    </xf>
    <xf numFmtId="0" fontId="11" fillId="5" borderId="0">
      <alignment vertical="center"/>
    </xf>
    <xf numFmtId="0" fontId="18" fillId="27" borderId="0">
      <alignment vertical="center"/>
    </xf>
    <xf numFmtId="0" fontId="11" fillId="19" borderId="0">
      <alignment vertical="center"/>
    </xf>
    <xf numFmtId="0" fontId="25" fillId="0" borderId="0">
      <alignment vertical="center"/>
    </xf>
    <xf numFmtId="41" fontId="0" fillId="0" borderId="0">
      <alignment vertical="center"/>
    </xf>
    <xf numFmtId="0" fontId="12" fillId="0" borderId="10">
      <alignment vertical="center"/>
    </xf>
    <xf numFmtId="0" fontId="11" fillId="4" borderId="0">
      <alignment vertical="center"/>
    </xf>
    <xf numFmtId="0" fontId="16" fillId="0" borderId="13">
      <alignment vertical="center"/>
    </xf>
    <xf numFmtId="0" fontId="18" fillId="33" borderId="0">
      <alignment vertical="center"/>
    </xf>
    <xf numFmtId="0" fontId="11" fillId="13" borderId="0">
      <alignment vertical="center"/>
    </xf>
    <xf numFmtId="0" fontId="10" fillId="0" borderId="9">
      <alignment vertical="center"/>
    </xf>
  </cellStyleXfs>
  <cellXfs count="55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176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/>
    <xf numFmtId="0" fontId="0" fillId="0" borderId="3" xfId="0" applyBorder="1" applyAlignment="1"/>
    <xf numFmtId="0" fontId="4" fillId="2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2" borderId="0" xfId="0" applyFont="1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58" fontId="6" fillId="0" borderId="1" xfId="0" applyNumberFormat="1" applyFont="1" applyBorder="1" applyAlignment="1">
      <alignment horizontal="left" vertical="center"/>
    </xf>
    <xf numFmtId="0" fontId="0" fillId="0" borderId="4" xfId="0" applyBorder="1" applyAlignment="1"/>
    <xf numFmtId="0" fontId="6" fillId="3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6" xfId="0" applyBorder="1" applyAlignment="1"/>
    <xf numFmtId="0" fontId="0" fillId="0" borderId="7" xfId="0" applyBorder="1" applyAlignment="1"/>
    <xf numFmtId="0" fontId="6" fillId="0" borderId="1" xfId="0" applyFont="1" applyBorder="1" applyAlignment="1">
      <alignment horizontal="center" vertical="center" textRotation="255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0" fillId="0" borderId="8" xfId="0" applyBorder="1" applyAlignment="1"/>
    <xf numFmtId="0" fontId="6" fillId="3" borderId="1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textRotation="255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8"/>
  <sheetViews>
    <sheetView workbookViewId="0">
      <selection activeCell="A2" sqref="A2:I2"/>
    </sheetView>
  </sheetViews>
  <sheetFormatPr defaultColWidth="9" defaultRowHeight="13.6"/>
  <cols>
    <col min="1" max="1" width="9.77884615384615" style="21" customWidth="1"/>
    <col min="2" max="2" width="15.5" style="22" customWidth="1"/>
    <col min="3" max="3" width="10.0576923076923" style="22" customWidth="1"/>
    <col min="4" max="5" width="7.375" style="23" customWidth="1"/>
    <col min="6" max="6" width="8.33653846153846" style="23" customWidth="1"/>
    <col min="7" max="8" width="8.75" style="24" customWidth="1"/>
    <col min="9" max="9" width="11" style="25" customWidth="1"/>
    <col min="10" max="10" width="15.625" style="18" customWidth="1"/>
    <col min="11" max="12" width="5.5" style="18" customWidth="1"/>
    <col min="13" max="13" width="15.625" style="18" customWidth="1"/>
    <col min="14" max="15" width="5.5" style="18" customWidth="1"/>
    <col min="16" max="16" width="15.625" style="18" customWidth="1"/>
    <col min="17" max="18" width="5.5" style="18" customWidth="1"/>
    <col min="19" max="19" width="15.625" style="18" customWidth="1"/>
    <col min="20" max="21" width="5.5" style="18" customWidth="1"/>
    <col min="22" max="22" width="15.625" style="18" customWidth="1"/>
    <col min="23" max="24" width="5.5" style="18" customWidth="1"/>
    <col min="25" max="25" width="15.625" style="18" customWidth="1"/>
    <col min="26" max="27" width="5.5" style="18" customWidth="1"/>
    <col min="28" max="28" width="15.625" style="18" customWidth="1"/>
    <col min="29" max="29" width="5.5" style="18" customWidth="1"/>
    <col min="30" max="31" width="7.61538461538461" style="24" customWidth="1"/>
    <col min="32" max="16384" width="9" style="17" customWidth="1"/>
  </cols>
  <sheetData>
    <row r="1" s="17" customFormat="1" spans="1:31">
      <c r="A1" s="26" t="s">
        <v>0</v>
      </c>
      <c r="AD1" s="24"/>
      <c r="AE1" s="24"/>
    </row>
    <row r="2" s="17" customFormat="1" ht="14" customHeight="1" spans="1:31">
      <c r="A2" s="27" t="s">
        <v>1</v>
      </c>
      <c r="B2" s="28"/>
      <c r="C2" s="28"/>
      <c r="D2" s="28"/>
      <c r="E2" s="28"/>
      <c r="F2" s="28"/>
      <c r="G2" s="28"/>
      <c r="H2" s="28"/>
      <c r="I2" s="39"/>
      <c r="J2" s="52" t="s">
        <v>2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39"/>
    </row>
    <row r="3" s="18" customFormat="1" spans="1:31">
      <c r="A3" s="29" t="s">
        <v>3</v>
      </c>
      <c r="B3" s="30"/>
      <c r="C3" s="31" t="s">
        <v>4</v>
      </c>
      <c r="D3" s="32" t="s">
        <v>5</v>
      </c>
      <c r="E3" s="32" t="s">
        <v>6</v>
      </c>
      <c r="F3" s="31" t="s">
        <v>7</v>
      </c>
      <c r="G3" s="32" t="s">
        <v>8</v>
      </c>
      <c r="H3" s="32" t="s">
        <v>9</v>
      </c>
      <c r="I3" s="32" t="s">
        <v>10</v>
      </c>
      <c r="J3" s="32" t="s">
        <v>11</v>
      </c>
      <c r="K3" s="28"/>
      <c r="L3" s="39"/>
      <c r="M3" s="32" t="s">
        <v>12</v>
      </c>
      <c r="N3" s="28"/>
      <c r="O3" s="39"/>
      <c r="P3" s="32" t="s">
        <v>13</v>
      </c>
      <c r="Q3" s="28"/>
      <c r="R3" s="39"/>
      <c r="S3" s="32" t="s">
        <v>14</v>
      </c>
      <c r="T3" s="28"/>
      <c r="U3" s="39"/>
      <c r="V3" s="32" t="s">
        <v>15</v>
      </c>
      <c r="W3" s="28"/>
      <c r="X3" s="39"/>
      <c r="Y3" s="32" t="s">
        <v>16</v>
      </c>
      <c r="Z3" s="28"/>
      <c r="AA3" s="39"/>
      <c r="AB3" s="32" t="s">
        <v>17</v>
      </c>
      <c r="AC3" s="28"/>
      <c r="AD3" s="39"/>
      <c r="AE3" s="32" t="s">
        <v>18</v>
      </c>
    </row>
    <row r="4" s="18" customFormat="1" ht="41" customHeight="1" spans="1:31">
      <c r="A4" s="33"/>
      <c r="B4" s="34"/>
      <c r="C4" s="9"/>
      <c r="D4" s="9"/>
      <c r="E4" s="9"/>
      <c r="F4" s="9"/>
      <c r="G4" s="9"/>
      <c r="H4" s="9"/>
      <c r="I4" s="9"/>
      <c r="J4" s="32" t="s">
        <v>19</v>
      </c>
      <c r="K4" s="32" t="s">
        <v>20</v>
      </c>
      <c r="L4" s="32" t="s">
        <v>21</v>
      </c>
      <c r="M4" s="32" t="s">
        <v>19</v>
      </c>
      <c r="N4" s="32" t="s">
        <v>20</v>
      </c>
      <c r="O4" s="32" t="s">
        <v>21</v>
      </c>
      <c r="P4" s="32" t="s">
        <v>19</v>
      </c>
      <c r="Q4" s="32" t="s">
        <v>20</v>
      </c>
      <c r="R4" s="32" t="s">
        <v>21</v>
      </c>
      <c r="S4" s="32" t="s">
        <v>19</v>
      </c>
      <c r="T4" s="32" t="s">
        <v>20</v>
      </c>
      <c r="U4" s="32" t="s">
        <v>21</v>
      </c>
      <c r="V4" s="32" t="s">
        <v>19</v>
      </c>
      <c r="W4" s="32" t="s">
        <v>20</v>
      </c>
      <c r="X4" s="32" t="s">
        <v>21</v>
      </c>
      <c r="Y4" s="32" t="s">
        <v>19</v>
      </c>
      <c r="Z4" s="32" t="s">
        <v>20</v>
      </c>
      <c r="AA4" s="32" t="s">
        <v>21</v>
      </c>
      <c r="AB4" s="32" t="s">
        <v>19</v>
      </c>
      <c r="AC4" s="32" t="s">
        <v>20</v>
      </c>
      <c r="AD4" s="32" t="s">
        <v>21</v>
      </c>
      <c r="AE4" s="9"/>
    </row>
    <row r="5" s="18" customFormat="1" ht="41" customHeight="1" spans="1:31">
      <c r="A5" s="35" t="s">
        <v>22</v>
      </c>
      <c r="B5" s="36"/>
      <c r="C5" s="31" t="s">
        <v>23</v>
      </c>
      <c r="D5" s="37"/>
      <c r="E5" s="32">
        <v>320</v>
      </c>
      <c r="F5" s="29">
        <v>0.39</v>
      </c>
      <c r="G5" s="48"/>
      <c r="H5" s="49"/>
      <c r="I5" s="53">
        <f t="shared" ref="I5:I24" si="0">IFERROR(H5/G5,0)</f>
        <v>0</v>
      </c>
      <c r="J5" s="52"/>
      <c r="K5" s="52"/>
      <c r="L5" s="32">
        <f>K5*D5*F5</f>
        <v>0</v>
      </c>
      <c r="M5" s="52"/>
      <c r="N5" s="52"/>
      <c r="O5" s="32">
        <f>F5*N5*(6-D5)</f>
        <v>0</v>
      </c>
      <c r="P5" s="52"/>
      <c r="Q5" s="52"/>
      <c r="R5" s="32">
        <f>F5*Q5*(6-D5)</f>
        <v>0</v>
      </c>
      <c r="S5" s="52"/>
      <c r="T5" s="52"/>
      <c r="U5" s="32">
        <f>F5*T5*(6-D5)</f>
        <v>0</v>
      </c>
      <c r="V5" s="52"/>
      <c r="W5" s="52"/>
      <c r="X5" s="32">
        <f>W5*F5*(6-D5)</f>
        <v>0</v>
      </c>
      <c r="Y5" s="52"/>
      <c r="Z5" s="52"/>
      <c r="AA5" s="32">
        <f>F5*Z5*(6-D5)</f>
        <v>0</v>
      </c>
      <c r="AB5" s="52"/>
      <c r="AC5" s="52"/>
      <c r="AD5" s="32">
        <f>AC5*F5*(6-D5)</f>
        <v>0</v>
      </c>
      <c r="AE5" s="32">
        <f t="shared" ref="AE5:AE8" si="1">L5+O5+R5+U5+X5+AA5+AD5</f>
        <v>0</v>
      </c>
    </row>
    <row r="6" s="18" customFormat="1" ht="14" customHeight="1" spans="1:31">
      <c r="A6" s="10"/>
      <c r="B6" s="36"/>
      <c r="C6" s="31" t="s">
        <v>23</v>
      </c>
      <c r="D6" s="37"/>
      <c r="E6" s="32">
        <v>400</v>
      </c>
      <c r="F6" s="32">
        <v>0.49</v>
      </c>
      <c r="G6" s="48"/>
      <c r="H6" s="49"/>
      <c r="I6" s="53">
        <f t="shared" si="0"/>
        <v>0</v>
      </c>
      <c r="J6" s="52"/>
      <c r="K6" s="52"/>
      <c r="L6" s="32">
        <f>K6*D6*F6</f>
        <v>0</v>
      </c>
      <c r="M6" s="52"/>
      <c r="N6" s="52"/>
      <c r="O6" s="32">
        <f>F6*N6*(6-D6)</f>
        <v>0</v>
      </c>
      <c r="P6" s="52"/>
      <c r="Q6" s="52"/>
      <c r="R6" s="32">
        <f>F6*Q6*(6-D6)</f>
        <v>0</v>
      </c>
      <c r="S6" s="52"/>
      <c r="T6" s="52"/>
      <c r="U6" s="32">
        <f>F6*T6*(6-D6)</f>
        <v>0</v>
      </c>
      <c r="V6" s="52"/>
      <c r="W6" s="52"/>
      <c r="X6" s="32">
        <f>W6*F6*(6-D6)</f>
        <v>0</v>
      </c>
      <c r="Y6" s="52"/>
      <c r="Z6" s="52"/>
      <c r="AA6" s="32">
        <f>F6*Z6*(6-D6)</f>
        <v>0</v>
      </c>
      <c r="AB6" s="52"/>
      <c r="AC6" s="52"/>
      <c r="AD6" s="32">
        <f>AC6*F6*(6-D6)</f>
        <v>0</v>
      </c>
      <c r="AE6" s="32">
        <f t="shared" si="1"/>
        <v>0</v>
      </c>
    </row>
    <row r="7" s="18" customFormat="1" ht="14" customHeight="1" spans="1:31">
      <c r="A7" s="10"/>
      <c r="B7" s="36"/>
      <c r="C7" s="31" t="s">
        <v>24</v>
      </c>
      <c r="D7" s="38"/>
      <c r="E7" s="32">
        <v>400</v>
      </c>
      <c r="F7" s="32">
        <v>0.49</v>
      </c>
      <c r="G7" s="48"/>
      <c r="H7" s="48"/>
      <c r="I7" s="53">
        <f t="shared" si="0"/>
        <v>0</v>
      </c>
      <c r="J7" s="52"/>
      <c r="K7" s="52"/>
      <c r="L7" s="32">
        <f t="shared" ref="L7:L11" si="2">K7*F7*(4-D7)</f>
        <v>0</v>
      </c>
      <c r="M7" s="52"/>
      <c r="N7" s="52"/>
      <c r="O7" s="32">
        <f t="shared" ref="O7:O11" si="3">F7*N7*(4-D7)</f>
        <v>0</v>
      </c>
      <c r="P7" s="52"/>
      <c r="Q7" s="52"/>
      <c r="R7" s="32">
        <f t="shared" ref="R7:R11" si="4">F7*Q7*(4-D7)</f>
        <v>0</v>
      </c>
      <c r="S7" s="52"/>
      <c r="T7" s="52"/>
      <c r="U7" s="32">
        <f t="shared" ref="U7:U11" si="5">F7*T7*(4-D7)</f>
        <v>0</v>
      </c>
      <c r="V7" s="52"/>
      <c r="W7" s="52"/>
      <c r="X7" s="32">
        <f t="shared" ref="X7:X11" si="6">W7*F7*(4-D7)</f>
        <v>0</v>
      </c>
      <c r="Y7" s="52"/>
      <c r="Z7" s="52"/>
      <c r="AA7" s="32">
        <f t="shared" ref="AA7:AA11" si="7">F7*Z7*(4-D7)</f>
        <v>0</v>
      </c>
      <c r="AB7" s="52"/>
      <c r="AC7" s="52"/>
      <c r="AD7" s="32">
        <f t="shared" ref="AD7:AD11" si="8">AC7*F7*(4-D7)</f>
        <v>0</v>
      </c>
      <c r="AE7" s="32">
        <f t="shared" si="1"/>
        <v>0</v>
      </c>
    </row>
    <row r="8" s="19" customFormat="1" ht="14" customHeight="1" spans="1:31">
      <c r="A8" s="9"/>
      <c r="B8" s="36"/>
      <c r="C8" s="31" t="s">
        <v>24</v>
      </c>
      <c r="D8" s="37"/>
      <c r="E8" s="32">
        <v>320</v>
      </c>
      <c r="F8" s="32">
        <v>0.39</v>
      </c>
      <c r="G8" s="49"/>
      <c r="H8" s="49"/>
      <c r="I8" s="53">
        <f t="shared" si="0"/>
        <v>0</v>
      </c>
      <c r="J8" s="52"/>
      <c r="K8" s="52"/>
      <c r="L8" s="32">
        <f t="shared" si="2"/>
        <v>0</v>
      </c>
      <c r="M8" s="52"/>
      <c r="N8" s="52"/>
      <c r="O8" s="32">
        <f t="shared" si="3"/>
        <v>0</v>
      </c>
      <c r="P8" s="52"/>
      <c r="Q8" s="52"/>
      <c r="R8" s="32">
        <f t="shared" si="4"/>
        <v>0</v>
      </c>
      <c r="S8" s="52"/>
      <c r="T8" s="52"/>
      <c r="U8" s="32">
        <f t="shared" si="5"/>
        <v>0</v>
      </c>
      <c r="V8" s="52"/>
      <c r="W8" s="52"/>
      <c r="X8" s="32">
        <f t="shared" si="6"/>
        <v>0</v>
      </c>
      <c r="Y8" s="52"/>
      <c r="Z8" s="52"/>
      <c r="AA8" s="32">
        <f t="shared" si="7"/>
        <v>0</v>
      </c>
      <c r="AB8" s="52"/>
      <c r="AC8" s="52"/>
      <c r="AD8" s="32">
        <f t="shared" si="8"/>
        <v>0</v>
      </c>
      <c r="AE8" s="32">
        <f t="shared" si="1"/>
        <v>0</v>
      </c>
    </row>
    <row r="9" s="19" customFormat="1" spans="1:31">
      <c r="A9" s="29" t="s">
        <v>25</v>
      </c>
      <c r="B9" s="39"/>
      <c r="C9" s="31"/>
      <c r="D9" s="40"/>
      <c r="E9" s="32"/>
      <c r="F9" s="32"/>
      <c r="G9" s="32">
        <f>SUM(G5:G8)</f>
        <v>0</v>
      </c>
      <c r="H9" s="32">
        <f>SUM(H5:H8)</f>
        <v>0</v>
      </c>
      <c r="I9" s="53">
        <f t="shared" si="0"/>
        <v>0</v>
      </c>
      <c r="J9" s="52"/>
      <c r="K9" s="52"/>
      <c r="L9" s="32"/>
      <c r="M9" s="52"/>
      <c r="N9" s="52"/>
      <c r="O9" s="32"/>
      <c r="P9" s="52"/>
      <c r="Q9" s="52"/>
      <c r="R9" s="32"/>
      <c r="S9" s="52"/>
      <c r="T9" s="52"/>
      <c r="U9" s="32"/>
      <c r="V9" s="52"/>
      <c r="W9" s="52"/>
      <c r="X9" s="32"/>
      <c r="Y9" s="52"/>
      <c r="Z9" s="52"/>
      <c r="AA9" s="32"/>
      <c r="AB9" s="52"/>
      <c r="AC9" s="52"/>
      <c r="AD9" s="32"/>
      <c r="AE9" s="32"/>
    </row>
    <row r="10" s="17" customFormat="1" ht="14" customHeight="1" spans="1:31">
      <c r="A10" s="41" t="s">
        <v>26</v>
      </c>
      <c r="B10" s="36"/>
      <c r="C10" s="31" t="s">
        <v>27</v>
      </c>
      <c r="D10" s="37"/>
      <c r="E10" s="32">
        <v>400</v>
      </c>
      <c r="F10" s="32">
        <v>0.78</v>
      </c>
      <c r="G10" s="49"/>
      <c r="H10" s="49"/>
      <c r="I10" s="53">
        <f t="shared" si="0"/>
        <v>0</v>
      </c>
      <c r="J10" s="52"/>
      <c r="K10" s="52"/>
      <c r="L10" s="32">
        <f t="shared" si="2"/>
        <v>0</v>
      </c>
      <c r="M10" s="52"/>
      <c r="N10" s="52"/>
      <c r="O10" s="32">
        <f t="shared" si="3"/>
        <v>0</v>
      </c>
      <c r="P10" s="52"/>
      <c r="Q10" s="52"/>
      <c r="R10" s="32">
        <f t="shared" si="4"/>
        <v>0</v>
      </c>
      <c r="S10" s="52"/>
      <c r="T10" s="52"/>
      <c r="U10" s="32">
        <f t="shared" si="5"/>
        <v>0</v>
      </c>
      <c r="V10" s="52"/>
      <c r="W10" s="52"/>
      <c r="X10" s="32">
        <f t="shared" si="6"/>
        <v>0</v>
      </c>
      <c r="Y10" s="52"/>
      <c r="Z10" s="52"/>
      <c r="AA10" s="32">
        <f t="shared" si="7"/>
        <v>0</v>
      </c>
      <c r="AB10" s="52"/>
      <c r="AC10" s="52"/>
      <c r="AD10" s="32">
        <f t="shared" si="8"/>
        <v>0</v>
      </c>
      <c r="AE10" s="32">
        <f t="shared" ref="AE10:AE17" si="9">L10+O10+R10+U10+X10+AA10+AD10</f>
        <v>0</v>
      </c>
    </row>
    <row r="11" s="19" customFormat="1" ht="14" customHeight="1" spans="1:31">
      <c r="A11" s="9"/>
      <c r="B11" s="36"/>
      <c r="C11" s="31" t="s">
        <v>27</v>
      </c>
      <c r="D11" s="37"/>
      <c r="E11" s="32">
        <v>500</v>
      </c>
      <c r="F11" s="32">
        <v>0.78</v>
      </c>
      <c r="G11" s="49"/>
      <c r="H11" s="49"/>
      <c r="I11" s="53">
        <f t="shared" si="0"/>
        <v>0</v>
      </c>
      <c r="J11" s="52"/>
      <c r="K11" s="52"/>
      <c r="L11" s="32">
        <f t="shared" si="2"/>
        <v>0</v>
      </c>
      <c r="M11" s="52"/>
      <c r="N11" s="52"/>
      <c r="O11" s="32">
        <f t="shared" si="3"/>
        <v>0</v>
      </c>
      <c r="P11" s="52"/>
      <c r="Q11" s="52"/>
      <c r="R11" s="32">
        <f t="shared" si="4"/>
        <v>0</v>
      </c>
      <c r="S11" s="52"/>
      <c r="T11" s="52"/>
      <c r="U11" s="32">
        <f t="shared" si="5"/>
        <v>0</v>
      </c>
      <c r="V11" s="52"/>
      <c r="W11" s="52"/>
      <c r="X11" s="32">
        <f t="shared" si="6"/>
        <v>0</v>
      </c>
      <c r="Y11" s="52"/>
      <c r="Z11" s="52"/>
      <c r="AA11" s="32">
        <f t="shared" si="7"/>
        <v>0</v>
      </c>
      <c r="AB11" s="52"/>
      <c r="AC11" s="52"/>
      <c r="AD11" s="32">
        <f t="shared" si="8"/>
        <v>0</v>
      </c>
      <c r="AE11" s="32">
        <f t="shared" si="9"/>
        <v>0</v>
      </c>
    </row>
    <row r="12" s="19" customFormat="1" spans="1:31">
      <c r="A12" s="29" t="s">
        <v>28</v>
      </c>
      <c r="B12" s="39"/>
      <c r="C12" s="31"/>
      <c r="D12" s="40"/>
      <c r="E12" s="32"/>
      <c r="F12" s="32"/>
      <c r="G12" s="32">
        <f>SUM(G10:G11)</f>
        <v>0</v>
      </c>
      <c r="H12" s="32">
        <f>SUM(H10:H11)</f>
        <v>0</v>
      </c>
      <c r="I12" s="53">
        <f t="shared" si="0"/>
        <v>0</v>
      </c>
      <c r="J12" s="52"/>
      <c r="K12" s="52"/>
      <c r="L12" s="32"/>
      <c r="M12" s="52"/>
      <c r="N12" s="52"/>
      <c r="O12" s="32"/>
      <c r="P12" s="52"/>
      <c r="Q12" s="52"/>
      <c r="R12" s="32"/>
      <c r="S12" s="52"/>
      <c r="T12" s="52"/>
      <c r="U12" s="32"/>
      <c r="V12" s="52"/>
      <c r="W12" s="52"/>
      <c r="X12" s="32"/>
      <c r="Y12" s="52"/>
      <c r="Z12" s="52"/>
      <c r="AA12" s="32"/>
      <c r="AB12" s="52"/>
      <c r="AC12" s="52"/>
      <c r="AD12" s="32"/>
      <c r="AE12" s="32"/>
    </row>
    <row r="13" s="19" customFormat="1" ht="41" customHeight="1" spans="1:31">
      <c r="A13" s="42" t="s">
        <v>29</v>
      </c>
      <c r="B13" s="36"/>
      <c r="C13" s="31" t="s">
        <v>30</v>
      </c>
      <c r="D13" s="43"/>
      <c r="E13" s="32">
        <v>400</v>
      </c>
      <c r="F13" s="32">
        <v>0.98</v>
      </c>
      <c r="G13" s="49"/>
      <c r="H13" s="49"/>
      <c r="I13" s="53">
        <f t="shared" si="0"/>
        <v>0</v>
      </c>
      <c r="J13" s="52"/>
      <c r="K13" s="52"/>
      <c r="L13" s="32">
        <f>K13*F13*(10-D13)</f>
        <v>0</v>
      </c>
      <c r="M13" s="52"/>
      <c r="N13" s="52"/>
      <c r="O13" s="32">
        <f>F13*N13*(10-D13)</f>
        <v>0</v>
      </c>
      <c r="P13" s="52"/>
      <c r="Q13" s="52"/>
      <c r="R13" s="32">
        <f>F13*Q13*(10-D13)</f>
        <v>0</v>
      </c>
      <c r="S13" s="52"/>
      <c r="T13" s="52"/>
      <c r="U13" s="32">
        <f>F13*T13*(10-D13)</f>
        <v>0</v>
      </c>
      <c r="V13" s="52"/>
      <c r="W13" s="52"/>
      <c r="X13" s="32">
        <f>W13*F13*(10-D13)</f>
        <v>0</v>
      </c>
      <c r="Y13" s="52"/>
      <c r="Z13" s="52"/>
      <c r="AA13" s="32">
        <f>F13*Z13*(10-D13)</f>
        <v>0</v>
      </c>
      <c r="AB13" s="52"/>
      <c r="AC13" s="52"/>
      <c r="AD13" s="32">
        <f>AC13*F13*(10-D13)</f>
        <v>0</v>
      </c>
      <c r="AE13" s="32">
        <f t="shared" si="9"/>
        <v>0</v>
      </c>
    </row>
    <row r="14" s="19" customFormat="1" ht="14" customHeight="1" spans="1:31">
      <c r="A14" s="10"/>
      <c r="B14" s="36"/>
      <c r="C14" s="31" t="s">
        <v>30</v>
      </c>
      <c r="D14" s="43"/>
      <c r="E14" s="32">
        <v>400</v>
      </c>
      <c r="F14" s="32">
        <v>0.98</v>
      </c>
      <c r="G14" s="49"/>
      <c r="H14" s="49"/>
      <c r="I14" s="53">
        <f t="shared" si="0"/>
        <v>0</v>
      </c>
      <c r="J14" s="52"/>
      <c r="K14" s="52"/>
      <c r="L14" s="32">
        <f>K14*F14*(10-D14)</f>
        <v>0</v>
      </c>
      <c r="M14" s="52"/>
      <c r="N14" s="52"/>
      <c r="O14" s="32">
        <f>F14*N14*(10-D14)</f>
        <v>0</v>
      </c>
      <c r="P14" s="52"/>
      <c r="Q14" s="52"/>
      <c r="R14" s="32">
        <f>F14*Q14*(10-D14)</f>
        <v>0</v>
      </c>
      <c r="S14" s="52"/>
      <c r="T14" s="52"/>
      <c r="U14" s="32">
        <f t="shared" ref="U14:U22" si="10">F14*T14*(6-D14)</f>
        <v>0</v>
      </c>
      <c r="V14" s="52"/>
      <c r="W14" s="52"/>
      <c r="X14" s="32">
        <f>W14*F14*(10-D14)</f>
        <v>0</v>
      </c>
      <c r="Y14" s="52"/>
      <c r="Z14" s="52"/>
      <c r="AA14" s="32">
        <f>F14*Z14*(10-D14)</f>
        <v>0</v>
      </c>
      <c r="AB14" s="52"/>
      <c r="AC14" s="52"/>
      <c r="AD14" s="32">
        <f>AC14*F14*(10-D14)</f>
        <v>0</v>
      </c>
      <c r="AE14" s="32">
        <f t="shared" si="9"/>
        <v>0</v>
      </c>
    </row>
    <row r="15" s="19" customFormat="1" ht="41" customHeight="1" spans="1:31">
      <c r="A15" s="10"/>
      <c r="B15" s="36"/>
      <c r="C15" s="31" t="s">
        <v>31</v>
      </c>
      <c r="D15" s="37"/>
      <c r="E15" s="32">
        <v>500</v>
      </c>
      <c r="F15" s="32">
        <v>1.22</v>
      </c>
      <c r="G15" s="49"/>
      <c r="H15" s="49"/>
      <c r="I15" s="53">
        <f t="shared" si="0"/>
        <v>0</v>
      </c>
      <c r="J15" s="52"/>
      <c r="K15" s="52"/>
      <c r="L15" s="32">
        <f t="shared" ref="L15:L17" si="11">K15*F15*(12-D15)</f>
        <v>0</v>
      </c>
      <c r="M15" s="52"/>
      <c r="N15" s="52"/>
      <c r="O15" s="32">
        <f t="shared" ref="O15:O17" si="12">F15*N15*(12-D15)</f>
        <v>0</v>
      </c>
      <c r="P15" s="52"/>
      <c r="Q15" s="52"/>
      <c r="R15" s="32">
        <f t="shared" ref="R15:R17" si="13">F15*Q15*(12-D15)</f>
        <v>0</v>
      </c>
      <c r="S15" s="52"/>
      <c r="T15" s="52"/>
      <c r="U15" s="32">
        <f t="shared" si="10"/>
        <v>0</v>
      </c>
      <c r="V15" s="52"/>
      <c r="W15" s="52"/>
      <c r="X15" s="32">
        <f t="shared" ref="X15:X17" si="14">W15*F15*(12-D15)</f>
        <v>0</v>
      </c>
      <c r="Y15" s="52"/>
      <c r="Z15" s="52"/>
      <c r="AA15" s="32">
        <f t="shared" ref="AA15:AA17" si="15">F15*Z15*(12-D15)</f>
        <v>0</v>
      </c>
      <c r="AB15" s="52"/>
      <c r="AC15" s="52"/>
      <c r="AD15" s="32">
        <f t="shared" ref="AD15:AD17" si="16">AC15*F15*(12-D15)</f>
        <v>0</v>
      </c>
      <c r="AE15" s="32">
        <f t="shared" si="9"/>
        <v>0</v>
      </c>
    </row>
    <row r="16" s="19" customFormat="1" ht="41" customHeight="1" spans="1:31">
      <c r="A16" s="10"/>
      <c r="B16" s="36"/>
      <c r="C16" s="31" t="s">
        <v>31</v>
      </c>
      <c r="D16" s="37"/>
      <c r="E16" s="32">
        <v>500</v>
      </c>
      <c r="F16" s="32">
        <v>1.22</v>
      </c>
      <c r="G16" s="49"/>
      <c r="H16" s="49"/>
      <c r="I16" s="53">
        <f t="shared" si="0"/>
        <v>0</v>
      </c>
      <c r="J16" s="52"/>
      <c r="K16" s="52"/>
      <c r="L16" s="32">
        <f t="shared" si="11"/>
        <v>0</v>
      </c>
      <c r="M16" s="52"/>
      <c r="N16" s="52"/>
      <c r="O16" s="32">
        <f t="shared" si="12"/>
        <v>0</v>
      </c>
      <c r="P16" s="52"/>
      <c r="Q16" s="52"/>
      <c r="R16" s="32">
        <f t="shared" si="13"/>
        <v>0</v>
      </c>
      <c r="S16" s="52"/>
      <c r="T16" s="52"/>
      <c r="U16" s="32">
        <f>F16*T16*(12-D16)</f>
        <v>0</v>
      </c>
      <c r="V16" s="52"/>
      <c r="W16" s="52"/>
      <c r="X16" s="32">
        <f t="shared" si="14"/>
        <v>0</v>
      </c>
      <c r="Y16" s="52"/>
      <c r="Z16" s="52"/>
      <c r="AA16" s="32">
        <f t="shared" si="15"/>
        <v>0</v>
      </c>
      <c r="AB16" s="52"/>
      <c r="AC16" s="52"/>
      <c r="AD16" s="32">
        <f t="shared" si="16"/>
        <v>0</v>
      </c>
      <c r="AE16" s="32">
        <f t="shared" si="9"/>
        <v>0</v>
      </c>
    </row>
    <row r="17" s="19" customFormat="1" ht="14" customHeight="1" spans="1:31">
      <c r="A17" s="9"/>
      <c r="B17" s="36"/>
      <c r="C17" s="31" t="s">
        <v>31</v>
      </c>
      <c r="D17" s="37"/>
      <c r="E17" s="32">
        <v>320</v>
      </c>
      <c r="F17" s="32">
        <v>0.85</v>
      </c>
      <c r="G17" s="49"/>
      <c r="H17" s="49"/>
      <c r="I17" s="53">
        <f t="shared" si="0"/>
        <v>0</v>
      </c>
      <c r="J17" s="52"/>
      <c r="K17" s="52"/>
      <c r="L17" s="32">
        <f t="shared" si="11"/>
        <v>0</v>
      </c>
      <c r="M17" s="52"/>
      <c r="N17" s="52"/>
      <c r="O17" s="32">
        <f t="shared" si="12"/>
        <v>0</v>
      </c>
      <c r="P17" s="52"/>
      <c r="Q17" s="52"/>
      <c r="R17" s="32">
        <f t="shared" si="13"/>
        <v>0</v>
      </c>
      <c r="S17" s="52"/>
      <c r="T17" s="52"/>
      <c r="U17" s="32">
        <f>F17*T17*(12-D17)</f>
        <v>0</v>
      </c>
      <c r="V17" s="52"/>
      <c r="W17" s="52"/>
      <c r="X17" s="32">
        <f t="shared" si="14"/>
        <v>0</v>
      </c>
      <c r="Y17" s="52"/>
      <c r="Z17" s="52"/>
      <c r="AA17" s="32">
        <f t="shared" si="15"/>
        <v>0</v>
      </c>
      <c r="AB17" s="52"/>
      <c r="AC17" s="52"/>
      <c r="AD17" s="32">
        <f t="shared" si="16"/>
        <v>0</v>
      </c>
      <c r="AE17" s="32">
        <f t="shared" si="9"/>
        <v>0</v>
      </c>
    </row>
    <row r="18" s="19" customFormat="1" spans="1:31">
      <c r="A18" s="29" t="s">
        <v>32</v>
      </c>
      <c r="B18" s="39"/>
      <c r="C18" s="31"/>
      <c r="D18" s="40"/>
      <c r="E18" s="32"/>
      <c r="F18" s="32"/>
      <c r="G18" s="32">
        <f>SUM(G13:G17)</f>
        <v>0</v>
      </c>
      <c r="H18" s="32">
        <f>SUM(H13:H17)</f>
        <v>0</v>
      </c>
      <c r="I18" s="53">
        <f t="shared" si="0"/>
        <v>0</v>
      </c>
      <c r="J18" s="52"/>
      <c r="K18" s="52"/>
      <c r="L18" s="32"/>
      <c r="M18" s="52"/>
      <c r="N18" s="52"/>
      <c r="O18" s="32"/>
      <c r="P18" s="52"/>
      <c r="Q18" s="52"/>
      <c r="R18" s="32"/>
      <c r="S18" s="52"/>
      <c r="T18" s="52"/>
      <c r="U18" s="32"/>
      <c r="V18" s="52"/>
      <c r="W18" s="52"/>
      <c r="X18" s="32"/>
      <c r="Y18" s="52"/>
      <c r="Z18" s="52"/>
      <c r="AA18" s="32"/>
      <c r="AB18" s="52"/>
      <c r="AC18" s="52"/>
      <c r="AD18" s="32"/>
      <c r="AE18" s="32"/>
    </row>
    <row r="19" s="17" customFormat="1" ht="41" customHeight="1" spans="1:31">
      <c r="A19" s="42" t="s">
        <v>33</v>
      </c>
      <c r="B19" s="36"/>
      <c r="C19" s="31" t="s">
        <v>34</v>
      </c>
      <c r="D19" s="37"/>
      <c r="E19" s="32">
        <v>1000</v>
      </c>
      <c r="F19" s="32">
        <v>1.71</v>
      </c>
      <c r="G19" s="49"/>
      <c r="H19" s="49"/>
      <c r="I19" s="53">
        <f t="shared" si="0"/>
        <v>0</v>
      </c>
      <c r="J19" s="52"/>
      <c r="K19" s="52"/>
      <c r="L19" s="32">
        <f t="shared" ref="L19:L22" si="17">K19*F19*(2-D19)</f>
        <v>0</v>
      </c>
      <c r="M19" s="52"/>
      <c r="N19" s="52"/>
      <c r="O19" s="32">
        <f t="shared" ref="O19:O22" si="18">F19*N19*(2-D19)</f>
        <v>0</v>
      </c>
      <c r="P19" s="52"/>
      <c r="Q19" s="52"/>
      <c r="R19" s="32">
        <f t="shared" ref="R19:R22" si="19">F19*Q19*(2-D19)</f>
        <v>0</v>
      </c>
      <c r="S19" s="52"/>
      <c r="T19" s="52"/>
      <c r="U19" s="32">
        <f t="shared" si="10"/>
        <v>0</v>
      </c>
      <c r="V19" s="52"/>
      <c r="W19" s="52"/>
      <c r="X19" s="32">
        <f>W19*F19*(2-D19)</f>
        <v>0</v>
      </c>
      <c r="Y19" s="52"/>
      <c r="Z19" s="52"/>
      <c r="AA19" s="32">
        <f t="shared" ref="AA19:AA22" si="20">F19*Z19*(2-D19)</f>
        <v>0</v>
      </c>
      <c r="AB19" s="52"/>
      <c r="AC19" s="52"/>
      <c r="AD19" s="32">
        <f t="shared" ref="AD19:AD22" si="21">AC19*F19*(2-D19)</f>
        <v>0</v>
      </c>
      <c r="AE19" s="32">
        <f t="shared" ref="AE19:AE22" si="22">L19+O19+R19+U19+X19+AA19+AD19</f>
        <v>0</v>
      </c>
    </row>
    <row r="20" s="17" customFormat="1" ht="14" customHeight="1" spans="1:31">
      <c r="A20" s="10"/>
      <c r="B20" s="36"/>
      <c r="C20" s="31" t="s">
        <v>34</v>
      </c>
      <c r="D20" s="37"/>
      <c r="E20" s="32">
        <v>400</v>
      </c>
      <c r="F20" s="32">
        <v>0.98</v>
      </c>
      <c r="G20" s="49"/>
      <c r="H20" s="49"/>
      <c r="I20" s="53">
        <f t="shared" si="0"/>
        <v>0</v>
      </c>
      <c r="J20" s="52"/>
      <c r="K20" s="52"/>
      <c r="L20" s="32">
        <f t="shared" si="17"/>
        <v>0</v>
      </c>
      <c r="M20" s="52"/>
      <c r="N20" s="52"/>
      <c r="O20" s="32">
        <f t="shared" si="18"/>
        <v>0</v>
      </c>
      <c r="P20" s="52"/>
      <c r="Q20" s="52"/>
      <c r="R20" s="32">
        <f t="shared" si="19"/>
        <v>0</v>
      </c>
      <c r="S20" s="52"/>
      <c r="T20" s="52"/>
      <c r="U20" s="32">
        <f t="shared" si="10"/>
        <v>0</v>
      </c>
      <c r="V20" s="52"/>
      <c r="W20" s="52"/>
      <c r="X20" s="32">
        <f t="shared" ref="X20:X22" si="23">W20*F20*(10-D20)</f>
        <v>0</v>
      </c>
      <c r="Y20" s="52"/>
      <c r="Z20" s="52"/>
      <c r="AA20" s="32">
        <f>F20*Z20*(6-D20)</f>
        <v>0</v>
      </c>
      <c r="AB20" s="52"/>
      <c r="AC20" s="52"/>
      <c r="AD20" s="32">
        <f t="shared" si="21"/>
        <v>0</v>
      </c>
      <c r="AE20" s="32">
        <f t="shared" si="22"/>
        <v>0</v>
      </c>
    </row>
    <row r="21" s="17" customFormat="1" ht="41" customHeight="1" spans="1:31">
      <c r="A21" s="10"/>
      <c r="B21" s="36"/>
      <c r="C21" s="31" t="s">
        <v>35</v>
      </c>
      <c r="D21" s="37"/>
      <c r="E21" s="32">
        <v>2500</v>
      </c>
      <c r="F21" s="32">
        <v>2.44</v>
      </c>
      <c r="G21" s="49"/>
      <c r="H21" s="49"/>
      <c r="I21" s="53">
        <f t="shared" si="0"/>
        <v>0</v>
      </c>
      <c r="J21" s="52"/>
      <c r="K21" s="52"/>
      <c r="L21" s="32">
        <f t="shared" si="17"/>
        <v>0</v>
      </c>
      <c r="M21" s="52"/>
      <c r="N21" s="52"/>
      <c r="O21" s="32">
        <f t="shared" si="18"/>
        <v>0</v>
      </c>
      <c r="P21" s="52"/>
      <c r="Q21" s="52"/>
      <c r="R21" s="32">
        <f t="shared" si="19"/>
        <v>0</v>
      </c>
      <c r="S21" s="52"/>
      <c r="T21" s="52"/>
      <c r="U21" s="32">
        <f t="shared" si="10"/>
        <v>0</v>
      </c>
      <c r="V21" s="52"/>
      <c r="W21" s="52"/>
      <c r="X21" s="32">
        <f t="shared" si="23"/>
        <v>0</v>
      </c>
      <c r="Y21" s="52"/>
      <c r="Z21" s="52"/>
      <c r="AA21" s="32">
        <f t="shared" si="20"/>
        <v>0</v>
      </c>
      <c r="AB21" s="52"/>
      <c r="AC21" s="52"/>
      <c r="AD21" s="32">
        <f t="shared" si="21"/>
        <v>0</v>
      </c>
      <c r="AE21" s="32">
        <f t="shared" si="22"/>
        <v>0</v>
      </c>
    </row>
    <row r="22" s="17" customFormat="1" ht="14" customHeight="1" spans="1:31">
      <c r="A22" s="9"/>
      <c r="B22" s="36"/>
      <c r="C22" s="31" t="s">
        <v>35</v>
      </c>
      <c r="D22" s="37"/>
      <c r="E22" s="32">
        <v>2000</v>
      </c>
      <c r="F22" s="32">
        <v>1.95</v>
      </c>
      <c r="G22" s="49"/>
      <c r="H22" s="49"/>
      <c r="I22" s="53">
        <f t="shared" si="0"/>
        <v>0</v>
      </c>
      <c r="J22" s="52"/>
      <c r="K22" s="52"/>
      <c r="L22" s="32">
        <f t="shared" si="17"/>
        <v>0</v>
      </c>
      <c r="M22" s="52"/>
      <c r="N22" s="52"/>
      <c r="O22" s="32">
        <f t="shared" si="18"/>
        <v>0</v>
      </c>
      <c r="P22" s="52"/>
      <c r="Q22" s="52"/>
      <c r="R22" s="32">
        <f t="shared" si="19"/>
        <v>0</v>
      </c>
      <c r="S22" s="52"/>
      <c r="T22" s="52"/>
      <c r="U22" s="32">
        <f t="shared" si="10"/>
        <v>0</v>
      </c>
      <c r="V22" s="52"/>
      <c r="W22" s="52"/>
      <c r="X22" s="32">
        <f t="shared" si="23"/>
        <v>0</v>
      </c>
      <c r="Y22" s="52"/>
      <c r="Z22" s="52"/>
      <c r="AA22" s="32">
        <f t="shared" si="20"/>
        <v>0</v>
      </c>
      <c r="AB22" s="52"/>
      <c r="AC22" s="52"/>
      <c r="AD22" s="32">
        <f t="shared" si="21"/>
        <v>0</v>
      </c>
      <c r="AE22" s="32">
        <f t="shared" si="22"/>
        <v>0</v>
      </c>
    </row>
    <row r="23" s="17" customFormat="1" spans="1:31">
      <c r="A23" s="29" t="s">
        <v>36</v>
      </c>
      <c r="B23" s="39"/>
      <c r="C23" s="31"/>
      <c r="D23" s="44"/>
      <c r="E23" s="32"/>
      <c r="F23" s="32"/>
      <c r="G23" s="50">
        <f>SUM(G19:G22)</f>
        <v>0</v>
      </c>
      <c r="H23" s="50">
        <f>SUM(H19:H22)</f>
        <v>0</v>
      </c>
      <c r="I23" s="53">
        <f t="shared" si="0"/>
        <v>0</v>
      </c>
      <c r="J23" s="52"/>
      <c r="K23" s="52"/>
      <c r="L23" s="32"/>
      <c r="M23" s="52"/>
      <c r="N23" s="52"/>
      <c r="O23" s="32"/>
      <c r="P23" s="52"/>
      <c r="Q23" s="52"/>
      <c r="R23" s="32"/>
      <c r="S23" s="52"/>
      <c r="T23" s="52"/>
      <c r="U23" s="32"/>
      <c r="V23" s="52"/>
      <c r="W23" s="52"/>
      <c r="X23" s="32"/>
      <c r="Y23" s="52"/>
      <c r="Z23" s="52"/>
      <c r="AA23" s="32"/>
      <c r="AB23" s="52"/>
      <c r="AC23" s="52"/>
      <c r="AD23" s="32"/>
      <c r="AE23" s="32"/>
    </row>
    <row r="24" s="17" customFormat="1" spans="1:31">
      <c r="A24" s="29" t="s">
        <v>37</v>
      </c>
      <c r="B24" s="39"/>
      <c r="C24" s="31"/>
      <c r="D24" s="40"/>
      <c r="E24" s="32"/>
      <c r="F24" s="32"/>
      <c r="G24" s="51">
        <f>G9+G12+G18+G23</f>
        <v>0</v>
      </c>
      <c r="H24" s="51">
        <f>H9+H12+H18+H23</f>
        <v>0</v>
      </c>
      <c r="I24" s="53">
        <f t="shared" si="0"/>
        <v>0</v>
      </c>
      <c r="J24" s="32"/>
      <c r="K24" s="32">
        <f t="shared" ref="K24:O24" si="24">SUM(K5:K23)</f>
        <v>0</v>
      </c>
      <c r="L24" s="32">
        <f t="shared" si="24"/>
        <v>0</v>
      </c>
      <c r="M24" s="32"/>
      <c r="N24" s="32">
        <f t="shared" si="24"/>
        <v>0</v>
      </c>
      <c r="O24" s="32">
        <f t="shared" si="24"/>
        <v>0</v>
      </c>
      <c r="P24" s="32"/>
      <c r="Q24" s="32">
        <f t="shared" ref="Q24:U24" si="25">SUM(Q5:Q23)</f>
        <v>0</v>
      </c>
      <c r="R24" s="32">
        <f t="shared" si="25"/>
        <v>0</v>
      </c>
      <c r="S24" s="32"/>
      <c r="T24" s="32">
        <f t="shared" si="25"/>
        <v>0</v>
      </c>
      <c r="U24" s="32">
        <f t="shared" si="25"/>
        <v>0</v>
      </c>
      <c r="V24" s="32"/>
      <c r="W24" s="32">
        <f t="shared" ref="W24:AA24" si="26">SUM(W5:W23)</f>
        <v>0</v>
      </c>
      <c r="X24" s="32">
        <f t="shared" si="26"/>
        <v>0</v>
      </c>
      <c r="Y24" s="32"/>
      <c r="Z24" s="32">
        <f t="shared" si="26"/>
        <v>0</v>
      </c>
      <c r="AA24" s="32">
        <f t="shared" si="26"/>
        <v>0</v>
      </c>
      <c r="AB24" s="32"/>
      <c r="AC24" s="32">
        <f>SUM(AC5:AC23)</f>
        <v>0</v>
      </c>
      <c r="AD24" s="32">
        <f>SUM(AD5:AD23)</f>
        <v>0</v>
      </c>
      <c r="AE24" s="32">
        <f>L24+O24+R24+U24+X24+AD24</f>
        <v>0</v>
      </c>
    </row>
    <row r="25" s="17" customFormat="1" spans="1:31">
      <c r="A25" s="45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 s="20" customFormat="1" ht="163" customHeight="1" spans="1:31">
      <c r="A26" s="46" t="s">
        <v>38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</row>
    <row r="27" s="17" customFormat="1" spans="1:31">
      <c r="A27" s="47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 s="17" customFormat="1" spans="1:31">
      <c r="A28" s="47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</sheetData>
  <mergeCells count="32">
    <mergeCell ref="A1:AC1"/>
    <mergeCell ref="A2:I2"/>
    <mergeCell ref="J2:AE2"/>
    <mergeCell ref="J3:L3"/>
    <mergeCell ref="M3:O3"/>
    <mergeCell ref="P3:R3"/>
    <mergeCell ref="S3:U3"/>
    <mergeCell ref="V3:X3"/>
    <mergeCell ref="Y3:AA3"/>
    <mergeCell ref="AB3:AD3"/>
    <mergeCell ref="A9:B9"/>
    <mergeCell ref="A12:B12"/>
    <mergeCell ref="A18:B18"/>
    <mergeCell ref="A23:B23"/>
    <mergeCell ref="A24:B24"/>
    <mergeCell ref="A25:I25"/>
    <mergeCell ref="A26:L26"/>
    <mergeCell ref="A27:I27"/>
    <mergeCell ref="A28:I28"/>
    <mergeCell ref="A5:A8"/>
    <mergeCell ref="A10:A11"/>
    <mergeCell ref="A13:A17"/>
    <mergeCell ref="A19:A22"/>
    <mergeCell ref="C3:C4"/>
    <mergeCell ref="D3:D4"/>
    <mergeCell ref="E3:E4"/>
    <mergeCell ref="F3:F4"/>
    <mergeCell ref="G3:G4"/>
    <mergeCell ref="H3:H4"/>
    <mergeCell ref="I3:I4"/>
    <mergeCell ref="AE3:AE4"/>
    <mergeCell ref="A3:B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8"/>
  <sheetViews>
    <sheetView workbookViewId="0">
      <pane xSplit="3" topLeftCell="D1" activePane="topRight" state="frozen"/>
      <selection/>
      <selection pane="topRight" activeCell="A2" sqref="A2:I2"/>
    </sheetView>
  </sheetViews>
  <sheetFormatPr defaultColWidth="9" defaultRowHeight="13.6"/>
  <cols>
    <col min="1" max="1" width="9.77884615384615" style="21" customWidth="1"/>
    <col min="2" max="2" width="15.5" style="22" customWidth="1"/>
    <col min="3" max="3" width="10.0576923076923" style="22" customWidth="1"/>
    <col min="4" max="5" width="7.375" style="23" customWidth="1"/>
    <col min="6" max="6" width="8.33653846153846" style="23" customWidth="1"/>
    <col min="7" max="8" width="8.75" style="24" customWidth="1"/>
    <col min="9" max="9" width="11" style="25" customWidth="1"/>
    <col min="10" max="10" width="15.625" style="18" customWidth="1"/>
    <col min="11" max="12" width="5.5" style="18" customWidth="1"/>
    <col min="13" max="13" width="15.625" style="18" customWidth="1"/>
    <col min="14" max="15" width="5.5" style="18" customWidth="1"/>
    <col min="16" max="16" width="15.625" style="18" customWidth="1"/>
    <col min="17" max="18" width="5.5" style="18" customWidth="1"/>
    <col min="19" max="19" width="15.625" style="18" customWidth="1"/>
    <col min="20" max="21" width="5.5" style="18" customWidth="1"/>
    <col min="22" max="22" width="15.625" style="18" customWidth="1"/>
    <col min="23" max="24" width="5.5" style="18" customWidth="1"/>
    <col min="25" max="25" width="15.625" style="18" customWidth="1"/>
    <col min="26" max="27" width="5.5" style="18" customWidth="1"/>
    <col min="28" max="28" width="15.625" style="18" customWidth="1"/>
    <col min="29" max="29" width="5.5" style="18" customWidth="1"/>
    <col min="30" max="31" width="7.61538461538461" style="24" customWidth="1"/>
    <col min="32" max="16384" width="9" style="17" customWidth="1"/>
  </cols>
  <sheetData>
    <row r="1" s="17" customFormat="1" spans="1:31">
      <c r="A1" s="26" t="s">
        <v>0</v>
      </c>
      <c r="AD1" s="24"/>
      <c r="AE1" s="24"/>
    </row>
    <row r="2" s="17" customFormat="1" ht="14" customHeight="1" spans="1:31">
      <c r="A2" s="27" t="s">
        <v>39</v>
      </c>
      <c r="B2" s="28"/>
      <c r="C2" s="28"/>
      <c r="D2" s="28"/>
      <c r="E2" s="28"/>
      <c r="F2" s="28"/>
      <c r="G2" s="28"/>
      <c r="H2" s="28"/>
      <c r="I2" s="39"/>
      <c r="J2" s="52" t="s">
        <v>2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39"/>
    </row>
    <row r="3" s="18" customFormat="1" spans="1:31">
      <c r="A3" s="29" t="s">
        <v>3</v>
      </c>
      <c r="B3" s="30"/>
      <c r="C3" s="31" t="s">
        <v>4</v>
      </c>
      <c r="D3" s="32" t="s">
        <v>5</v>
      </c>
      <c r="E3" s="32" t="s">
        <v>6</v>
      </c>
      <c r="F3" s="31" t="s">
        <v>7</v>
      </c>
      <c r="G3" s="32" t="s">
        <v>8</v>
      </c>
      <c r="H3" s="32" t="s">
        <v>9</v>
      </c>
      <c r="I3" s="32" t="s">
        <v>10</v>
      </c>
      <c r="J3" s="32" t="s">
        <v>11</v>
      </c>
      <c r="K3" s="28"/>
      <c r="L3" s="39"/>
      <c r="M3" s="32" t="s">
        <v>12</v>
      </c>
      <c r="N3" s="28"/>
      <c r="O3" s="39"/>
      <c r="P3" s="32" t="s">
        <v>13</v>
      </c>
      <c r="Q3" s="28"/>
      <c r="R3" s="39"/>
      <c r="S3" s="32" t="s">
        <v>14</v>
      </c>
      <c r="T3" s="28"/>
      <c r="U3" s="39"/>
      <c r="V3" s="32" t="s">
        <v>15</v>
      </c>
      <c r="W3" s="28"/>
      <c r="X3" s="39"/>
      <c r="Y3" s="32" t="s">
        <v>16</v>
      </c>
      <c r="Z3" s="28"/>
      <c r="AA3" s="39"/>
      <c r="AB3" s="32" t="s">
        <v>17</v>
      </c>
      <c r="AC3" s="28"/>
      <c r="AD3" s="39"/>
      <c r="AE3" s="32" t="s">
        <v>18</v>
      </c>
    </row>
    <row r="4" s="18" customFormat="1" ht="41" customHeight="1" spans="1:31">
      <c r="A4" s="33"/>
      <c r="B4" s="34"/>
      <c r="C4" s="9"/>
      <c r="D4" s="9"/>
      <c r="E4" s="9"/>
      <c r="F4" s="9"/>
      <c r="G4" s="9"/>
      <c r="H4" s="9"/>
      <c r="I4" s="9"/>
      <c r="J4" s="32" t="s">
        <v>19</v>
      </c>
      <c r="K4" s="32" t="s">
        <v>20</v>
      </c>
      <c r="L4" s="32" t="s">
        <v>21</v>
      </c>
      <c r="M4" s="32" t="s">
        <v>19</v>
      </c>
      <c r="N4" s="32" t="s">
        <v>20</v>
      </c>
      <c r="O4" s="32" t="s">
        <v>21</v>
      </c>
      <c r="P4" s="32" t="s">
        <v>19</v>
      </c>
      <c r="Q4" s="32" t="s">
        <v>20</v>
      </c>
      <c r="R4" s="32" t="s">
        <v>21</v>
      </c>
      <c r="S4" s="32" t="s">
        <v>19</v>
      </c>
      <c r="T4" s="32" t="s">
        <v>20</v>
      </c>
      <c r="U4" s="32" t="s">
        <v>21</v>
      </c>
      <c r="V4" s="32" t="s">
        <v>19</v>
      </c>
      <c r="W4" s="32" t="s">
        <v>20</v>
      </c>
      <c r="X4" s="32" t="s">
        <v>21</v>
      </c>
      <c r="Y4" s="32" t="s">
        <v>19</v>
      </c>
      <c r="Z4" s="32" t="s">
        <v>20</v>
      </c>
      <c r="AA4" s="32" t="s">
        <v>21</v>
      </c>
      <c r="AB4" s="32" t="s">
        <v>19</v>
      </c>
      <c r="AC4" s="32" t="s">
        <v>20</v>
      </c>
      <c r="AD4" s="32" t="s">
        <v>21</v>
      </c>
      <c r="AE4" s="9"/>
    </row>
    <row r="5" s="18" customFormat="1" ht="41" customHeight="1" spans="1:31">
      <c r="A5" s="35" t="s">
        <v>22</v>
      </c>
      <c r="B5" s="36"/>
      <c r="C5" s="31" t="s">
        <v>23</v>
      </c>
      <c r="D5" s="37"/>
      <c r="E5" s="32">
        <v>320</v>
      </c>
      <c r="F5" s="29">
        <v>0.39</v>
      </c>
      <c r="G5" s="48"/>
      <c r="H5" s="49"/>
      <c r="I5" s="53">
        <f t="shared" ref="I5:I24" si="0">IFERROR(H5/G5,0)</f>
        <v>0</v>
      </c>
      <c r="J5" s="52"/>
      <c r="K5" s="52"/>
      <c r="L5" s="32">
        <f>K5*D5*F5</f>
        <v>0</v>
      </c>
      <c r="M5" s="52"/>
      <c r="N5" s="52"/>
      <c r="O5" s="32">
        <f>F5*N5*(6-D5)</f>
        <v>0</v>
      </c>
      <c r="P5" s="52"/>
      <c r="Q5" s="52"/>
      <c r="R5" s="32">
        <f>F5*Q5*(6-D5)</f>
        <v>0</v>
      </c>
      <c r="S5" s="52"/>
      <c r="T5" s="52"/>
      <c r="U5" s="32">
        <f>F5*T5*(6-D5)</f>
        <v>0</v>
      </c>
      <c r="V5" s="52"/>
      <c r="W5" s="52"/>
      <c r="X5" s="32">
        <f>W5*F5*(6-D5)</f>
        <v>0</v>
      </c>
      <c r="Y5" s="52"/>
      <c r="Z5" s="52"/>
      <c r="AA5" s="32">
        <f>F5*Z5*(6-D5)</f>
        <v>0</v>
      </c>
      <c r="AB5" s="52"/>
      <c r="AC5" s="52"/>
      <c r="AD5" s="32">
        <f>AC5*F5*(6-D5)</f>
        <v>0</v>
      </c>
      <c r="AE5" s="32">
        <f>L5+O5+R5+U5+X5+AA5+AD5</f>
        <v>0</v>
      </c>
    </row>
    <row r="6" s="18" customFormat="1" ht="14" customHeight="1" spans="1:31">
      <c r="A6" s="10"/>
      <c r="B6" s="36"/>
      <c r="C6" s="31" t="s">
        <v>23</v>
      </c>
      <c r="D6" s="37"/>
      <c r="E6" s="32">
        <v>400</v>
      </c>
      <c r="F6" s="32">
        <v>0.49</v>
      </c>
      <c r="G6" s="48"/>
      <c r="H6" s="49"/>
      <c r="I6" s="53">
        <f t="shared" si="0"/>
        <v>0</v>
      </c>
      <c r="J6" s="52"/>
      <c r="K6" s="52"/>
      <c r="L6" s="32">
        <f>K6*D6*F6</f>
        <v>0</v>
      </c>
      <c r="M6" s="52"/>
      <c r="N6" s="52"/>
      <c r="O6" s="32">
        <f>F6*N6*(6-D6)</f>
        <v>0</v>
      </c>
      <c r="P6" s="52"/>
      <c r="Q6" s="52"/>
      <c r="R6" s="32">
        <f>F6*Q6*(6-D6)</f>
        <v>0</v>
      </c>
      <c r="S6" s="52"/>
      <c r="T6" s="52"/>
      <c r="U6" s="32">
        <f>F6*T6*(6-D6)</f>
        <v>0</v>
      </c>
      <c r="V6" s="52"/>
      <c r="W6" s="52"/>
      <c r="X6" s="32">
        <f>W6*F6*(6-D6)</f>
        <v>0</v>
      </c>
      <c r="Y6" s="52"/>
      <c r="Z6" s="52"/>
      <c r="AA6" s="32">
        <f>F6*Z6*(6-D6)</f>
        <v>0</v>
      </c>
      <c r="AB6" s="52"/>
      <c r="AC6" s="52"/>
      <c r="AD6" s="32">
        <f>AC6*F6*(6-D6)</f>
        <v>0</v>
      </c>
      <c r="AE6" s="32">
        <f>L6+O6+R6+U6+X6+AA6+AD6</f>
        <v>0</v>
      </c>
    </row>
    <row r="7" s="18" customFormat="1" ht="14" customHeight="1" spans="1:31">
      <c r="A7" s="10"/>
      <c r="B7" s="36"/>
      <c r="C7" s="31" t="s">
        <v>24</v>
      </c>
      <c r="D7" s="38"/>
      <c r="E7" s="32">
        <v>400</v>
      </c>
      <c r="F7" s="32">
        <v>0.49</v>
      </c>
      <c r="G7" s="48"/>
      <c r="H7" s="48"/>
      <c r="I7" s="53">
        <f t="shared" si="0"/>
        <v>0</v>
      </c>
      <c r="J7" s="52"/>
      <c r="K7" s="52"/>
      <c r="L7" s="32">
        <f>K7*F7*(4-D7)</f>
        <v>0</v>
      </c>
      <c r="M7" s="52"/>
      <c r="N7" s="52"/>
      <c r="O7" s="32">
        <f>F7*N7*(4-D7)</f>
        <v>0</v>
      </c>
      <c r="P7" s="52"/>
      <c r="Q7" s="52"/>
      <c r="R7" s="32">
        <f>F7*Q7*(4-D7)</f>
        <v>0</v>
      </c>
      <c r="S7" s="52"/>
      <c r="T7" s="52"/>
      <c r="U7" s="32">
        <f>F7*T7*(4-D7)</f>
        <v>0</v>
      </c>
      <c r="V7" s="52"/>
      <c r="W7" s="52"/>
      <c r="X7" s="32">
        <f>W7*F7*(4-D7)</f>
        <v>0</v>
      </c>
      <c r="Y7" s="52"/>
      <c r="Z7" s="52"/>
      <c r="AA7" s="32">
        <f>F7*Z7*(4-D7)</f>
        <v>0</v>
      </c>
      <c r="AB7" s="52"/>
      <c r="AC7" s="52"/>
      <c r="AD7" s="32">
        <f>AC7*F7*(4-D7)</f>
        <v>0</v>
      </c>
      <c r="AE7" s="32">
        <f>L7+O7+R7+U7+X7+AA7+AD7</f>
        <v>0</v>
      </c>
    </row>
    <row r="8" s="19" customFormat="1" ht="14" customHeight="1" spans="1:31">
      <c r="A8" s="9"/>
      <c r="B8" s="36"/>
      <c r="C8" s="31" t="s">
        <v>24</v>
      </c>
      <c r="D8" s="37"/>
      <c r="E8" s="32">
        <v>320</v>
      </c>
      <c r="F8" s="32">
        <v>0.39</v>
      </c>
      <c r="G8" s="49"/>
      <c r="H8" s="49"/>
      <c r="I8" s="53">
        <f t="shared" si="0"/>
        <v>0</v>
      </c>
      <c r="J8" s="52"/>
      <c r="K8" s="52"/>
      <c r="L8" s="32">
        <f>K8*F8*(4-D8)</f>
        <v>0</v>
      </c>
      <c r="M8" s="52"/>
      <c r="N8" s="52"/>
      <c r="O8" s="32">
        <f>F8*N8*(4-D8)</f>
        <v>0</v>
      </c>
      <c r="P8" s="52"/>
      <c r="Q8" s="52"/>
      <c r="R8" s="32">
        <f>F8*Q8*(4-D8)</f>
        <v>0</v>
      </c>
      <c r="S8" s="52"/>
      <c r="T8" s="52"/>
      <c r="U8" s="32">
        <f>F8*T8*(4-D8)</f>
        <v>0</v>
      </c>
      <c r="V8" s="52"/>
      <c r="W8" s="52"/>
      <c r="X8" s="32">
        <f>W8*F8*(4-D8)</f>
        <v>0</v>
      </c>
      <c r="Y8" s="52"/>
      <c r="Z8" s="52"/>
      <c r="AA8" s="32">
        <f>F8*Z8*(4-D8)</f>
        <v>0</v>
      </c>
      <c r="AB8" s="52"/>
      <c r="AC8" s="52"/>
      <c r="AD8" s="32">
        <f>AC8*F8*(4-D8)</f>
        <v>0</v>
      </c>
      <c r="AE8" s="32">
        <f>L8+O8+R8+U8+X8+AA8+AD8</f>
        <v>0</v>
      </c>
    </row>
    <row r="9" s="19" customFormat="1" spans="1:31">
      <c r="A9" s="29" t="s">
        <v>25</v>
      </c>
      <c r="B9" s="39"/>
      <c r="C9" s="31"/>
      <c r="D9" s="40"/>
      <c r="E9" s="32"/>
      <c r="F9" s="32"/>
      <c r="G9" s="32">
        <f>SUM(G5:G8)</f>
        <v>0</v>
      </c>
      <c r="H9" s="32">
        <f>SUM(H5:H8)</f>
        <v>0</v>
      </c>
      <c r="I9" s="53">
        <f t="shared" si="0"/>
        <v>0</v>
      </c>
      <c r="J9" s="52"/>
      <c r="K9" s="52"/>
      <c r="L9" s="32"/>
      <c r="M9" s="52"/>
      <c r="N9" s="52"/>
      <c r="O9" s="32"/>
      <c r="P9" s="52"/>
      <c r="Q9" s="52"/>
      <c r="R9" s="32"/>
      <c r="S9" s="52"/>
      <c r="T9" s="52"/>
      <c r="U9" s="32"/>
      <c r="V9" s="52"/>
      <c r="W9" s="52"/>
      <c r="X9" s="32"/>
      <c r="Y9" s="52"/>
      <c r="Z9" s="52"/>
      <c r="AA9" s="32"/>
      <c r="AB9" s="52"/>
      <c r="AC9" s="52"/>
      <c r="AD9" s="32"/>
      <c r="AE9" s="32"/>
    </row>
    <row r="10" s="17" customFormat="1" ht="14" customHeight="1" spans="1:31">
      <c r="A10" s="41" t="s">
        <v>26</v>
      </c>
      <c r="B10" s="36"/>
      <c r="C10" s="31" t="s">
        <v>27</v>
      </c>
      <c r="D10" s="37"/>
      <c r="E10" s="32">
        <v>400</v>
      </c>
      <c r="F10" s="32">
        <v>0.78</v>
      </c>
      <c r="G10" s="49"/>
      <c r="H10" s="49"/>
      <c r="I10" s="53">
        <f t="shared" si="0"/>
        <v>0</v>
      </c>
      <c r="J10" s="52"/>
      <c r="K10" s="52"/>
      <c r="L10" s="32">
        <f>K10*F10*(4-D10)</f>
        <v>0</v>
      </c>
      <c r="M10" s="52"/>
      <c r="N10" s="52"/>
      <c r="O10" s="32">
        <f>F10*N10*(4-D10)</f>
        <v>0</v>
      </c>
      <c r="P10" s="52"/>
      <c r="Q10" s="52"/>
      <c r="R10" s="32">
        <f>F10*Q10*(4-D10)</f>
        <v>0</v>
      </c>
      <c r="S10" s="52"/>
      <c r="T10" s="52"/>
      <c r="U10" s="32">
        <f>F10*T10*(4-D10)</f>
        <v>0</v>
      </c>
      <c r="V10" s="52"/>
      <c r="W10" s="52"/>
      <c r="X10" s="32">
        <f>W10*F10*(4-D10)</f>
        <v>0</v>
      </c>
      <c r="Y10" s="52"/>
      <c r="Z10" s="52"/>
      <c r="AA10" s="32">
        <f>F10*Z10*(4-D10)</f>
        <v>0</v>
      </c>
      <c r="AB10" s="52"/>
      <c r="AC10" s="52"/>
      <c r="AD10" s="32">
        <f>AC10*F10*(4-D10)</f>
        <v>0</v>
      </c>
      <c r="AE10" s="32">
        <f>L10+O10+R10+U10+X10+AA10+AD10</f>
        <v>0</v>
      </c>
    </row>
    <row r="11" s="19" customFormat="1" ht="14" customHeight="1" spans="1:31">
      <c r="A11" s="9"/>
      <c r="B11" s="36"/>
      <c r="C11" s="31" t="s">
        <v>27</v>
      </c>
      <c r="D11" s="37"/>
      <c r="E11" s="32">
        <v>500</v>
      </c>
      <c r="F11" s="32">
        <v>0.78</v>
      </c>
      <c r="G11" s="49"/>
      <c r="H11" s="49"/>
      <c r="I11" s="53">
        <f t="shared" si="0"/>
        <v>0</v>
      </c>
      <c r="J11" s="52"/>
      <c r="K11" s="52"/>
      <c r="L11" s="32">
        <f>K11*F11*(4-D11)</f>
        <v>0</v>
      </c>
      <c r="M11" s="52"/>
      <c r="N11" s="52"/>
      <c r="O11" s="32">
        <f>F11*N11*(4-D11)</f>
        <v>0</v>
      </c>
      <c r="P11" s="52"/>
      <c r="Q11" s="52"/>
      <c r="R11" s="32">
        <f>F11*Q11*(4-D11)</f>
        <v>0</v>
      </c>
      <c r="S11" s="52"/>
      <c r="T11" s="52"/>
      <c r="U11" s="32">
        <f>F11*T11*(4-D11)</f>
        <v>0</v>
      </c>
      <c r="V11" s="52"/>
      <c r="W11" s="52"/>
      <c r="X11" s="32">
        <f>W11*F11*(4-D11)</f>
        <v>0</v>
      </c>
      <c r="Y11" s="52"/>
      <c r="Z11" s="52"/>
      <c r="AA11" s="32">
        <f>F11*Z11*(4-D11)</f>
        <v>0</v>
      </c>
      <c r="AB11" s="52"/>
      <c r="AC11" s="52"/>
      <c r="AD11" s="32">
        <f>AC11*F11*(4-D11)</f>
        <v>0</v>
      </c>
      <c r="AE11" s="32">
        <f>L11+O11+R11+U11+X11+AA11+AD11</f>
        <v>0</v>
      </c>
    </row>
    <row r="12" s="19" customFormat="1" spans="1:31">
      <c r="A12" s="29" t="s">
        <v>28</v>
      </c>
      <c r="B12" s="39"/>
      <c r="C12" s="31"/>
      <c r="D12" s="40"/>
      <c r="E12" s="32"/>
      <c r="F12" s="32"/>
      <c r="G12" s="32">
        <f>SUM(G10:G11)</f>
        <v>0</v>
      </c>
      <c r="H12" s="32">
        <f>SUM(H10:H11)</f>
        <v>0</v>
      </c>
      <c r="I12" s="53">
        <f t="shared" si="0"/>
        <v>0</v>
      </c>
      <c r="J12" s="52"/>
      <c r="K12" s="52"/>
      <c r="L12" s="32"/>
      <c r="M12" s="52"/>
      <c r="N12" s="52"/>
      <c r="O12" s="32"/>
      <c r="P12" s="52"/>
      <c r="Q12" s="52"/>
      <c r="R12" s="32"/>
      <c r="S12" s="52"/>
      <c r="T12" s="52"/>
      <c r="U12" s="32"/>
      <c r="V12" s="52"/>
      <c r="W12" s="52"/>
      <c r="X12" s="32"/>
      <c r="Y12" s="52"/>
      <c r="Z12" s="52"/>
      <c r="AA12" s="32"/>
      <c r="AB12" s="52"/>
      <c r="AC12" s="52"/>
      <c r="AD12" s="32"/>
      <c r="AE12" s="32"/>
    </row>
    <row r="13" s="19" customFormat="1" ht="41" customHeight="1" spans="1:31">
      <c r="A13" s="42" t="s">
        <v>29</v>
      </c>
      <c r="B13" s="36"/>
      <c r="C13" s="31" t="s">
        <v>30</v>
      </c>
      <c r="D13" s="43"/>
      <c r="E13" s="32">
        <v>400</v>
      </c>
      <c r="F13" s="32">
        <v>0.98</v>
      </c>
      <c r="G13" s="49"/>
      <c r="H13" s="49"/>
      <c r="I13" s="53">
        <f t="shared" si="0"/>
        <v>0</v>
      </c>
      <c r="J13" s="52"/>
      <c r="K13" s="52"/>
      <c r="L13" s="32">
        <f>K13*F13*(10-D13)</f>
        <v>0</v>
      </c>
      <c r="M13" s="52"/>
      <c r="N13" s="52"/>
      <c r="O13" s="32">
        <f>F13*N13*(10-D13)</f>
        <v>0</v>
      </c>
      <c r="P13" s="52"/>
      <c r="Q13" s="52"/>
      <c r="R13" s="32">
        <f>F13*Q13*(10-D13)</f>
        <v>0</v>
      </c>
      <c r="S13" s="52"/>
      <c r="T13" s="52"/>
      <c r="U13" s="32">
        <f>F13*T13*(10-D13)</f>
        <v>0</v>
      </c>
      <c r="V13" s="52"/>
      <c r="W13" s="52"/>
      <c r="X13" s="32">
        <f>W13*F13*(10-D13)</f>
        <v>0</v>
      </c>
      <c r="Y13" s="52"/>
      <c r="Z13" s="52"/>
      <c r="AA13" s="32">
        <f>F13*Z13*(10-D13)</f>
        <v>0</v>
      </c>
      <c r="AB13" s="52"/>
      <c r="AC13" s="52"/>
      <c r="AD13" s="32">
        <f>AC13*F13*(10-D13)</f>
        <v>0</v>
      </c>
      <c r="AE13" s="32">
        <f>L13+O13+R13+U13+X13+AA13+AD13</f>
        <v>0</v>
      </c>
    </row>
    <row r="14" s="19" customFormat="1" ht="14" customHeight="1" spans="1:31">
      <c r="A14" s="10"/>
      <c r="B14" s="36"/>
      <c r="C14" s="31" t="s">
        <v>30</v>
      </c>
      <c r="D14" s="43"/>
      <c r="E14" s="32">
        <v>400</v>
      </c>
      <c r="F14" s="32">
        <v>0.98</v>
      </c>
      <c r="G14" s="49"/>
      <c r="H14" s="49"/>
      <c r="I14" s="53">
        <f t="shared" si="0"/>
        <v>0</v>
      </c>
      <c r="J14" s="52"/>
      <c r="K14" s="52"/>
      <c r="L14" s="32">
        <f>K14*F14*(10-D14)</f>
        <v>0</v>
      </c>
      <c r="M14" s="52"/>
      <c r="N14" s="52"/>
      <c r="O14" s="32">
        <f>F14*N14*(10-D14)</f>
        <v>0</v>
      </c>
      <c r="P14" s="52"/>
      <c r="Q14" s="52"/>
      <c r="R14" s="32">
        <f>F14*Q14*(10-D14)</f>
        <v>0</v>
      </c>
      <c r="S14" s="52"/>
      <c r="T14" s="52"/>
      <c r="U14" s="32">
        <f>F14*T14*(6-D14)</f>
        <v>0</v>
      </c>
      <c r="V14" s="52"/>
      <c r="W14" s="52"/>
      <c r="X14" s="32">
        <f>W14*F14*(10-D14)</f>
        <v>0</v>
      </c>
      <c r="Y14" s="52"/>
      <c r="Z14" s="52"/>
      <c r="AA14" s="32">
        <f>F14*Z14*(10-D14)</f>
        <v>0</v>
      </c>
      <c r="AB14" s="52"/>
      <c r="AC14" s="52"/>
      <c r="AD14" s="32">
        <f>AC14*F14*(10-D14)</f>
        <v>0</v>
      </c>
      <c r="AE14" s="32">
        <f>L14+O14+R14+U14+X14+AA14+AD14</f>
        <v>0</v>
      </c>
    </row>
    <row r="15" s="19" customFormat="1" ht="41" customHeight="1" spans="1:31">
      <c r="A15" s="10"/>
      <c r="B15" s="36"/>
      <c r="C15" s="31" t="s">
        <v>31</v>
      </c>
      <c r="D15" s="37"/>
      <c r="E15" s="32">
        <v>500</v>
      </c>
      <c r="F15" s="32">
        <v>1.22</v>
      </c>
      <c r="G15" s="49"/>
      <c r="H15" s="49"/>
      <c r="I15" s="53">
        <f t="shared" si="0"/>
        <v>0</v>
      </c>
      <c r="J15" s="52"/>
      <c r="K15" s="52"/>
      <c r="L15" s="32">
        <f>K15*F15*(12-D15)</f>
        <v>0</v>
      </c>
      <c r="M15" s="52"/>
      <c r="N15" s="52"/>
      <c r="O15" s="32">
        <f>F15*N15*(12-D15)</f>
        <v>0</v>
      </c>
      <c r="P15" s="52"/>
      <c r="Q15" s="52"/>
      <c r="R15" s="32">
        <f>F15*Q15*(12-D15)</f>
        <v>0</v>
      </c>
      <c r="S15" s="52"/>
      <c r="T15" s="52"/>
      <c r="U15" s="32">
        <f>F15*T15*(6-D15)</f>
        <v>0</v>
      </c>
      <c r="V15" s="52"/>
      <c r="W15" s="52"/>
      <c r="X15" s="32">
        <f>W15*F15*(12-D15)</f>
        <v>0</v>
      </c>
      <c r="Y15" s="52"/>
      <c r="Z15" s="52"/>
      <c r="AA15" s="32">
        <f>F15*Z15*(12-D15)</f>
        <v>0</v>
      </c>
      <c r="AB15" s="52"/>
      <c r="AC15" s="52"/>
      <c r="AD15" s="32">
        <f>AC15*F15*(12-D15)</f>
        <v>0</v>
      </c>
      <c r="AE15" s="32">
        <f>L15+O15+R15+U15+X15+AA15+AD15</f>
        <v>0</v>
      </c>
    </row>
    <row r="16" s="19" customFormat="1" ht="41" customHeight="1" spans="1:31">
      <c r="A16" s="10"/>
      <c r="B16" s="36"/>
      <c r="C16" s="31" t="s">
        <v>31</v>
      </c>
      <c r="D16" s="37"/>
      <c r="E16" s="32">
        <v>500</v>
      </c>
      <c r="F16" s="32">
        <v>1.22</v>
      </c>
      <c r="G16" s="49"/>
      <c r="H16" s="49"/>
      <c r="I16" s="53">
        <f t="shared" si="0"/>
        <v>0</v>
      </c>
      <c r="J16" s="52"/>
      <c r="K16" s="52"/>
      <c r="L16" s="32">
        <f>K16*F16*(12-D16)</f>
        <v>0</v>
      </c>
      <c r="M16" s="52"/>
      <c r="N16" s="52"/>
      <c r="O16" s="32">
        <f>F16*N16*(12-D16)</f>
        <v>0</v>
      </c>
      <c r="P16" s="52"/>
      <c r="Q16" s="52"/>
      <c r="R16" s="32">
        <f>F16*Q16*(12-D16)</f>
        <v>0</v>
      </c>
      <c r="S16" s="52"/>
      <c r="T16" s="52"/>
      <c r="U16" s="32">
        <f>F16*T16*(12-D16)</f>
        <v>0</v>
      </c>
      <c r="V16" s="52"/>
      <c r="W16" s="52"/>
      <c r="X16" s="32">
        <f>W16*F16*(12-D16)</f>
        <v>0</v>
      </c>
      <c r="Y16" s="52"/>
      <c r="Z16" s="52"/>
      <c r="AA16" s="32">
        <f>F16*Z16*(12-D16)</f>
        <v>0</v>
      </c>
      <c r="AB16" s="52"/>
      <c r="AC16" s="52"/>
      <c r="AD16" s="32">
        <f>AC16*F16*(12-D16)</f>
        <v>0</v>
      </c>
      <c r="AE16" s="32">
        <f>L16+O16+R16+U16+X16+AA16+AD16</f>
        <v>0</v>
      </c>
    </row>
    <row r="17" s="19" customFormat="1" ht="14" customHeight="1" spans="1:31">
      <c r="A17" s="9"/>
      <c r="B17" s="36"/>
      <c r="C17" s="31" t="s">
        <v>31</v>
      </c>
      <c r="D17" s="37"/>
      <c r="E17" s="32">
        <v>320</v>
      </c>
      <c r="F17" s="32">
        <v>0.85</v>
      </c>
      <c r="G17" s="49"/>
      <c r="H17" s="49"/>
      <c r="I17" s="53">
        <f t="shared" si="0"/>
        <v>0</v>
      </c>
      <c r="J17" s="52"/>
      <c r="K17" s="52"/>
      <c r="L17" s="32">
        <f>K17*F17*(12-D17)</f>
        <v>0</v>
      </c>
      <c r="M17" s="52"/>
      <c r="N17" s="52"/>
      <c r="O17" s="32">
        <f>F17*N17*(12-D17)</f>
        <v>0</v>
      </c>
      <c r="P17" s="52"/>
      <c r="Q17" s="52"/>
      <c r="R17" s="32">
        <f>F17*Q17*(12-D17)</f>
        <v>0</v>
      </c>
      <c r="S17" s="52"/>
      <c r="T17" s="52"/>
      <c r="U17" s="32">
        <f>F17*T17*(12-D17)</f>
        <v>0</v>
      </c>
      <c r="V17" s="52"/>
      <c r="W17" s="52"/>
      <c r="X17" s="32">
        <f>W17*F17*(12-D17)</f>
        <v>0</v>
      </c>
      <c r="Y17" s="52"/>
      <c r="Z17" s="52"/>
      <c r="AA17" s="32">
        <f>F17*Z17*(12-D17)</f>
        <v>0</v>
      </c>
      <c r="AB17" s="52"/>
      <c r="AC17" s="52"/>
      <c r="AD17" s="32">
        <f>AC17*F17*(12-D17)</f>
        <v>0</v>
      </c>
      <c r="AE17" s="32">
        <f>L17+O17+R17+U17+X17+AA17+AD17</f>
        <v>0</v>
      </c>
    </row>
    <row r="18" s="19" customFormat="1" spans="1:31">
      <c r="A18" s="29" t="s">
        <v>32</v>
      </c>
      <c r="B18" s="39"/>
      <c r="C18" s="31"/>
      <c r="D18" s="40"/>
      <c r="E18" s="32"/>
      <c r="F18" s="32"/>
      <c r="G18" s="32">
        <f>SUM(G13:G17)</f>
        <v>0</v>
      </c>
      <c r="H18" s="32">
        <f>SUM(H13:H17)</f>
        <v>0</v>
      </c>
      <c r="I18" s="53">
        <f t="shared" si="0"/>
        <v>0</v>
      </c>
      <c r="J18" s="52"/>
      <c r="K18" s="52"/>
      <c r="L18" s="32"/>
      <c r="M18" s="52"/>
      <c r="N18" s="52"/>
      <c r="O18" s="32"/>
      <c r="P18" s="52"/>
      <c r="Q18" s="52"/>
      <c r="R18" s="32"/>
      <c r="S18" s="52"/>
      <c r="T18" s="52"/>
      <c r="U18" s="32"/>
      <c r="V18" s="52"/>
      <c r="W18" s="52"/>
      <c r="X18" s="32"/>
      <c r="Y18" s="52"/>
      <c r="Z18" s="52"/>
      <c r="AA18" s="32"/>
      <c r="AB18" s="52"/>
      <c r="AC18" s="52"/>
      <c r="AD18" s="32"/>
      <c r="AE18" s="32"/>
    </row>
    <row r="19" s="17" customFormat="1" ht="41" customHeight="1" spans="1:31">
      <c r="A19" s="42" t="s">
        <v>33</v>
      </c>
      <c r="B19" s="36"/>
      <c r="C19" s="31" t="s">
        <v>34</v>
      </c>
      <c r="D19" s="37"/>
      <c r="E19" s="32">
        <v>1000</v>
      </c>
      <c r="F19" s="32">
        <v>1.71</v>
      </c>
      <c r="G19" s="49"/>
      <c r="H19" s="49"/>
      <c r="I19" s="53">
        <f t="shared" si="0"/>
        <v>0</v>
      </c>
      <c r="J19" s="52"/>
      <c r="K19" s="52"/>
      <c r="L19" s="32">
        <f>K19*F19*(2-D19)</f>
        <v>0</v>
      </c>
      <c r="M19" s="52"/>
      <c r="N19" s="52"/>
      <c r="O19" s="32">
        <f>F19*N19*(2-D19)</f>
        <v>0</v>
      </c>
      <c r="P19" s="52"/>
      <c r="Q19" s="52"/>
      <c r="R19" s="32">
        <f>F19*Q19*(2-D19)</f>
        <v>0</v>
      </c>
      <c r="S19" s="52"/>
      <c r="T19" s="52"/>
      <c r="U19" s="32">
        <f>F19*T19*(6-D19)</f>
        <v>0</v>
      </c>
      <c r="V19" s="52"/>
      <c r="W19" s="52"/>
      <c r="X19" s="32">
        <f>W19*F19*(2-D19)</f>
        <v>0</v>
      </c>
      <c r="Y19" s="52"/>
      <c r="Z19" s="52"/>
      <c r="AA19" s="32">
        <f>F19*Z19*(2-D19)</f>
        <v>0</v>
      </c>
      <c r="AB19" s="52"/>
      <c r="AC19" s="52"/>
      <c r="AD19" s="32">
        <f>AC19*F19*(2-D19)</f>
        <v>0</v>
      </c>
      <c r="AE19" s="32">
        <f>L19+O19+R19+U19+X19+AA19+AD19</f>
        <v>0</v>
      </c>
    </row>
    <row r="20" s="17" customFormat="1" ht="14" customHeight="1" spans="1:31">
      <c r="A20" s="10"/>
      <c r="B20" s="36"/>
      <c r="C20" s="31" t="s">
        <v>34</v>
      </c>
      <c r="D20" s="37"/>
      <c r="E20" s="32">
        <v>400</v>
      </c>
      <c r="F20" s="32">
        <v>0.98</v>
      </c>
      <c r="G20" s="49"/>
      <c r="H20" s="49"/>
      <c r="I20" s="53">
        <f t="shared" si="0"/>
        <v>0</v>
      </c>
      <c r="J20" s="52"/>
      <c r="K20" s="52"/>
      <c r="L20" s="32">
        <f>K20*F20*(2-D20)</f>
        <v>0</v>
      </c>
      <c r="M20" s="52"/>
      <c r="N20" s="52"/>
      <c r="O20" s="32">
        <f>F20*N20*(2-D20)</f>
        <v>0</v>
      </c>
      <c r="P20" s="52"/>
      <c r="Q20" s="52"/>
      <c r="R20" s="32">
        <f>F20*Q20*(2-D20)</f>
        <v>0</v>
      </c>
      <c r="S20" s="52"/>
      <c r="T20" s="52"/>
      <c r="U20" s="32">
        <f>F20*T20*(6-D20)</f>
        <v>0</v>
      </c>
      <c r="V20" s="52"/>
      <c r="W20" s="52"/>
      <c r="X20" s="32">
        <f>W20*F20*(10-D20)</f>
        <v>0</v>
      </c>
      <c r="Y20" s="52"/>
      <c r="Z20" s="52"/>
      <c r="AA20" s="32">
        <f>F20*Z20*(6-D20)</f>
        <v>0</v>
      </c>
      <c r="AB20" s="52"/>
      <c r="AC20" s="52"/>
      <c r="AD20" s="32">
        <f>AC20*F20*(2-D20)</f>
        <v>0</v>
      </c>
      <c r="AE20" s="32">
        <f>L20+O20+R20+U20+X20+AA20+AD20</f>
        <v>0</v>
      </c>
    </row>
    <row r="21" s="17" customFormat="1" ht="41" customHeight="1" spans="1:31">
      <c r="A21" s="10"/>
      <c r="B21" s="36"/>
      <c r="C21" s="31" t="s">
        <v>35</v>
      </c>
      <c r="D21" s="37"/>
      <c r="E21" s="32">
        <v>2500</v>
      </c>
      <c r="F21" s="32">
        <v>2.44</v>
      </c>
      <c r="G21" s="49"/>
      <c r="H21" s="49"/>
      <c r="I21" s="53">
        <f t="shared" si="0"/>
        <v>0</v>
      </c>
      <c r="J21" s="52"/>
      <c r="K21" s="52"/>
      <c r="L21" s="32">
        <f>K21*F21*(2-D21)</f>
        <v>0</v>
      </c>
      <c r="M21" s="52"/>
      <c r="N21" s="52"/>
      <c r="O21" s="32">
        <f>F21*N21*(2-D21)</f>
        <v>0</v>
      </c>
      <c r="P21" s="52"/>
      <c r="Q21" s="52"/>
      <c r="R21" s="32">
        <f>F21*Q21*(2-D21)</f>
        <v>0</v>
      </c>
      <c r="S21" s="52"/>
      <c r="T21" s="52"/>
      <c r="U21" s="32">
        <f>F21*T21*(6-D21)</f>
        <v>0</v>
      </c>
      <c r="V21" s="52"/>
      <c r="W21" s="52"/>
      <c r="X21" s="32">
        <f>W21*F21*(10-D21)</f>
        <v>0</v>
      </c>
      <c r="Y21" s="52"/>
      <c r="Z21" s="52"/>
      <c r="AA21" s="32">
        <f>F21*Z21*(2-D21)</f>
        <v>0</v>
      </c>
      <c r="AB21" s="52"/>
      <c r="AC21" s="52"/>
      <c r="AD21" s="32">
        <f>AC21*F21*(2-D21)</f>
        <v>0</v>
      </c>
      <c r="AE21" s="32">
        <f>L21+O21+R21+U21+X21+AA21+AD21</f>
        <v>0</v>
      </c>
    </row>
    <row r="22" s="17" customFormat="1" ht="14" customHeight="1" spans="1:31">
      <c r="A22" s="9"/>
      <c r="B22" s="36"/>
      <c r="C22" s="31" t="s">
        <v>35</v>
      </c>
      <c r="D22" s="37"/>
      <c r="E22" s="32">
        <v>2000</v>
      </c>
      <c r="F22" s="32">
        <v>1.95</v>
      </c>
      <c r="G22" s="49"/>
      <c r="H22" s="49"/>
      <c r="I22" s="53">
        <f t="shared" si="0"/>
        <v>0</v>
      </c>
      <c r="J22" s="52"/>
      <c r="K22" s="52"/>
      <c r="L22" s="32">
        <f>K22*F22*(2-D22)</f>
        <v>0</v>
      </c>
      <c r="M22" s="52"/>
      <c r="N22" s="52"/>
      <c r="O22" s="32">
        <f>F22*N22*(2-D22)</f>
        <v>0</v>
      </c>
      <c r="P22" s="52"/>
      <c r="Q22" s="52"/>
      <c r="R22" s="32">
        <f>F22*Q22*(2-D22)</f>
        <v>0</v>
      </c>
      <c r="S22" s="52"/>
      <c r="T22" s="52"/>
      <c r="U22" s="32">
        <f>F22*T22*(6-D22)</f>
        <v>0</v>
      </c>
      <c r="V22" s="52"/>
      <c r="W22" s="52"/>
      <c r="X22" s="32">
        <f>W22*F22*(10-D22)</f>
        <v>0</v>
      </c>
      <c r="Y22" s="52"/>
      <c r="Z22" s="52"/>
      <c r="AA22" s="32">
        <f>F22*Z22*(2-D22)</f>
        <v>0</v>
      </c>
      <c r="AB22" s="52"/>
      <c r="AC22" s="52"/>
      <c r="AD22" s="32">
        <f>AC22*F22*(2-D22)</f>
        <v>0</v>
      </c>
      <c r="AE22" s="32">
        <f>L22+O22+R22+U22+X22+AA22+AD22</f>
        <v>0</v>
      </c>
    </row>
    <row r="23" s="17" customFormat="1" spans="1:31">
      <c r="A23" s="29" t="s">
        <v>36</v>
      </c>
      <c r="B23" s="39"/>
      <c r="C23" s="31"/>
      <c r="D23" s="44"/>
      <c r="E23" s="32"/>
      <c r="F23" s="32"/>
      <c r="G23" s="50">
        <f>SUM(G19:G22)</f>
        <v>0</v>
      </c>
      <c r="H23" s="50">
        <f>SUM(H19:H22)</f>
        <v>0</v>
      </c>
      <c r="I23" s="53">
        <f t="shared" si="0"/>
        <v>0</v>
      </c>
      <c r="J23" s="52"/>
      <c r="K23" s="52"/>
      <c r="L23" s="32"/>
      <c r="M23" s="52"/>
      <c r="N23" s="52"/>
      <c r="O23" s="32"/>
      <c r="P23" s="52"/>
      <c r="Q23" s="52"/>
      <c r="R23" s="32"/>
      <c r="S23" s="52"/>
      <c r="T23" s="52"/>
      <c r="U23" s="32"/>
      <c r="V23" s="52"/>
      <c r="W23" s="52"/>
      <c r="X23" s="32"/>
      <c r="Y23" s="52"/>
      <c r="Z23" s="52"/>
      <c r="AA23" s="32"/>
      <c r="AB23" s="52"/>
      <c r="AC23" s="52"/>
      <c r="AD23" s="32"/>
      <c r="AE23" s="32"/>
    </row>
    <row r="24" s="17" customFormat="1" spans="1:31">
      <c r="A24" s="29" t="s">
        <v>37</v>
      </c>
      <c r="B24" s="39"/>
      <c r="C24" s="31"/>
      <c r="D24" s="40"/>
      <c r="E24" s="32"/>
      <c r="F24" s="32"/>
      <c r="G24" s="51">
        <f>G9+G12+G18+G23</f>
        <v>0</v>
      </c>
      <c r="H24" s="51">
        <f>H9+H12+H18+H23</f>
        <v>0</v>
      </c>
      <c r="I24" s="53">
        <f t="shared" si="0"/>
        <v>0</v>
      </c>
      <c r="J24" s="32"/>
      <c r="K24" s="32">
        <f>SUM(K5:K23)</f>
        <v>0</v>
      </c>
      <c r="L24" s="32">
        <f>SUM(L5:L23)</f>
        <v>0</v>
      </c>
      <c r="M24" s="32"/>
      <c r="N24" s="32">
        <f>SUM(N5:N23)</f>
        <v>0</v>
      </c>
      <c r="O24" s="32">
        <f>SUM(O5:O23)</f>
        <v>0</v>
      </c>
      <c r="P24" s="32"/>
      <c r="Q24" s="32">
        <f>SUM(Q5:Q23)</f>
        <v>0</v>
      </c>
      <c r="R24" s="32">
        <f>SUM(R5:R23)</f>
        <v>0</v>
      </c>
      <c r="S24" s="32"/>
      <c r="T24" s="32">
        <f>SUM(T5:T23)</f>
        <v>0</v>
      </c>
      <c r="U24" s="32">
        <f>SUM(U5:U23)</f>
        <v>0</v>
      </c>
      <c r="V24" s="32"/>
      <c r="W24" s="32">
        <f>SUM(W5:W23)</f>
        <v>0</v>
      </c>
      <c r="X24" s="32">
        <f>SUM(X5:X23)</f>
        <v>0</v>
      </c>
      <c r="Y24" s="32"/>
      <c r="Z24" s="32">
        <f>SUM(Z5:Z23)</f>
        <v>0</v>
      </c>
      <c r="AA24" s="32">
        <f>SUM(AA5:AA23)</f>
        <v>0</v>
      </c>
      <c r="AB24" s="32"/>
      <c r="AC24" s="32">
        <f>SUM(AC5:AC23)</f>
        <v>0</v>
      </c>
      <c r="AD24" s="32">
        <f>SUM(AD5:AD23)</f>
        <v>0</v>
      </c>
      <c r="AE24" s="32">
        <f>L24+O24+R24+U24+X24+AD24</f>
        <v>0</v>
      </c>
    </row>
    <row r="25" s="17" customFormat="1" spans="1:31">
      <c r="A25" s="45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 s="20" customFormat="1" ht="163" customHeight="1" spans="1:31">
      <c r="A26" s="46" t="s">
        <v>38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</row>
    <row r="27" s="17" customFormat="1" spans="1:31">
      <c r="A27" s="47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 s="17" customFormat="1" spans="1:31">
      <c r="A28" s="47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</sheetData>
  <mergeCells count="32">
    <mergeCell ref="A1:AC1"/>
    <mergeCell ref="A2:I2"/>
    <mergeCell ref="J2:AE2"/>
    <mergeCell ref="J3:L3"/>
    <mergeCell ref="M3:O3"/>
    <mergeCell ref="P3:R3"/>
    <mergeCell ref="S3:U3"/>
    <mergeCell ref="V3:X3"/>
    <mergeCell ref="Y3:AA3"/>
    <mergeCell ref="AB3:AD3"/>
    <mergeCell ref="A9:B9"/>
    <mergeCell ref="A12:B12"/>
    <mergeCell ref="A18:B18"/>
    <mergeCell ref="A23:B23"/>
    <mergeCell ref="A24:B24"/>
    <mergeCell ref="A25:I25"/>
    <mergeCell ref="A26:L26"/>
    <mergeCell ref="A27:I27"/>
    <mergeCell ref="A28:I28"/>
    <mergeCell ref="A5:A8"/>
    <mergeCell ref="A10:A11"/>
    <mergeCell ref="A13:A17"/>
    <mergeCell ref="A19:A22"/>
    <mergeCell ref="C3:C4"/>
    <mergeCell ref="D3:D4"/>
    <mergeCell ref="E3:E4"/>
    <mergeCell ref="F3:F4"/>
    <mergeCell ref="G3:G4"/>
    <mergeCell ref="H3:H4"/>
    <mergeCell ref="I3:I4"/>
    <mergeCell ref="AE3:AE4"/>
    <mergeCell ref="A3:B4"/>
  </mergeCells>
  <pageMargins left="0.747916666666667" right="0.196527777777778" top="0.826388888888889" bottom="0.5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8"/>
  <sheetViews>
    <sheetView tabSelected="1" workbookViewId="0">
      <selection activeCell="A2" sqref="A2:I2"/>
    </sheetView>
  </sheetViews>
  <sheetFormatPr defaultColWidth="9" defaultRowHeight="13.6"/>
  <cols>
    <col min="1" max="1" width="9.77884615384615" style="21" customWidth="1"/>
    <col min="2" max="2" width="15.5" style="22" customWidth="1"/>
    <col min="3" max="3" width="10.0576923076923" style="22" customWidth="1"/>
    <col min="4" max="5" width="7.375" style="23" customWidth="1"/>
    <col min="6" max="6" width="8.33653846153846" style="23" customWidth="1"/>
    <col min="7" max="8" width="8.75" style="24" customWidth="1"/>
    <col min="9" max="9" width="11" style="25" customWidth="1"/>
    <col min="10" max="10" width="15.625" style="18" customWidth="1"/>
    <col min="11" max="12" width="5.5" style="18" customWidth="1"/>
    <col min="13" max="13" width="15.625" style="18" customWidth="1"/>
    <col min="14" max="15" width="5.5" style="18" customWidth="1"/>
    <col min="16" max="16" width="15.625" style="18" customWidth="1"/>
    <col min="17" max="18" width="5.5" style="18" customWidth="1"/>
    <col min="19" max="19" width="15.625" style="18" customWidth="1"/>
    <col min="20" max="21" width="5.5" style="18" customWidth="1"/>
    <col min="22" max="22" width="15.625" style="18" customWidth="1"/>
    <col min="23" max="24" width="5.5" style="18" customWidth="1"/>
    <col min="25" max="25" width="15.625" style="18" customWidth="1"/>
    <col min="26" max="27" width="5.5" style="18" customWidth="1"/>
    <col min="28" max="28" width="15.625" style="18" customWidth="1"/>
    <col min="29" max="29" width="5.5" style="18" customWidth="1"/>
    <col min="30" max="31" width="7.61538461538461" style="24" customWidth="1"/>
    <col min="32" max="16384" width="9" style="17" customWidth="1"/>
  </cols>
  <sheetData>
    <row r="1" s="17" customFormat="1" spans="1:31">
      <c r="A1" s="26" t="s">
        <v>0</v>
      </c>
      <c r="AD1" s="24"/>
      <c r="AE1" s="24"/>
    </row>
    <row r="2" s="17" customFormat="1" ht="14" customHeight="1" spans="1:31">
      <c r="A2" s="27" t="s">
        <v>40</v>
      </c>
      <c r="B2" s="28"/>
      <c r="C2" s="28"/>
      <c r="D2" s="28"/>
      <c r="E2" s="28"/>
      <c r="F2" s="28"/>
      <c r="G2" s="28"/>
      <c r="H2" s="28"/>
      <c r="I2" s="39"/>
      <c r="J2" s="52" t="s">
        <v>2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39"/>
    </row>
    <row r="3" s="18" customFormat="1" spans="1:31">
      <c r="A3" s="29" t="s">
        <v>3</v>
      </c>
      <c r="B3" s="30"/>
      <c r="C3" s="31" t="s">
        <v>4</v>
      </c>
      <c r="D3" s="32" t="s">
        <v>5</v>
      </c>
      <c r="E3" s="32" t="s">
        <v>6</v>
      </c>
      <c r="F3" s="31" t="s">
        <v>7</v>
      </c>
      <c r="G3" s="32" t="s">
        <v>8</v>
      </c>
      <c r="H3" s="32" t="s">
        <v>9</v>
      </c>
      <c r="I3" s="32" t="s">
        <v>10</v>
      </c>
      <c r="J3" s="32" t="s">
        <v>11</v>
      </c>
      <c r="K3" s="28"/>
      <c r="L3" s="39"/>
      <c r="M3" s="32" t="s">
        <v>12</v>
      </c>
      <c r="N3" s="28"/>
      <c r="O3" s="39"/>
      <c r="P3" s="32" t="s">
        <v>13</v>
      </c>
      <c r="Q3" s="28"/>
      <c r="R3" s="39"/>
      <c r="S3" s="32" t="s">
        <v>14</v>
      </c>
      <c r="T3" s="28"/>
      <c r="U3" s="39"/>
      <c r="V3" s="32" t="s">
        <v>15</v>
      </c>
      <c r="W3" s="28"/>
      <c r="X3" s="39"/>
      <c r="Y3" s="32" t="s">
        <v>16</v>
      </c>
      <c r="Z3" s="28"/>
      <c r="AA3" s="39"/>
      <c r="AB3" s="32" t="s">
        <v>17</v>
      </c>
      <c r="AC3" s="28"/>
      <c r="AD3" s="39"/>
      <c r="AE3" s="32" t="s">
        <v>18</v>
      </c>
    </row>
    <row r="4" s="18" customFormat="1" ht="41" customHeight="1" spans="1:31">
      <c r="A4" s="33"/>
      <c r="B4" s="34"/>
      <c r="C4" s="9"/>
      <c r="D4" s="9"/>
      <c r="E4" s="9"/>
      <c r="F4" s="9"/>
      <c r="G4" s="9"/>
      <c r="H4" s="9"/>
      <c r="I4" s="9"/>
      <c r="J4" s="32" t="s">
        <v>19</v>
      </c>
      <c r="K4" s="32" t="s">
        <v>20</v>
      </c>
      <c r="L4" s="32" t="s">
        <v>21</v>
      </c>
      <c r="M4" s="32" t="s">
        <v>19</v>
      </c>
      <c r="N4" s="32" t="s">
        <v>20</v>
      </c>
      <c r="O4" s="32" t="s">
        <v>21</v>
      </c>
      <c r="P4" s="32" t="s">
        <v>19</v>
      </c>
      <c r="Q4" s="32" t="s">
        <v>20</v>
      </c>
      <c r="R4" s="32" t="s">
        <v>21</v>
      </c>
      <c r="S4" s="32" t="s">
        <v>19</v>
      </c>
      <c r="T4" s="32" t="s">
        <v>20</v>
      </c>
      <c r="U4" s="32" t="s">
        <v>21</v>
      </c>
      <c r="V4" s="32" t="s">
        <v>19</v>
      </c>
      <c r="W4" s="32" t="s">
        <v>20</v>
      </c>
      <c r="X4" s="32" t="s">
        <v>21</v>
      </c>
      <c r="Y4" s="32" t="s">
        <v>19</v>
      </c>
      <c r="Z4" s="32" t="s">
        <v>20</v>
      </c>
      <c r="AA4" s="32" t="s">
        <v>21</v>
      </c>
      <c r="AB4" s="32" t="s">
        <v>19</v>
      </c>
      <c r="AC4" s="32" t="s">
        <v>20</v>
      </c>
      <c r="AD4" s="32" t="s">
        <v>21</v>
      </c>
      <c r="AE4" s="9"/>
    </row>
    <row r="5" s="18" customFormat="1" ht="41" customHeight="1" spans="1:31">
      <c r="A5" s="35" t="s">
        <v>22</v>
      </c>
      <c r="B5" s="36"/>
      <c r="C5" s="31" t="s">
        <v>23</v>
      </c>
      <c r="D5" s="37"/>
      <c r="E5" s="32">
        <v>320</v>
      </c>
      <c r="F5" s="29">
        <v>0.39</v>
      </c>
      <c r="G5" s="48"/>
      <c r="H5" s="49"/>
      <c r="I5" s="53">
        <f t="shared" ref="I5:I24" si="0">IFERROR(H5/G5,0)</f>
        <v>0</v>
      </c>
      <c r="J5" s="52"/>
      <c r="K5" s="52"/>
      <c r="L5" s="32">
        <f>K5*D5*F5</f>
        <v>0</v>
      </c>
      <c r="M5" s="52"/>
      <c r="N5" s="52"/>
      <c r="O5" s="32">
        <f>F5*N5*(6-D5)</f>
        <v>0</v>
      </c>
      <c r="P5" s="52"/>
      <c r="Q5" s="52"/>
      <c r="R5" s="32">
        <f>F5*Q5*(6-D5)</f>
        <v>0</v>
      </c>
      <c r="S5" s="52"/>
      <c r="T5" s="52"/>
      <c r="U5" s="32">
        <f>F5*T5*(6-D5)</f>
        <v>0</v>
      </c>
      <c r="V5" s="52"/>
      <c r="W5" s="52"/>
      <c r="X5" s="32">
        <f>W5*F5*(6-D5)</f>
        <v>0</v>
      </c>
      <c r="Y5" s="52"/>
      <c r="Z5" s="52"/>
      <c r="AA5" s="32">
        <f>F5*Z5*(6-D5)</f>
        <v>0</v>
      </c>
      <c r="AB5" s="52"/>
      <c r="AC5" s="52"/>
      <c r="AD5" s="32">
        <f>AC5*F5*(6-D5)</f>
        <v>0</v>
      </c>
      <c r="AE5" s="32">
        <f>L5+O5+R5+U5+X5+AA5+AD5</f>
        <v>0</v>
      </c>
    </row>
    <row r="6" s="18" customFormat="1" ht="14" customHeight="1" spans="1:31">
      <c r="A6" s="10"/>
      <c r="B6" s="36"/>
      <c r="C6" s="31" t="s">
        <v>23</v>
      </c>
      <c r="D6" s="37"/>
      <c r="E6" s="32">
        <v>400</v>
      </c>
      <c r="F6" s="32">
        <v>0.49</v>
      </c>
      <c r="G6" s="48"/>
      <c r="H6" s="49"/>
      <c r="I6" s="53">
        <f t="shared" si="0"/>
        <v>0</v>
      </c>
      <c r="J6" s="52"/>
      <c r="K6" s="52"/>
      <c r="L6" s="32">
        <f>K6*D6*F6</f>
        <v>0</v>
      </c>
      <c r="M6" s="52"/>
      <c r="N6" s="52"/>
      <c r="O6" s="32">
        <f>F6*N6*(6-D6)</f>
        <v>0</v>
      </c>
      <c r="P6" s="52"/>
      <c r="Q6" s="52"/>
      <c r="R6" s="32">
        <f>F6*Q6*(6-D6)</f>
        <v>0</v>
      </c>
      <c r="S6" s="52"/>
      <c r="T6" s="52"/>
      <c r="U6" s="32">
        <f>F6*T6*(6-D6)</f>
        <v>0</v>
      </c>
      <c r="V6" s="52"/>
      <c r="W6" s="52"/>
      <c r="X6" s="32">
        <f>W6*F6*(6-D6)</f>
        <v>0</v>
      </c>
      <c r="Y6" s="52"/>
      <c r="Z6" s="52"/>
      <c r="AA6" s="32">
        <f>F6*Z6*(6-D6)</f>
        <v>0</v>
      </c>
      <c r="AB6" s="52"/>
      <c r="AC6" s="52"/>
      <c r="AD6" s="32">
        <f>AC6*F6*(6-D6)</f>
        <v>0</v>
      </c>
      <c r="AE6" s="32">
        <f>L6+O6+R6+U6+X6+AA6+AD6</f>
        <v>0</v>
      </c>
    </row>
    <row r="7" s="18" customFormat="1" ht="14" customHeight="1" spans="1:31">
      <c r="A7" s="10"/>
      <c r="B7" s="36"/>
      <c r="C7" s="31" t="s">
        <v>24</v>
      </c>
      <c r="D7" s="38"/>
      <c r="E7" s="32">
        <v>400</v>
      </c>
      <c r="F7" s="32">
        <v>0.49</v>
      </c>
      <c r="G7" s="48"/>
      <c r="H7" s="48"/>
      <c r="I7" s="53">
        <f t="shared" si="0"/>
        <v>0</v>
      </c>
      <c r="J7" s="52"/>
      <c r="K7" s="52"/>
      <c r="L7" s="32">
        <f>K7*F7*(4-D7)</f>
        <v>0</v>
      </c>
      <c r="M7" s="52"/>
      <c r="N7" s="52"/>
      <c r="O7" s="32">
        <f>F7*N7*(4-D7)</f>
        <v>0</v>
      </c>
      <c r="P7" s="52"/>
      <c r="Q7" s="52"/>
      <c r="R7" s="32">
        <f>F7*Q7*(4-D7)</f>
        <v>0</v>
      </c>
      <c r="S7" s="52"/>
      <c r="T7" s="52"/>
      <c r="U7" s="32">
        <f>F7*T7*(4-D7)</f>
        <v>0</v>
      </c>
      <c r="V7" s="52"/>
      <c r="W7" s="52"/>
      <c r="X7" s="32">
        <f>W7*F7*(4-D7)</f>
        <v>0</v>
      </c>
      <c r="Y7" s="52"/>
      <c r="Z7" s="52"/>
      <c r="AA7" s="32">
        <f>F7*Z7*(4-D7)</f>
        <v>0</v>
      </c>
      <c r="AB7" s="52"/>
      <c r="AC7" s="52"/>
      <c r="AD7" s="32">
        <f>AC7*F7*(4-D7)</f>
        <v>0</v>
      </c>
      <c r="AE7" s="32">
        <f>L7+O7+R7+U7+X7+AA7+AD7</f>
        <v>0</v>
      </c>
    </row>
    <row r="8" s="19" customFormat="1" ht="14" customHeight="1" spans="1:31">
      <c r="A8" s="9"/>
      <c r="B8" s="36"/>
      <c r="C8" s="31" t="s">
        <v>24</v>
      </c>
      <c r="D8" s="37"/>
      <c r="E8" s="32">
        <v>320</v>
      </c>
      <c r="F8" s="32">
        <v>0.39</v>
      </c>
      <c r="G8" s="49"/>
      <c r="H8" s="49"/>
      <c r="I8" s="53">
        <f t="shared" si="0"/>
        <v>0</v>
      </c>
      <c r="J8" s="52"/>
      <c r="K8" s="52"/>
      <c r="L8" s="32">
        <f>K8*F8*(4-D8)</f>
        <v>0</v>
      </c>
      <c r="M8" s="52"/>
      <c r="N8" s="52"/>
      <c r="O8" s="32">
        <f>F8*N8*(4-D8)</f>
        <v>0</v>
      </c>
      <c r="P8" s="52"/>
      <c r="Q8" s="52"/>
      <c r="R8" s="32">
        <f>F8*Q8*(4-D8)</f>
        <v>0</v>
      </c>
      <c r="S8" s="52"/>
      <c r="T8" s="52"/>
      <c r="U8" s="32">
        <f>F8*T8*(4-D8)</f>
        <v>0</v>
      </c>
      <c r="V8" s="52"/>
      <c r="W8" s="52"/>
      <c r="X8" s="32">
        <f>W8*F8*(4-D8)</f>
        <v>0</v>
      </c>
      <c r="Y8" s="52"/>
      <c r="Z8" s="52"/>
      <c r="AA8" s="32">
        <f>F8*Z8*(4-D8)</f>
        <v>0</v>
      </c>
      <c r="AB8" s="52"/>
      <c r="AC8" s="52"/>
      <c r="AD8" s="32">
        <f>AC8*F8*(4-D8)</f>
        <v>0</v>
      </c>
      <c r="AE8" s="32">
        <f>L8+O8+R8+U8+X8+AA8+AD8</f>
        <v>0</v>
      </c>
    </row>
    <row r="9" s="19" customFormat="1" spans="1:31">
      <c r="A9" s="29" t="s">
        <v>25</v>
      </c>
      <c r="B9" s="39"/>
      <c r="C9" s="31"/>
      <c r="D9" s="40"/>
      <c r="E9" s="32"/>
      <c r="F9" s="32"/>
      <c r="G9" s="32">
        <f>SUM(G5:G8)</f>
        <v>0</v>
      </c>
      <c r="H9" s="32">
        <f>SUM(H5:H8)</f>
        <v>0</v>
      </c>
      <c r="I9" s="53">
        <f t="shared" si="0"/>
        <v>0</v>
      </c>
      <c r="J9" s="52"/>
      <c r="K9" s="52"/>
      <c r="L9" s="32"/>
      <c r="M9" s="52"/>
      <c r="N9" s="52"/>
      <c r="O9" s="32"/>
      <c r="P9" s="52"/>
      <c r="Q9" s="52"/>
      <c r="R9" s="32"/>
      <c r="S9" s="52"/>
      <c r="T9" s="52"/>
      <c r="U9" s="32"/>
      <c r="V9" s="52"/>
      <c r="W9" s="52"/>
      <c r="X9" s="32"/>
      <c r="Y9" s="52"/>
      <c r="Z9" s="52"/>
      <c r="AA9" s="32"/>
      <c r="AB9" s="52"/>
      <c r="AC9" s="52"/>
      <c r="AD9" s="32"/>
      <c r="AE9" s="32"/>
    </row>
    <row r="10" s="17" customFormat="1" ht="14" customHeight="1" spans="1:31">
      <c r="A10" s="41" t="s">
        <v>26</v>
      </c>
      <c r="B10" s="36"/>
      <c r="C10" s="31" t="s">
        <v>27</v>
      </c>
      <c r="D10" s="37"/>
      <c r="E10" s="32">
        <v>400</v>
      </c>
      <c r="F10" s="32">
        <v>0.78</v>
      </c>
      <c r="G10" s="49"/>
      <c r="H10" s="49"/>
      <c r="I10" s="53">
        <f t="shared" si="0"/>
        <v>0</v>
      </c>
      <c r="J10" s="52"/>
      <c r="K10" s="52"/>
      <c r="L10" s="32">
        <f>K10*F10*(4-D10)</f>
        <v>0</v>
      </c>
      <c r="M10" s="52"/>
      <c r="N10" s="52"/>
      <c r="O10" s="32">
        <f>F10*N10*(4-D10)</f>
        <v>0</v>
      </c>
      <c r="P10" s="52"/>
      <c r="Q10" s="52"/>
      <c r="R10" s="32">
        <f>F10*Q10*(4-D10)</f>
        <v>0</v>
      </c>
      <c r="S10" s="52"/>
      <c r="T10" s="52"/>
      <c r="U10" s="32">
        <f>F10*T10*(4-D10)</f>
        <v>0</v>
      </c>
      <c r="V10" s="52"/>
      <c r="W10" s="52"/>
      <c r="X10" s="32">
        <f>W10*F10*(4-D10)</f>
        <v>0</v>
      </c>
      <c r="Y10" s="52"/>
      <c r="Z10" s="52"/>
      <c r="AA10" s="32">
        <f>F10*Z10*(4-D10)</f>
        <v>0</v>
      </c>
      <c r="AB10" s="52"/>
      <c r="AC10" s="52"/>
      <c r="AD10" s="32">
        <f>AC10*F10*(4-D10)</f>
        <v>0</v>
      </c>
      <c r="AE10" s="32">
        <f>L10+O10+R10+U10+X10+AA10+AD10</f>
        <v>0</v>
      </c>
    </row>
    <row r="11" s="19" customFormat="1" ht="14" customHeight="1" spans="1:31">
      <c r="A11" s="9"/>
      <c r="B11" s="36"/>
      <c r="C11" s="31" t="s">
        <v>27</v>
      </c>
      <c r="D11" s="37"/>
      <c r="E11" s="32">
        <v>500</v>
      </c>
      <c r="F11" s="32">
        <v>0.78</v>
      </c>
      <c r="G11" s="49"/>
      <c r="H11" s="49"/>
      <c r="I11" s="53">
        <f t="shared" si="0"/>
        <v>0</v>
      </c>
      <c r="J11" s="52"/>
      <c r="K11" s="52"/>
      <c r="L11" s="32">
        <f>K11*F11*(4-D11)</f>
        <v>0</v>
      </c>
      <c r="M11" s="52"/>
      <c r="N11" s="52"/>
      <c r="O11" s="32">
        <f>F11*N11*(4-D11)</f>
        <v>0</v>
      </c>
      <c r="P11" s="52"/>
      <c r="Q11" s="52"/>
      <c r="R11" s="32">
        <f>F11*Q11*(4-D11)</f>
        <v>0</v>
      </c>
      <c r="S11" s="52"/>
      <c r="T11" s="52"/>
      <c r="U11" s="32">
        <f>F11*T11*(4-D11)</f>
        <v>0</v>
      </c>
      <c r="V11" s="52"/>
      <c r="W11" s="52"/>
      <c r="X11" s="32">
        <f>W11*F11*(4-D11)</f>
        <v>0</v>
      </c>
      <c r="Y11" s="52"/>
      <c r="Z11" s="52"/>
      <c r="AA11" s="32">
        <f>F11*Z11*(4-D11)</f>
        <v>0</v>
      </c>
      <c r="AB11" s="52"/>
      <c r="AC11" s="52"/>
      <c r="AD11" s="32">
        <f>AC11*F11*(4-D11)</f>
        <v>0</v>
      </c>
      <c r="AE11" s="32">
        <f>L11+O11+R11+U11+X11+AA11+AD11</f>
        <v>0</v>
      </c>
    </row>
    <row r="12" s="19" customFormat="1" spans="1:31">
      <c r="A12" s="29" t="s">
        <v>28</v>
      </c>
      <c r="B12" s="39"/>
      <c r="C12" s="31"/>
      <c r="D12" s="40"/>
      <c r="E12" s="32"/>
      <c r="F12" s="32"/>
      <c r="G12" s="32">
        <f>SUM(G10:G11)</f>
        <v>0</v>
      </c>
      <c r="H12" s="32">
        <f>SUM(H10:H11)</f>
        <v>0</v>
      </c>
      <c r="I12" s="53">
        <f t="shared" si="0"/>
        <v>0</v>
      </c>
      <c r="J12" s="52"/>
      <c r="K12" s="52"/>
      <c r="L12" s="32"/>
      <c r="M12" s="52"/>
      <c r="N12" s="52"/>
      <c r="O12" s="32"/>
      <c r="P12" s="52"/>
      <c r="Q12" s="52"/>
      <c r="R12" s="32"/>
      <c r="S12" s="52"/>
      <c r="T12" s="52"/>
      <c r="U12" s="32"/>
      <c r="V12" s="52"/>
      <c r="W12" s="52"/>
      <c r="X12" s="32"/>
      <c r="Y12" s="52"/>
      <c r="Z12" s="52"/>
      <c r="AA12" s="32"/>
      <c r="AB12" s="52"/>
      <c r="AC12" s="52"/>
      <c r="AD12" s="32"/>
      <c r="AE12" s="32"/>
    </row>
    <row r="13" s="19" customFormat="1" ht="41" customHeight="1" spans="1:31">
      <c r="A13" s="42" t="s">
        <v>29</v>
      </c>
      <c r="B13" s="36"/>
      <c r="C13" s="31" t="s">
        <v>30</v>
      </c>
      <c r="D13" s="43"/>
      <c r="E13" s="32">
        <v>400</v>
      </c>
      <c r="F13" s="32">
        <v>0.98</v>
      </c>
      <c r="G13" s="49"/>
      <c r="H13" s="49"/>
      <c r="I13" s="53">
        <f t="shared" si="0"/>
        <v>0</v>
      </c>
      <c r="J13" s="52"/>
      <c r="K13" s="52"/>
      <c r="L13" s="32">
        <f>K13*F13*(10-D13)</f>
        <v>0</v>
      </c>
      <c r="M13" s="52"/>
      <c r="N13" s="52"/>
      <c r="O13" s="32">
        <f>F13*N13*(10-D13)</f>
        <v>0</v>
      </c>
      <c r="P13" s="52"/>
      <c r="Q13" s="52"/>
      <c r="R13" s="32">
        <f>F13*Q13*(10-D13)</f>
        <v>0</v>
      </c>
      <c r="S13" s="52"/>
      <c r="T13" s="52"/>
      <c r="U13" s="32">
        <f>F13*T13*(10-D13)</f>
        <v>0</v>
      </c>
      <c r="V13" s="52"/>
      <c r="W13" s="52"/>
      <c r="X13" s="32">
        <f>W13*F13*(10-D13)</f>
        <v>0</v>
      </c>
      <c r="Y13" s="52"/>
      <c r="Z13" s="52"/>
      <c r="AA13" s="32">
        <f>F13*Z13*(10-D13)</f>
        <v>0</v>
      </c>
      <c r="AB13" s="52"/>
      <c r="AC13" s="52"/>
      <c r="AD13" s="32">
        <f>AC13*F13*(10-D13)</f>
        <v>0</v>
      </c>
      <c r="AE13" s="32">
        <f>L13+O13+R13+U13+X13+AA13+AD13</f>
        <v>0</v>
      </c>
    </row>
    <row r="14" s="19" customFormat="1" ht="14" customHeight="1" spans="1:31">
      <c r="A14" s="10"/>
      <c r="B14" s="36"/>
      <c r="C14" s="31" t="s">
        <v>30</v>
      </c>
      <c r="D14" s="43"/>
      <c r="E14" s="32">
        <v>400</v>
      </c>
      <c r="F14" s="32">
        <v>0.98</v>
      </c>
      <c r="G14" s="49"/>
      <c r="H14" s="49"/>
      <c r="I14" s="53">
        <f t="shared" si="0"/>
        <v>0</v>
      </c>
      <c r="J14" s="52"/>
      <c r="K14" s="52"/>
      <c r="L14" s="32">
        <f>K14*F14*(10-D14)</f>
        <v>0</v>
      </c>
      <c r="M14" s="52"/>
      <c r="N14" s="52"/>
      <c r="O14" s="32">
        <f>F14*N14*(10-D14)</f>
        <v>0</v>
      </c>
      <c r="P14" s="52"/>
      <c r="Q14" s="52"/>
      <c r="R14" s="32">
        <f>F14*Q14*(10-D14)</f>
        <v>0</v>
      </c>
      <c r="S14" s="52"/>
      <c r="T14" s="52"/>
      <c r="U14" s="32">
        <f>F14*T14*(6-D14)</f>
        <v>0</v>
      </c>
      <c r="V14" s="52"/>
      <c r="W14" s="52"/>
      <c r="X14" s="32">
        <f>W14*F14*(10-D14)</f>
        <v>0</v>
      </c>
      <c r="Y14" s="52"/>
      <c r="Z14" s="52"/>
      <c r="AA14" s="32">
        <f>F14*Z14*(10-D14)</f>
        <v>0</v>
      </c>
      <c r="AB14" s="52"/>
      <c r="AC14" s="52"/>
      <c r="AD14" s="32">
        <f>AC14*F14*(10-D14)</f>
        <v>0</v>
      </c>
      <c r="AE14" s="32">
        <f>L14+O14+R14+U14+X14+AA14+AD14</f>
        <v>0</v>
      </c>
    </row>
    <row r="15" s="19" customFormat="1" ht="41" customHeight="1" spans="1:31">
      <c r="A15" s="10"/>
      <c r="B15" s="36"/>
      <c r="C15" s="31" t="s">
        <v>31</v>
      </c>
      <c r="D15" s="37"/>
      <c r="E15" s="32">
        <v>500</v>
      </c>
      <c r="F15" s="32">
        <v>1.22</v>
      </c>
      <c r="G15" s="49"/>
      <c r="H15" s="49"/>
      <c r="I15" s="53">
        <f t="shared" si="0"/>
        <v>0</v>
      </c>
      <c r="J15" s="52"/>
      <c r="K15" s="52"/>
      <c r="L15" s="32">
        <f>K15*F15*(12-D15)</f>
        <v>0</v>
      </c>
      <c r="M15" s="52"/>
      <c r="N15" s="52"/>
      <c r="O15" s="32">
        <f>F15*N15*(12-D15)</f>
        <v>0</v>
      </c>
      <c r="P15" s="52"/>
      <c r="Q15" s="52"/>
      <c r="R15" s="32">
        <f>F15*Q15*(12-D15)</f>
        <v>0</v>
      </c>
      <c r="S15" s="52"/>
      <c r="T15" s="52"/>
      <c r="U15" s="32">
        <f>F15*T15*(6-D15)</f>
        <v>0</v>
      </c>
      <c r="V15" s="52"/>
      <c r="W15" s="52"/>
      <c r="X15" s="32">
        <f>W15*F15*(12-D15)</f>
        <v>0</v>
      </c>
      <c r="Y15" s="52"/>
      <c r="Z15" s="52"/>
      <c r="AA15" s="32">
        <f>F15*Z15*(12-D15)</f>
        <v>0</v>
      </c>
      <c r="AB15" s="52"/>
      <c r="AC15" s="52"/>
      <c r="AD15" s="32">
        <f>AC15*F15*(12-D15)</f>
        <v>0</v>
      </c>
      <c r="AE15" s="32">
        <f>L15+O15+R15+U15+X15+AA15+AD15</f>
        <v>0</v>
      </c>
    </row>
    <row r="16" s="19" customFormat="1" ht="41" customHeight="1" spans="1:31">
      <c r="A16" s="10"/>
      <c r="B16" s="36"/>
      <c r="C16" s="31" t="s">
        <v>31</v>
      </c>
      <c r="D16" s="37"/>
      <c r="E16" s="32">
        <v>500</v>
      </c>
      <c r="F16" s="32">
        <v>1.22</v>
      </c>
      <c r="G16" s="49"/>
      <c r="H16" s="49"/>
      <c r="I16" s="53">
        <f t="shared" si="0"/>
        <v>0</v>
      </c>
      <c r="J16" s="52"/>
      <c r="K16" s="52"/>
      <c r="L16" s="32">
        <f>K16*F16*(12-D16)</f>
        <v>0</v>
      </c>
      <c r="M16" s="52"/>
      <c r="N16" s="52"/>
      <c r="O16" s="32">
        <f>F16*N16*(12-D16)</f>
        <v>0</v>
      </c>
      <c r="P16" s="52"/>
      <c r="Q16" s="52"/>
      <c r="R16" s="32">
        <f>F16*Q16*(12-D16)</f>
        <v>0</v>
      </c>
      <c r="S16" s="52"/>
      <c r="T16" s="52"/>
      <c r="U16" s="32">
        <f>F16*T16*(12-D16)</f>
        <v>0</v>
      </c>
      <c r="V16" s="52"/>
      <c r="W16" s="52"/>
      <c r="X16" s="32">
        <f>W16*F16*(12-D16)</f>
        <v>0</v>
      </c>
      <c r="Y16" s="52"/>
      <c r="Z16" s="52"/>
      <c r="AA16" s="32">
        <f>F16*Z16*(12-D16)</f>
        <v>0</v>
      </c>
      <c r="AB16" s="52"/>
      <c r="AC16" s="52"/>
      <c r="AD16" s="32">
        <f>AC16*F16*(12-D16)</f>
        <v>0</v>
      </c>
      <c r="AE16" s="32">
        <f>L16+O16+R16+U16+X16+AA16+AD16</f>
        <v>0</v>
      </c>
    </row>
    <row r="17" s="19" customFormat="1" ht="14" customHeight="1" spans="1:31">
      <c r="A17" s="9"/>
      <c r="B17" s="36"/>
      <c r="C17" s="31" t="s">
        <v>31</v>
      </c>
      <c r="D17" s="37"/>
      <c r="E17" s="32">
        <v>320</v>
      </c>
      <c r="F17" s="32">
        <v>0.85</v>
      </c>
      <c r="G17" s="49"/>
      <c r="H17" s="49"/>
      <c r="I17" s="53">
        <f t="shared" si="0"/>
        <v>0</v>
      </c>
      <c r="J17" s="52"/>
      <c r="K17" s="52"/>
      <c r="L17" s="32">
        <f>K17*F17*(12-D17)</f>
        <v>0</v>
      </c>
      <c r="M17" s="52"/>
      <c r="N17" s="52"/>
      <c r="O17" s="32">
        <f>F17*N17*(12-D17)</f>
        <v>0</v>
      </c>
      <c r="P17" s="52"/>
      <c r="Q17" s="52"/>
      <c r="R17" s="32">
        <f>F17*Q17*(12-D17)</f>
        <v>0</v>
      </c>
      <c r="S17" s="52"/>
      <c r="T17" s="52"/>
      <c r="U17" s="32">
        <f>F17*T17*(12-D17)</f>
        <v>0</v>
      </c>
      <c r="V17" s="52"/>
      <c r="W17" s="52"/>
      <c r="X17" s="32">
        <f>W17*F17*(12-D17)</f>
        <v>0</v>
      </c>
      <c r="Y17" s="52"/>
      <c r="Z17" s="52"/>
      <c r="AA17" s="32">
        <f>F17*Z17*(12-D17)</f>
        <v>0</v>
      </c>
      <c r="AB17" s="52"/>
      <c r="AC17" s="52"/>
      <c r="AD17" s="32">
        <f>AC17*F17*(12-D17)</f>
        <v>0</v>
      </c>
      <c r="AE17" s="32">
        <f>L17+O17+R17+U17+X17+AA17+AD17</f>
        <v>0</v>
      </c>
    </row>
    <row r="18" s="19" customFormat="1" spans="1:31">
      <c r="A18" s="29" t="s">
        <v>32</v>
      </c>
      <c r="B18" s="39"/>
      <c r="C18" s="31"/>
      <c r="D18" s="40"/>
      <c r="E18" s="32"/>
      <c r="F18" s="32"/>
      <c r="G18" s="32">
        <f>SUM(G13:G17)</f>
        <v>0</v>
      </c>
      <c r="H18" s="32">
        <f>SUM(H13:H17)</f>
        <v>0</v>
      </c>
      <c r="I18" s="53">
        <f t="shared" si="0"/>
        <v>0</v>
      </c>
      <c r="J18" s="52"/>
      <c r="K18" s="52"/>
      <c r="L18" s="32"/>
      <c r="M18" s="52"/>
      <c r="N18" s="52"/>
      <c r="O18" s="32"/>
      <c r="P18" s="52"/>
      <c r="Q18" s="52"/>
      <c r="R18" s="32"/>
      <c r="S18" s="52"/>
      <c r="T18" s="52"/>
      <c r="U18" s="32"/>
      <c r="V18" s="52"/>
      <c r="W18" s="52"/>
      <c r="X18" s="32"/>
      <c r="Y18" s="52"/>
      <c r="Z18" s="52"/>
      <c r="AA18" s="32"/>
      <c r="AB18" s="52"/>
      <c r="AC18" s="52"/>
      <c r="AD18" s="32"/>
      <c r="AE18" s="32"/>
    </row>
    <row r="19" s="17" customFormat="1" ht="41" customHeight="1" spans="1:31">
      <c r="A19" s="42" t="s">
        <v>33</v>
      </c>
      <c r="B19" s="36"/>
      <c r="C19" s="31" t="s">
        <v>34</v>
      </c>
      <c r="D19" s="37"/>
      <c r="E19" s="32">
        <v>1000</v>
      </c>
      <c r="F19" s="32">
        <v>1.71</v>
      </c>
      <c r="G19" s="49"/>
      <c r="H19" s="49"/>
      <c r="I19" s="53">
        <f t="shared" si="0"/>
        <v>0</v>
      </c>
      <c r="J19" s="52"/>
      <c r="K19" s="52"/>
      <c r="L19" s="32">
        <f>K19*F19*(2-D19)</f>
        <v>0</v>
      </c>
      <c r="M19" s="52"/>
      <c r="N19" s="52"/>
      <c r="O19" s="32">
        <f>F19*N19*(2-D19)</f>
        <v>0</v>
      </c>
      <c r="P19" s="52"/>
      <c r="Q19" s="52"/>
      <c r="R19" s="32">
        <f>F19*Q19*(2-D19)</f>
        <v>0</v>
      </c>
      <c r="S19" s="52"/>
      <c r="T19" s="52"/>
      <c r="U19" s="32">
        <f>F19*T19*(6-D19)</f>
        <v>0</v>
      </c>
      <c r="V19" s="52"/>
      <c r="W19" s="52"/>
      <c r="X19" s="32">
        <f>W19*F19*(2-D19)</f>
        <v>0</v>
      </c>
      <c r="Y19" s="52"/>
      <c r="Z19" s="52"/>
      <c r="AA19" s="32">
        <f>F19*Z19*(2-D19)</f>
        <v>0</v>
      </c>
      <c r="AB19" s="52"/>
      <c r="AC19" s="52"/>
      <c r="AD19" s="32">
        <f>AC19*F19*(2-D19)</f>
        <v>0</v>
      </c>
      <c r="AE19" s="32">
        <f>L19+O19+R19+U19+X19+AA19+AD19</f>
        <v>0</v>
      </c>
    </row>
    <row r="20" s="17" customFormat="1" ht="14" customHeight="1" spans="1:31">
      <c r="A20" s="10"/>
      <c r="B20" s="36"/>
      <c r="C20" s="31" t="s">
        <v>34</v>
      </c>
      <c r="D20" s="37"/>
      <c r="E20" s="32">
        <v>400</v>
      </c>
      <c r="F20" s="32">
        <v>0.98</v>
      </c>
      <c r="G20" s="49"/>
      <c r="H20" s="49"/>
      <c r="I20" s="53">
        <f t="shared" si="0"/>
        <v>0</v>
      </c>
      <c r="J20" s="52"/>
      <c r="K20" s="52"/>
      <c r="L20" s="32">
        <f>K20*F20*(2-D20)</f>
        <v>0</v>
      </c>
      <c r="M20" s="52"/>
      <c r="N20" s="52"/>
      <c r="O20" s="32">
        <f>F20*N20*(2-D20)</f>
        <v>0</v>
      </c>
      <c r="P20" s="52"/>
      <c r="Q20" s="52"/>
      <c r="R20" s="32">
        <f>F20*Q20*(2-D20)</f>
        <v>0</v>
      </c>
      <c r="S20" s="52"/>
      <c r="T20" s="52"/>
      <c r="U20" s="32">
        <f>F20*T20*(6-D20)</f>
        <v>0</v>
      </c>
      <c r="V20" s="52"/>
      <c r="W20" s="52"/>
      <c r="X20" s="32">
        <f>W20*F20*(10-D20)</f>
        <v>0</v>
      </c>
      <c r="Y20" s="52"/>
      <c r="Z20" s="52"/>
      <c r="AA20" s="32">
        <f>F20*Z20*(6-D20)</f>
        <v>0</v>
      </c>
      <c r="AB20" s="52"/>
      <c r="AC20" s="52"/>
      <c r="AD20" s="32">
        <f>AC20*F20*(2-D20)</f>
        <v>0</v>
      </c>
      <c r="AE20" s="32">
        <f>L20+O20+R20+U20+X20+AA20+AD20</f>
        <v>0</v>
      </c>
    </row>
    <row r="21" s="17" customFormat="1" ht="41" customHeight="1" spans="1:31">
      <c r="A21" s="10"/>
      <c r="B21" s="36"/>
      <c r="C21" s="31" t="s">
        <v>35</v>
      </c>
      <c r="D21" s="37"/>
      <c r="E21" s="32">
        <v>2500</v>
      </c>
      <c r="F21" s="32">
        <v>2.44</v>
      </c>
      <c r="G21" s="49"/>
      <c r="H21" s="49"/>
      <c r="I21" s="53">
        <f t="shared" si="0"/>
        <v>0</v>
      </c>
      <c r="J21" s="52"/>
      <c r="K21" s="52"/>
      <c r="L21" s="32">
        <f>K21*F21*(2-D21)</f>
        <v>0</v>
      </c>
      <c r="M21" s="52"/>
      <c r="N21" s="52"/>
      <c r="O21" s="32">
        <f>F21*N21*(2-D21)</f>
        <v>0</v>
      </c>
      <c r="P21" s="52"/>
      <c r="Q21" s="52"/>
      <c r="R21" s="32">
        <f>F21*Q21*(2-D21)</f>
        <v>0</v>
      </c>
      <c r="S21" s="52"/>
      <c r="T21" s="52"/>
      <c r="U21" s="32">
        <f>F21*T21*(6-D21)</f>
        <v>0</v>
      </c>
      <c r="V21" s="52"/>
      <c r="W21" s="52"/>
      <c r="X21" s="32">
        <f>W21*F21*(10-D21)</f>
        <v>0</v>
      </c>
      <c r="Y21" s="52"/>
      <c r="Z21" s="52"/>
      <c r="AA21" s="32">
        <f>F21*Z21*(2-D21)</f>
        <v>0</v>
      </c>
      <c r="AB21" s="52"/>
      <c r="AC21" s="52"/>
      <c r="AD21" s="32">
        <f>AC21*F21*(2-D21)</f>
        <v>0</v>
      </c>
      <c r="AE21" s="32">
        <f>L21+O21+R21+U21+X21+AA21+AD21</f>
        <v>0</v>
      </c>
    </row>
    <row r="22" s="17" customFormat="1" ht="14" customHeight="1" spans="1:31">
      <c r="A22" s="9"/>
      <c r="B22" s="36"/>
      <c r="C22" s="31" t="s">
        <v>35</v>
      </c>
      <c r="D22" s="37"/>
      <c r="E22" s="32">
        <v>2000</v>
      </c>
      <c r="F22" s="32">
        <v>1.95</v>
      </c>
      <c r="G22" s="49"/>
      <c r="H22" s="49"/>
      <c r="I22" s="53">
        <f t="shared" si="0"/>
        <v>0</v>
      </c>
      <c r="J22" s="52"/>
      <c r="K22" s="52"/>
      <c r="L22" s="32">
        <f>K22*F22*(2-D22)</f>
        <v>0</v>
      </c>
      <c r="M22" s="52"/>
      <c r="N22" s="52"/>
      <c r="O22" s="32">
        <f>F22*N22*(2-D22)</f>
        <v>0</v>
      </c>
      <c r="P22" s="52"/>
      <c r="Q22" s="52"/>
      <c r="R22" s="32">
        <f>F22*Q22*(2-D22)</f>
        <v>0</v>
      </c>
      <c r="S22" s="52"/>
      <c r="T22" s="52"/>
      <c r="U22" s="32">
        <f>F22*T22*(6-D22)</f>
        <v>0</v>
      </c>
      <c r="V22" s="52"/>
      <c r="W22" s="52"/>
      <c r="X22" s="32">
        <f>W22*F22*(10-D22)</f>
        <v>0</v>
      </c>
      <c r="Y22" s="52"/>
      <c r="Z22" s="52"/>
      <c r="AA22" s="32">
        <f>F22*Z22*(2-D22)</f>
        <v>0</v>
      </c>
      <c r="AB22" s="52"/>
      <c r="AC22" s="52"/>
      <c r="AD22" s="32">
        <f>AC22*F22*(2-D22)</f>
        <v>0</v>
      </c>
      <c r="AE22" s="32">
        <f>L22+O22+R22+U22+X22+AA22+AD22</f>
        <v>0</v>
      </c>
    </row>
    <row r="23" s="17" customFormat="1" spans="1:31">
      <c r="A23" s="29" t="s">
        <v>36</v>
      </c>
      <c r="B23" s="39"/>
      <c r="C23" s="31"/>
      <c r="D23" s="44"/>
      <c r="E23" s="32"/>
      <c r="F23" s="32"/>
      <c r="G23" s="50">
        <f>SUM(G19:G22)</f>
        <v>0</v>
      </c>
      <c r="H23" s="50">
        <f>SUM(H19:H22)</f>
        <v>0</v>
      </c>
      <c r="I23" s="53">
        <f t="shared" si="0"/>
        <v>0</v>
      </c>
      <c r="J23" s="52"/>
      <c r="K23" s="52"/>
      <c r="L23" s="32"/>
      <c r="M23" s="52"/>
      <c r="N23" s="52"/>
      <c r="O23" s="32"/>
      <c r="P23" s="52"/>
      <c r="Q23" s="52"/>
      <c r="R23" s="32"/>
      <c r="S23" s="52"/>
      <c r="T23" s="52"/>
      <c r="U23" s="32"/>
      <c r="V23" s="52"/>
      <c r="W23" s="52"/>
      <c r="X23" s="32"/>
      <c r="Y23" s="52"/>
      <c r="Z23" s="52"/>
      <c r="AA23" s="32"/>
      <c r="AB23" s="52"/>
      <c r="AC23" s="52"/>
      <c r="AD23" s="32"/>
      <c r="AE23" s="32"/>
    </row>
    <row r="24" s="17" customFormat="1" spans="1:31">
      <c r="A24" s="29" t="s">
        <v>37</v>
      </c>
      <c r="B24" s="39"/>
      <c r="C24" s="31"/>
      <c r="D24" s="40"/>
      <c r="E24" s="32"/>
      <c r="F24" s="32"/>
      <c r="G24" s="51">
        <f>G9+G12+G18+G23</f>
        <v>0</v>
      </c>
      <c r="H24" s="51">
        <f>H9+H12+H18+H23</f>
        <v>0</v>
      </c>
      <c r="I24" s="53">
        <f t="shared" si="0"/>
        <v>0</v>
      </c>
      <c r="J24" s="32"/>
      <c r="K24" s="32">
        <f>SUM(K5:K23)</f>
        <v>0</v>
      </c>
      <c r="L24" s="32">
        <f>SUM(L5:L23)</f>
        <v>0</v>
      </c>
      <c r="M24" s="32"/>
      <c r="N24" s="32">
        <f>SUM(N5:N23)</f>
        <v>0</v>
      </c>
      <c r="O24" s="32">
        <f>SUM(O5:O23)</f>
        <v>0</v>
      </c>
      <c r="P24" s="32"/>
      <c r="Q24" s="32">
        <f>SUM(Q5:Q23)</f>
        <v>0</v>
      </c>
      <c r="R24" s="32">
        <f>SUM(R5:R23)</f>
        <v>0</v>
      </c>
      <c r="S24" s="32"/>
      <c r="T24" s="32">
        <f>SUM(T5:T23)</f>
        <v>0</v>
      </c>
      <c r="U24" s="32">
        <f>SUM(U5:U23)</f>
        <v>0</v>
      </c>
      <c r="V24" s="32"/>
      <c r="W24" s="32">
        <f>SUM(W5:W23)</f>
        <v>0</v>
      </c>
      <c r="X24" s="32">
        <f>SUM(X5:X23)</f>
        <v>0</v>
      </c>
      <c r="Y24" s="32"/>
      <c r="Z24" s="32">
        <f>SUM(Z5:Z23)</f>
        <v>0</v>
      </c>
      <c r="AA24" s="32">
        <f>SUM(AA5:AA23)</f>
        <v>0</v>
      </c>
      <c r="AB24" s="32"/>
      <c r="AC24" s="32">
        <f>SUM(AC5:AC23)</f>
        <v>0</v>
      </c>
      <c r="AD24" s="32">
        <f>SUM(AD5:AD23)</f>
        <v>0</v>
      </c>
      <c r="AE24" s="32">
        <f>L24+O24+R24+U24+X24+AD24</f>
        <v>0</v>
      </c>
    </row>
    <row r="25" s="17" customFormat="1" spans="1:31">
      <c r="A25" s="45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 s="20" customFormat="1" ht="163" customHeight="1" spans="1:31">
      <c r="A26" s="46" t="s">
        <v>38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</row>
    <row r="27" s="17" customFormat="1" spans="1:31">
      <c r="A27" s="47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 s="17" customFormat="1" spans="1:31">
      <c r="A28" s="47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</sheetData>
  <mergeCells count="32">
    <mergeCell ref="A1:AC1"/>
    <mergeCell ref="A2:I2"/>
    <mergeCell ref="J2:AE2"/>
    <mergeCell ref="J3:L3"/>
    <mergeCell ref="M3:O3"/>
    <mergeCell ref="P3:R3"/>
    <mergeCell ref="S3:U3"/>
    <mergeCell ref="V3:X3"/>
    <mergeCell ref="Y3:AA3"/>
    <mergeCell ref="AB3:AD3"/>
    <mergeCell ref="A9:B9"/>
    <mergeCell ref="A12:B12"/>
    <mergeCell ref="A18:B18"/>
    <mergeCell ref="A23:B23"/>
    <mergeCell ref="A24:B24"/>
    <mergeCell ref="A25:I25"/>
    <mergeCell ref="A26:L26"/>
    <mergeCell ref="A27:I27"/>
    <mergeCell ref="A28:I28"/>
    <mergeCell ref="A5:A8"/>
    <mergeCell ref="A10:A11"/>
    <mergeCell ref="A13:A17"/>
    <mergeCell ref="A19:A22"/>
    <mergeCell ref="C3:C4"/>
    <mergeCell ref="D3:D4"/>
    <mergeCell ref="E3:E4"/>
    <mergeCell ref="F3:F4"/>
    <mergeCell ref="G3:G4"/>
    <mergeCell ref="H3:H4"/>
    <mergeCell ref="I3:I4"/>
    <mergeCell ref="AE3:AE4"/>
    <mergeCell ref="A3:B4"/>
  </mergeCells>
  <pageMargins left="0.747916666666667" right="0.196527777777778" top="0.826388888888889" bottom="0.5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G8" sqref="G8"/>
    </sheetView>
  </sheetViews>
  <sheetFormatPr defaultColWidth="9" defaultRowHeight="20" customHeight="1" outlineLevelCol="5"/>
  <cols>
    <col min="1" max="1" width="20.625" style="1" customWidth="1"/>
    <col min="2" max="2" width="10.75" style="1" customWidth="1"/>
    <col min="3" max="3" width="32.875" style="1" customWidth="1"/>
    <col min="4" max="4" width="13.375" style="2" customWidth="1"/>
    <col min="5" max="6" width="17.75" style="3" customWidth="1"/>
    <col min="7" max="16384" width="9" style="1" customWidth="1"/>
  </cols>
  <sheetData>
    <row r="1" ht="27" customHeight="1" spans="1:6">
      <c r="A1" s="4" t="s">
        <v>41</v>
      </c>
      <c r="F1" s="14"/>
    </row>
    <row r="2" ht="52" customHeight="1" spans="1:6">
      <c r="A2" s="5" t="s">
        <v>42</v>
      </c>
      <c r="B2" s="5" t="s">
        <v>43</v>
      </c>
      <c r="C2" s="5" t="s">
        <v>44</v>
      </c>
      <c r="D2" s="6" t="s">
        <v>45</v>
      </c>
      <c r="E2" s="15" t="s">
        <v>46</v>
      </c>
      <c r="F2" s="15" t="s">
        <v>47</v>
      </c>
    </row>
    <row r="3" ht="18" customHeight="1" spans="1:6">
      <c r="A3" s="7" t="s">
        <v>48</v>
      </c>
      <c r="B3" s="7" t="s">
        <v>49</v>
      </c>
      <c r="C3" s="7" t="s">
        <v>50</v>
      </c>
      <c r="D3" s="8" t="s">
        <v>51</v>
      </c>
      <c r="E3" s="16">
        <f>(25*2*60*400)/1000000/2</f>
        <v>0.6</v>
      </c>
      <c r="F3" s="16">
        <f t="shared" ref="F3:F13" si="0">E3*6.5/8</f>
        <v>0.4875</v>
      </c>
    </row>
    <row r="4" ht="18" customHeight="1" spans="1:6">
      <c r="A4" s="9"/>
      <c r="B4" s="7" t="s">
        <v>52</v>
      </c>
      <c r="C4" s="7" t="s">
        <v>53</v>
      </c>
      <c r="D4" s="8" t="s">
        <v>54</v>
      </c>
      <c r="E4" s="16">
        <f>(25*2*60*320)/1000000/2</f>
        <v>0.48</v>
      </c>
      <c r="F4" s="16">
        <f t="shared" si="0"/>
        <v>0.39</v>
      </c>
    </row>
    <row r="5" ht="18" customHeight="1" spans="1:6">
      <c r="A5" s="7" t="s">
        <v>55</v>
      </c>
      <c r="B5" s="7" t="s">
        <v>56</v>
      </c>
      <c r="C5" s="7" t="s">
        <v>57</v>
      </c>
      <c r="D5" s="8" t="s">
        <v>58</v>
      </c>
      <c r="E5" s="16">
        <f>(40*2*60*500)/1000000/2</f>
        <v>1.2</v>
      </c>
      <c r="F5" s="16">
        <f t="shared" si="0"/>
        <v>0.975</v>
      </c>
    </row>
    <row r="6" ht="18" customHeight="1" spans="1:6">
      <c r="A6" s="10"/>
      <c r="B6" s="7" t="s">
        <v>49</v>
      </c>
      <c r="C6" s="7" t="s">
        <v>59</v>
      </c>
      <c r="D6" s="8" t="s">
        <v>60</v>
      </c>
      <c r="E6" s="16">
        <f>(40*2*60*400)/1000000/2</f>
        <v>0.96</v>
      </c>
      <c r="F6" s="16">
        <f t="shared" si="0"/>
        <v>0.78</v>
      </c>
    </row>
    <row r="7" ht="18" customHeight="1" spans="1:6">
      <c r="A7" s="9"/>
      <c r="B7" s="7" t="s">
        <v>61</v>
      </c>
      <c r="C7" s="7" t="s">
        <v>62</v>
      </c>
      <c r="D7" s="8" t="s">
        <v>63</v>
      </c>
      <c r="E7" s="16">
        <f>(40*2*60*350)/1000000/2</f>
        <v>0.84</v>
      </c>
      <c r="F7" s="16">
        <f t="shared" si="0"/>
        <v>0.6825</v>
      </c>
    </row>
    <row r="8" ht="18" customHeight="1" spans="1:6">
      <c r="A8" s="7" t="s">
        <v>64</v>
      </c>
      <c r="B8" s="7" t="s">
        <v>56</v>
      </c>
      <c r="C8" s="7" t="s">
        <v>65</v>
      </c>
      <c r="D8" s="8" t="s">
        <v>66</v>
      </c>
      <c r="E8" s="16">
        <f>(50*2*60*500)/1000000/2</f>
        <v>1.5</v>
      </c>
      <c r="F8" s="16">
        <f t="shared" si="0"/>
        <v>1.21875</v>
      </c>
    </row>
    <row r="9" ht="18" customHeight="1" spans="1:6">
      <c r="A9" s="10"/>
      <c r="B9" s="7" t="s">
        <v>49</v>
      </c>
      <c r="C9" s="7" t="s">
        <v>67</v>
      </c>
      <c r="D9" s="8" t="s">
        <v>68</v>
      </c>
      <c r="E9" s="16">
        <f>(50*2*60*400)/1000000/2</f>
        <v>1.2</v>
      </c>
      <c r="F9" s="16">
        <f t="shared" si="0"/>
        <v>0.975</v>
      </c>
    </row>
    <row r="10" ht="33" customHeight="1" spans="1:6">
      <c r="A10" s="9"/>
      <c r="B10" s="7" t="s">
        <v>69</v>
      </c>
      <c r="C10" s="7" t="s">
        <v>70</v>
      </c>
      <c r="D10" s="8" t="s">
        <v>71</v>
      </c>
      <c r="E10" s="16">
        <f>(50*2*60*350)/1000000/2</f>
        <v>1.05</v>
      </c>
      <c r="F10" s="16">
        <f t="shared" si="0"/>
        <v>0.853125</v>
      </c>
    </row>
    <row r="11" ht="32" customHeight="1" spans="1:6">
      <c r="A11" s="7" t="s">
        <v>72</v>
      </c>
      <c r="B11" s="7" t="s">
        <v>73</v>
      </c>
      <c r="C11" s="11" t="s">
        <v>74</v>
      </c>
      <c r="D11" s="12" t="s">
        <v>75</v>
      </c>
      <c r="E11" s="16">
        <f>(35*2*60*1000)/1000000/2</f>
        <v>2.1</v>
      </c>
      <c r="F11" s="16">
        <f t="shared" si="0"/>
        <v>1.70625</v>
      </c>
    </row>
    <row r="12" ht="36" customHeight="1" spans="1:6">
      <c r="A12" s="7" t="s">
        <v>76</v>
      </c>
      <c r="B12" s="7" t="s">
        <v>77</v>
      </c>
      <c r="C12" s="13" t="s">
        <v>78</v>
      </c>
      <c r="D12" s="12" t="s">
        <v>79</v>
      </c>
      <c r="E12" s="16">
        <f>(20*2*60*2500)/1000000/2</f>
        <v>3</v>
      </c>
      <c r="F12" s="16">
        <f t="shared" si="0"/>
        <v>2.4375</v>
      </c>
    </row>
    <row r="13" ht="30" customHeight="1" spans="1:6">
      <c r="A13" s="9"/>
      <c r="B13" s="7" t="s">
        <v>80</v>
      </c>
      <c r="C13" s="13" t="s">
        <v>81</v>
      </c>
      <c r="D13" s="12" t="s">
        <v>82</v>
      </c>
      <c r="E13" s="16">
        <f>(20*2*60*2000)/1000000/2</f>
        <v>2.4</v>
      </c>
      <c r="F13" s="16">
        <f t="shared" si="0"/>
        <v>1.95</v>
      </c>
    </row>
  </sheetData>
  <mergeCells count="5">
    <mergeCell ref="A1:E1"/>
    <mergeCell ref="A3:A4"/>
    <mergeCell ref="A5:A7"/>
    <mergeCell ref="A8:A10"/>
    <mergeCell ref="A12:A1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早</vt:lpstr>
      <vt:lpstr>中</vt:lpstr>
      <vt:lpstr>晚 </vt:lpstr>
      <vt:lpstr>产能考核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</cp:lastModifiedBy>
  <dcterms:created xsi:type="dcterms:W3CDTF">2019-06-20T15:18:00Z</dcterms:created>
  <dcterms:modified xsi:type="dcterms:W3CDTF">2024-11-11T14:16:31Z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CB03D9E53B9E0A67AE8DF366F237A23E_43</vt:lpwstr>
  </property>
  <property fmtid="{D5CDD505-2E9C-101B-9397-08002B2CF9AE}" pid="4" name="KSOReadingLayout">
    <vt:bool>false</vt:bool>
  </property>
</Properties>
</file>