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1"/>
  </bookViews>
  <sheets>
    <sheet name="report" sheetId="16" r:id="rId1"/>
    <sheet name="CLIENT" sheetId="1" r:id="rId2"/>
    <sheet name="positions" sheetId="11" r:id="rId3"/>
    <sheet name="MICEX" sheetId="5" r:id="rId4"/>
    <sheet name="Sheet1" sheetId="9" r:id="rId5"/>
  </sheets>
  <definedNames>
    <definedName name="_xlnm._FilterDatabase" localSheetId="1" hidden="1">CLIENT!#REF!</definedName>
    <definedName name="_xlnm._FilterDatabase" localSheetId="0" hidden="1">report!#REF!</definedName>
    <definedName name="_xlnm._FilterDatabase" localSheetId="4" hidden="1">Sheet1!$B$83:$B$88</definedName>
    <definedName name="_xlnm.Extract" localSheetId="4">Sheet1!#REF!</definedName>
  </definedNames>
  <calcPr calcId="145621" calcOnSave="0"/>
</workbook>
</file>

<file path=xl/calcChain.xml><?xml version="1.0" encoding="utf-8"?>
<calcChain xmlns="http://schemas.openxmlformats.org/spreadsheetml/2006/main">
  <c r="J57" i="1" l="1"/>
  <c r="J58" i="1"/>
  <c r="T58" i="1" s="1"/>
  <c r="U58" i="1" s="1"/>
  <c r="J56" i="1"/>
  <c r="U56" i="1" s="1"/>
  <c r="T56" i="1" s="1"/>
  <c r="T57" i="1"/>
  <c r="U57" i="1" s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H58" i="1" l="1"/>
  <c r="F58" i="1"/>
  <c r="H57" i="1"/>
  <c r="F57" i="1"/>
  <c r="H56" i="1"/>
  <c r="F56" i="1"/>
  <c r="C44" i="1"/>
  <c r="I57" i="1"/>
  <c r="M58" i="1"/>
  <c r="I56" i="1"/>
  <c r="X58" i="1"/>
  <c r="B56" i="1"/>
  <c r="X57" i="1"/>
  <c r="B57" i="1"/>
  <c r="V44" i="1"/>
  <c r="X56" i="1"/>
  <c r="K44" i="1"/>
  <c r="J44" i="1"/>
  <c r="I44" i="1"/>
  <c r="I58" i="1"/>
  <c r="M56" i="1"/>
  <c r="M57" i="1"/>
  <c r="B58" i="1"/>
  <c r="X44" i="1"/>
  <c r="M44" i="1"/>
  <c r="F44" i="1" l="1"/>
  <c r="P44" i="1"/>
  <c r="Q44" i="1"/>
  <c r="G44" i="1" s="1"/>
  <c r="H44" i="1"/>
  <c r="W44" i="1"/>
  <c r="B44" i="1"/>
  <c r="R44" i="1"/>
  <c r="N44" i="1" l="1"/>
  <c r="T44" i="1"/>
  <c r="S44" i="1"/>
  <c r="O44" i="1" l="1"/>
  <c r="U44" i="1"/>
  <c r="S24" i="11"/>
  <c r="S25" i="11"/>
  <c r="S26" i="11"/>
  <c r="S27" i="11"/>
  <c r="S28" i="11"/>
  <c r="S29" i="11"/>
  <c r="S30" i="11"/>
  <c r="S31" i="11"/>
  <c r="M42" i="1"/>
  <c r="J43" i="1"/>
  <c r="I43" i="1"/>
  <c r="C26" i="1"/>
  <c r="V24" i="1"/>
  <c r="X23" i="1"/>
  <c r="X26" i="1"/>
  <c r="V26" i="1"/>
  <c r="M43" i="1"/>
  <c r="V23" i="1"/>
  <c r="C25" i="1"/>
  <c r="C42" i="1"/>
  <c r="I42" i="1"/>
  <c r="M25" i="1"/>
  <c r="J42" i="1"/>
  <c r="Y24" i="1"/>
  <c r="C24" i="1"/>
  <c r="X42" i="1"/>
  <c r="C23" i="1"/>
  <c r="Y25" i="1"/>
  <c r="K42" i="1"/>
  <c r="X25" i="1"/>
  <c r="C43" i="1"/>
  <c r="V42" i="1"/>
  <c r="K43" i="1"/>
  <c r="V43" i="1"/>
  <c r="I24" i="1"/>
  <c r="Y26" i="1"/>
  <c r="X24" i="1"/>
  <c r="I23" i="1"/>
  <c r="M23" i="1"/>
  <c r="M24" i="1"/>
  <c r="M26" i="1"/>
  <c r="V25" i="1"/>
  <c r="X43" i="1"/>
  <c r="Y23" i="1"/>
  <c r="P43" i="1" l="1"/>
  <c r="F43" i="1"/>
  <c r="Q43" i="1"/>
  <c r="G43" i="1" s="1"/>
  <c r="F42" i="1"/>
  <c r="Q42" i="1"/>
  <c r="G42" i="1" s="1"/>
  <c r="P42" i="1"/>
  <c r="Q23" i="1"/>
  <c r="G23" i="1" s="1"/>
  <c r="F23" i="1"/>
  <c r="P23" i="1"/>
  <c r="P26" i="1"/>
  <c r="F26" i="1"/>
  <c r="Q26" i="1"/>
  <c r="G26" i="1" s="1"/>
  <c r="P25" i="1"/>
  <c r="Q25" i="1"/>
  <c r="G25" i="1" s="1"/>
  <c r="F25" i="1"/>
  <c r="P24" i="1"/>
  <c r="F24" i="1"/>
  <c r="Q24" i="1"/>
  <c r="G24" i="1" s="1"/>
  <c r="I25" i="1"/>
  <c r="L26" i="1"/>
  <c r="B42" i="1"/>
  <c r="I26" i="1"/>
  <c r="S23" i="1"/>
  <c r="J25" i="1"/>
  <c r="W24" i="1"/>
  <c r="S24" i="1"/>
  <c r="L24" i="1"/>
  <c r="J23" i="1"/>
  <c r="B26" i="1"/>
  <c r="J24" i="1"/>
  <c r="B43" i="1"/>
  <c r="J26" i="1"/>
  <c r="W42" i="1"/>
  <c r="S43" i="1"/>
  <c r="B25" i="1"/>
  <c r="L23" i="1"/>
  <c r="L25" i="1"/>
  <c r="B23" i="1"/>
  <c r="B24" i="1"/>
  <c r="U43" i="1" l="1"/>
  <c r="U23" i="1"/>
  <c r="U24" i="1"/>
  <c r="K25" i="1"/>
  <c r="K26" i="1"/>
  <c r="K24" i="1"/>
  <c r="K23" i="1"/>
  <c r="O43" i="1"/>
  <c r="O23" i="1"/>
  <c r="O24" i="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R25" i="1"/>
  <c r="M14" i="1"/>
  <c r="W43" i="1"/>
  <c r="Y16" i="1"/>
  <c r="C21" i="1"/>
  <c r="Y22" i="1"/>
  <c r="X21" i="1"/>
  <c r="V20" i="1"/>
  <c r="W23" i="1"/>
  <c r="M15" i="1"/>
  <c r="C16" i="1"/>
  <c r="X19" i="1"/>
  <c r="X17" i="1"/>
  <c r="X20" i="1"/>
  <c r="Y18" i="1"/>
  <c r="R26" i="1"/>
  <c r="S42" i="1"/>
  <c r="V19" i="1"/>
  <c r="I16" i="1"/>
  <c r="Y15" i="1"/>
  <c r="M22" i="1"/>
  <c r="V14" i="1"/>
  <c r="I15" i="1"/>
  <c r="Y19" i="1"/>
  <c r="V21" i="1"/>
  <c r="Y21" i="1"/>
  <c r="Y14" i="1"/>
  <c r="Y20" i="1"/>
  <c r="I22" i="1"/>
  <c r="X14" i="1"/>
  <c r="R23" i="1"/>
  <c r="C22" i="1"/>
  <c r="M20" i="1"/>
  <c r="X16" i="1"/>
  <c r="C19" i="1"/>
  <c r="C20" i="1"/>
  <c r="W26" i="1"/>
  <c r="V17" i="1"/>
  <c r="M18" i="1"/>
  <c r="C14" i="1"/>
  <c r="C17" i="1"/>
  <c r="C15" i="1"/>
  <c r="I19" i="1"/>
  <c r="R43" i="1"/>
  <c r="W25" i="1"/>
  <c r="X15" i="1"/>
  <c r="Y17" i="1"/>
  <c r="X22" i="1"/>
  <c r="V15" i="1"/>
  <c r="M17" i="1"/>
  <c r="M16" i="1"/>
  <c r="R24" i="1"/>
  <c r="S26" i="1"/>
  <c r="V16" i="1"/>
  <c r="M21" i="1"/>
  <c r="M19" i="1"/>
  <c r="V18" i="1"/>
  <c r="V22" i="1"/>
  <c r="C18" i="1"/>
  <c r="S25" i="1"/>
  <c r="X18" i="1"/>
  <c r="R42" i="1"/>
  <c r="O25" i="1" l="1"/>
  <c r="N24" i="1"/>
  <c r="N26" i="1"/>
  <c r="N25" i="1"/>
  <c r="T42" i="1"/>
  <c r="U25" i="1"/>
  <c r="U26" i="1"/>
  <c r="T24" i="1"/>
  <c r="T43" i="1"/>
  <c r="T23" i="1"/>
  <c r="U42" i="1"/>
  <c r="T26" i="1"/>
  <c r="T25" i="1"/>
  <c r="N43" i="1"/>
  <c r="H43" i="1"/>
  <c r="H26" i="1"/>
  <c r="H24" i="1"/>
  <c r="H42" i="1"/>
  <c r="H25" i="1"/>
  <c r="H23" i="1"/>
  <c r="N23" i="1"/>
  <c r="O26" i="1"/>
  <c r="O42" i="1"/>
  <c r="N42" i="1"/>
  <c r="H17" i="1"/>
  <c r="P17" i="1"/>
  <c r="F17" i="1"/>
  <c r="Q17" i="1"/>
  <c r="G17" i="1" s="1"/>
  <c r="F16" i="1"/>
  <c r="H16" i="1"/>
  <c r="P16" i="1"/>
  <c r="Q16" i="1"/>
  <c r="G16" i="1" s="1"/>
  <c r="F20" i="1"/>
  <c r="P20" i="1"/>
  <c r="Q20" i="1"/>
  <c r="G20" i="1" s="1"/>
  <c r="P21" i="1"/>
  <c r="Q21" i="1"/>
  <c r="G21" i="1" s="1"/>
  <c r="F21" i="1"/>
  <c r="H21" i="1"/>
  <c r="Q19" i="1"/>
  <c r="G19" i="1" s="1"/>
  <c r="P19" i="1"/>
  <c r="F19" i="1"/>
  <c r="H19" i="1"/>
  <c r="F15" i="1"/>
  <c r="H15" i="1"/>
  <c r="P15" i="1"/>
  <c r="Q15" i="1"/>
  <c r="G15" i="1" s="1"/>
  <c r="F18" i="1"/>
  <c r="H18" i="1"/>
  <c r="P18" i="1"/>
  <c r="Q18" i="1"/>
  <c r="G18" i="1" s="1"/>
  <c r="H14" i="1"/>
  <c r="P14" i="1"/>
  <c r="F14" i="1"/>
  <c r="Q14" i="1"/>
  <c r="G14" i="1" s="1"/>
  <c r="P22" i="1"/>
  <c r="F22" i="1"/>
  <c r="Q22" i="1"/>
  <c r="G22" i="1" s="1"/>
  <c r="H22" i="1"/>
  <c r="I20" i="1"/>
  <c r="B14" i="1"/>
  <c r="J14" i="1"/>
  <c r="B20" i="1"/>
  <c r="J18" i="1"/>
  <c r="L16" i="1"/>
  <c r="J19" i="1"/>
  <c r="B15" i="1"/>
  <c r="J21" i="1"/>
  <c r="B21" i="1"/>
  <c r="W22" i="1"/>
  <c r="B19" i="1"/>
  <c r="S19" i="1"/>
  <c r="L18" i="1"/>
  <c r="J20" i="1"/>
  <c r="L20" i="1"/>
  <c r="I18" i="1"/>
  <c r="B17" i="1"/>
  <c r="L17" i="1"/>
  <c r="J15" i="1"/>
  <c r="L15" i="1"/>
  <c r="W19" i="1"/>
  <c r="L21" i="1"/>
  <c r="I21" i="1"/>
  <c r="S15" i="1"/>
  <c r="L22" i="1"/>
  <c r="R16" i="1"/>
  <c r="B22" i="1"/>
  <c r="B16" i="1"/>
  <c r="J17" i="1"/>
  <c r="J22" i="1"/>
  <c r="I17" i="1"/>
  <c r="B18" i="1"/>
  <c r="L19" i="1"/>
  <c r="J16" i="1"/>
  <c r="L14" i="1"/>
  <c r="I14" i="1"/>
  <c r="T16" i="1" l="1"/>
  <c r="U15" i="1"/>
  <c r="U19" i="1"/>
  <c r="K19" i="1"/>
  <c r="K14" i="1"/>
  <c r="K21" i="1"/>
  <c r="K20" i="1"/>
  <c r="K15" i="1"/>
  <c r="K16" i="1"/>
  <c r="K17" i="1"/>
  <c r="K22" i="1"/>
  <c r="K18" i="1"/>
  <c r="O19" i="1"/>
  <c r="O15" i="1"/>
  <c r="N16" i="1"/>
  <c r="W14" i="1"/>
  <c r="S14" i="1"/>
  <c r="W17" i="1"/>
  <c r="I36" i="1"/>
  <c r="C12" i="1"/>
  <c r="W20" i="1"/>
  <c r="W16" i="1"/>
  <c r="V12" i="1"/>
  <c r="W18" i="1"/>
  <c r="W15" i="1"/>
  <c r="Y12" i="1"/>
  <c r="R21" i="1"/>
  <c r="S17" i="1"/>
  <c r="R18" i="1"/>
  <c r="R20" i="1"/>
  <c r="V13" i="1"/>
  <c r="S20" i="1"/>
  <c r="S21" i="1"/>
  <c r="R22" i="1"/>
  <c r="R15" i="1"/>
  <c r="R17" i="1"/>
  <c r="X12" i="1"/>
  <c r="R14" i="1"/>
  <c r="Y13" i="1"/>
  <c r="W21" i="1"/>
  <c r="S22" i="1"/>
  <c r="M12" i="1"/>
  <c r="X13" i="1"/>
  <c r="R19" i="1"/>
  <c r="M13" i="1"/>
  <c r="S18" i="1"/>
  <c r="S16" i="1"/>
  <c r="C13" i="1"/>
  <c r="O18" i="1" l="1"/>
  <c r="N14" i="1"/>
  <c r="N20" i="1"/>
  <c r="O17" i="1"/>
  <c r="N21" i="1"/>
  <c r="O14" i="1"/>
  <c r="U16" i="1"/>
  <c r="U18" i="1"/>
  <c r="T19" i="1"/>
  <c r="U22" i="1"/>
  <c r="T14" i="1"/>
  <c r="T17" i="1"/>
  <c r="T15" i="1"/>
  <c r="T22" i="1"/>
  <c r="U21" i="1"/>
  <c r="U20" i="1"/>
  <c r="T20" i="1"/>
  <c r="T18" i="1"/>
  <c r="U17" i="1"/>
  <c r="T21" i="1"/>
  <c r="U14" i="1"/>
  <c r="O21" i="1"/>
  <c r="N19" i="1"/>
  <c r="O16" i="1"/>
  <c r="N17" i="1"/>
  <c r="N15" i="1"/>
  <c r="O22" i="1"/>
  <c r="N18" i="1"/>
  <c r="N22" i="1"/>
  <c r="O20" i="1"/>
  <c r="H12" i="1"/>
  <c r="P12" i="1"/>
  <c r="F12" i="1"/>
  <c r="Q12" i="1"/>
  <c r="G12" i="1" s="1"/>
  <c r="F13" i="1"/>
  <c r="Q13" i="1"/>
  <c r="G13" i="1" s="1"/>
  <c r="P13" i="1"/>
  <c r="I13" i="1"/>
  <c r="B13" i="1"/>
  <c r="Y11" i="1"/>
  <c r="X11" i="1"/>
  <c r="L13" i="1"/>
  <c r="Y9" i="1"/>
  <c r="M10" i="1"/>
  <c r="J13" i="1"/>
  <c r="C11" i="1"/>
  <c r="I9" i="1"/>
  <c r="L12" i="1"/>
  <c r="V10" i="1"/>
  <c r="X9" i="1"/>
  <c r="C10" i="1"/>
  <c r="V11" i="1"/>
  <c r="Y10" i="1"/>
  <c r="V9" i="1"/>
  <c r="M9" i="1"/>
  <c r="I10" i="1"/>
  <c r="B12" i="1"/>
  <c r="C9" i="1"/>
  <c r="M11" i="1"/>
  <c r="J12" i="1"/>
  <c r="I11" i="1"/>
  <c r="X10" i="1"/>
  <c r="I12" i="1"/>
  <c r="K13" i="1" l="1"/>
  <c r="K12" i="1"/>
  <c r="H9" i="1"/>
  <c r="Q9" i="1"/>
  <c r="F9" i="1"/>
  <c r="P9" i="1"/>
  <c r="H11" i="1"/>
  <c r="F11" i="1"/>
  <c r="Q11" i="1"/>
  <c r="P11" i="1"/>
  <c r="H10" i="1"/>
  <c r="F10" i="1"/>
  <c r="P10" i="1"/>
  <c r="Q10" i="1"/>
  <c r="S2" i="11"/>
  <c r="S13" i="1"/>
  <c r="B10" i="1"/>
  <c r="S12" i="1"/>
  <c r="J9" i="1"/>
  <c r="L11" i="1"/>
  <c r="K37" i="1"/>
  <c r="R12" i="1"/>
  <c r="B11" i="1"/>
  <c r="K41" i="1"/>
  <c r="L10" i="1"/>
  <c r="K40" i="1"/>
  <c r="J10" i="1"/>
  <c r="K39" i="1"/>
  <c r="W13" i="1"/>
  <c r="J11" i="1"/>
  <c r="K36" i="1"/>
  <c r="B9" i="1"/>
  <c r="W12" i="1"/>
  <c r="K38" i="1"/>
  <c r="R13" i="1"/>
  <c r="L9" i="1"/>
  <c r="N12" i="1" l="1"/>
  <c r="O13" i="1"/>
  <c r="T13" i="1"/>
  <c r="T12" i="1"/>
  <c r="U12" i="1"/>
  <c r="U13" i="1"/>
  <c r="H13" i="1"/>
  <c r="H20" i="1"/>
  <c r="O12" i="1"/>
  <c r="N13" i="1"/>
  <c r="K10" i="1"/>
  <c r="K11" i="1"/>
  <c r="K9" i="1"/>
  <c r="G10" i="1"/>
  <c r="G11" i="1"/>
  <c r="G9" i="1"/>
  <c r="W10" i="1"/>
  <c r="J40" i="1"/>
  <c r="X41" i="1"/>
  <c r="R9" i="1"/>
  <c r="S9" i="1"/>
  <c r="X39" i="1"/>
  <c r="I41" i="1"/>
  <c r="X40" i="1"/>
  <c r="W9" i="1"/>
  <c r="J41" i="1"/>
  <c r="M41" i="1"/>
  <c r="S11" i="1"/>
  <c r="R11" i="1"/>
  <c r="V41" i="1"/>
  <c r="M40" i="1"/>
  <c r="R10" i="1"/>
  <c r="S10" i="1"/>
  <c r="I39" i="1"/>
  <c r="V39" i="1"/>
  <c r="W11" i="1"/>
  <c r="C41" i="1"/>
  <c r="M39" i="1"/>
  <c r="J39" i="1"/>
  <c r="I40" i="1"/>
  <c r="C40" i="1"/>
  <c r="V40" i="1"/>
  <c r="U10" i="1" l="1"/>
  <c r="T10" i="1"/>
  <c r="T11" i="1"/>
  <c r="U11" i="1"/>
  <c r="U9" i="1"/>
  <c r="T9" i="1"/>
  <c r="O10" i="1"/>
  <c r="N11" i="1"/>
  <c r="O9" i="1"/>
  <c r="N10" i="1"/>
  <c r="O11" i="1"/>
  <c r="N9" i="1"/>
  <c r="H40" i="1"/>
  <c r="P40" i="1"/>
  <c r="Q40" i="1"/>
  <c r="F40" i="1"/>
  <c r="H41" i="1"/>
  <c r="P41" i="1"/>
  <c r="Q41" i="1"/>
  <c r="F41" i="1"/>
  <c r="B40" i="1"/>
  <c r="B41" i="1"/>
  <c r="C39" i="1"/>
  <c r="S40" i="1"/>
  <c r="W40" i="1"/>
  <c r="S41" i="1"/>
  <c r="U41" i="1" l="1"/>
  <c r="U40" i="1"/>
  <c r="O41" i="1"/>
  <c r="O40" i="1"/>
  <c r="F39" i="1"/>
  <c r="Q39" i="1"/>
  <c r="H39" i="1"/>
  <c r="P39" i="1"/>
  <c r="J37" i="1"/>
  <c r="W39" i="1"/>
  <c r="M38" i="1"/>
  <c r="X37" i="1"/>
  <c r="R41" i="1"/>
  <c r="C38" i="1"/>
  <c r="B39" i="1"/>
  <c r="M37" i="1"/>
  <c r="V38" i="1"/>
  <c r="J38" i="1"/>
  <c r="W41" i="1"/>
  <c r="I38" i="1"/>
  <c r="I37" i="1"/>
  <c r="V37" i="1"/>
  <c r="X38" i="1"/>
  <c r="C37" i="1"/>
  <c r="R40" i="1"/>
  <c r="N40" i="1" l="1"/>
  <c r="T40" i="1"/>
  <c r="T41" i="1"/>
  <c r="N41" i="1"/>
  <c r="H37" i="1"/>
  <c r="P37" i="1"/>
  <c r="Q37" i="1"/>
  <c r="H38" i="1"/>
  <c r="Q38" i="1"/>
  <c r="P38" i="1"/>
  <c r="F37" i="1"/>
  <c r="F38" i="1"/>
  <c r="S37" i="1"/>
  <c r="B38" i="1"/>
  <c r="S39" i="1"/>
  <c r="R39" i="1"/>
  <c r="B37" i="1"/>
  <c r="W38" i="1"/>
  <c r="T39" i="1" l="1"/>
  <c r="U39" i="1"/>
  <c r="U37" i="1"/>
  <c r="O39" i="1"/>
  <c r="N39" i="1"/>
  <c r="R37" i="1"/>
  <c r="R38" i="1"/>
  <c r="S38" i="1"/>
  <c r="S3" i="1"/>
  <c r="T3" i="1"/>
  <c r="R3" i="1"/>
  <c r="W37" i="1"/>
  <c r="U3" i="1"/>
  <c r="U38" i="1" l="1"/>
  <c r="T38" i="1"/>
  <c r="T37" i="1"/>
  <c r="T75" i="1"/>
  <c r="N37" i="1"/>
  <c r="N38" i="1"/>
  <c r="O37" i="1"/>
  <c r="O38" i="1"/>
  <c r="W76" i="1"/>
  <c r="R76" i="1"/>
  <c r="J36" i="1"/>
  <c r="X36" i="1"/>
  <c r="U75" i="1" l="1"/>
  <c r="G41" i="1" l="1"/>
  <c r="G40" i="1"/>
  <c r="G39" i="1"/>
  <c r="G38" i="1"/>
  <c r="G37" i="1"/>
  <c r="M36" i="1"/>
  <c r="V36" i="1"/>
  <c r="C36" i="1"/>
  <c r="P36" i="1" l="1"/>
  <c r="P54" i="1" s="1"/>
  <c r="H36" i="1"/>
  <c r="Q36" i="1"/>
  <c r="Q54" i="1" s="1"/>
  <c r="Q34" i="1"/>
  <c r="P34" i="1"/>
  <c r="F36" i="1"/>
  <c r="B36" i="1"/>
  <c r="W36" i="1"/>
  <c r="W54" i="1" l="1"/>
  <c r="P77" i="1"/>
  <c r="W34" i="1"/>
  <c r="T34" i="1"/>
  <c r="G36" i="1"/>
  <c r="S36" i="1"/>
  <c r="R36" i="1"/>
  <c r="T36" i="1" l="1"/>
  <c r="T54" i="1" s="1"/>
  <c r="U36" i="1"/>
  <c r="U54" i="1" s="1"/>
  <c r="T77" i="1"/>
  <c r="N36" i="1"/>
  <c r="R54" i="1"/>
  <c r="S34" i="1"/>
  <c r="W77" i="1"/>
  <c r="O36" i="1"/>
  <c r="S54" i="1"/>
  <c r="R34" i="1"/>
  <c r="U34" i="1"/>
  <c r="Q77" i="1"/>
  <c r="U77" i="1" l="1"/>
  <c r="R77" i="1"/>
  <c r="S77" i="1"/>
  <c r="E44" i="1" s="1"/>
  <c r="E42" i="1" l="1"/>
  <c r="E43" i="1"/>
  <c r="E25" i="1"/>
  <c r="E26" i="1"/>
  <c r="E24" i="1"/>
  <c r="E23" i="1"/>
  <c r="E18" i="1"/>
  <c r="E19" i="1"/>
  <c r="E20" i="1"/>
  <c r="E16" i="1"/>
  <c r="E21" i="1"/>
  <c r="E14" i="1"/>
  <c r="E15" i="1"/>
  <c r="E17" i="1"/>
  <c r="E22" i="1"/>
  <c r="E12" i="1"/>
  <c r="E13" i="1"/>
  <c r="E37" i="1"/>
  <c r="E38" i="1"/>
  <c r="E40" i="1"/>
  <c r="E41" i="1"/>
  <c r="E36" i="1"/>
  <c r="E10" i="1"/>
  <c r="E76" i="1"/>
  <c r="E11" i="1"/>
  <c r="E39" i="1"/>
  <c r="E9" i="1"/>
  <c r="N54" i="1" l="1"/>
  <c r="K54" i="1"/>
  <c r="K34" i="1"/>
  <c r="O54" i="1"/>
  <c r="O34" i="1"/>
  <c r="N34" i="1"/>
  <c r="E34" i="1"/>
  <c r="V77" i="1" s="1"/>
  <c r="E54" i="1"/>
  <c r="E77" i="1" l="1"/>
</calcChain>
</file>

<file path=xl/sharedStrings.xml><?xml version="1.0" encoding="utf-8"?>
<sst xmlns="http://schemas.openxmlformats.org/spreadsheetml/2006/main" count="6795" uniqueCount="4810">
  <si>
    <t>Эмитент</t>
  </si>
  <si>
    <t>Bloomberg Тикер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</si>
  <si>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</si>
  <si>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</si>
  <si>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</si>
  <si>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</si>
  <si>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</si>
  <si>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</si>
  <si>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</si>
  <si>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</si>
  <si>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</si>
  <si>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</si>
  <si>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</si>
  <si>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</si>
  <si>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</si>
  <si>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USD</t>
  </si>
  <si>
    <t>Облигации</t>
  </si>
  <si>
    <t>Акции</t>
  </si>
  <si>
    <t>Лимит / Overdraft</t>
  </si>
  <si>
    <t>Cash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</si>
  <si>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</si>
  <si>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</si>
  <si>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</si>
  <si>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</si>
  <si>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</si>
  <si>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</si>
  <si>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</si>
  <si>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</si>
  <si>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</si>
  <si>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</si>
  <si>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</si>
  <si>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</si>
  <si>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</si>
  <si>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</si>
  <si>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</si>
  <si>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</si>
  <si>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</si>
  <si>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</si>
  <si>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</si>
  <si>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</si>
  <si>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</si>
  <si>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</si>
  <si>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</si>
  <si>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</si>
  <si>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</si>
  <si>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</si>
  <si>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</si>
  <si>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</si>
  <si>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</si>
  <si>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</si>
  <si>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</si>
  <si>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</si>
  <si>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</si>
  <si>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</si>
  <si>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</si>
  <si>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</si>
  <si>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</si>
  <si>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</si>
  <si>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</si>
  <si>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</si>
  <si>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</si>
  <si>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</si>
  <si>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</si>
  <si>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</si>
  <si>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</si>
  <si>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</si>
  <si>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</si>
  <si>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</si>
  <si>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</si>
  <si>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</si>
  <si>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</si>
  <si>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</si>
  <si>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</si>
  <si>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</si>
  <si>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</si>
  <si>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</si>
  <si>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</si>
  <si>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</si>
  <si>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</si>
  <si>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</si>
  <si>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</si>
  <si>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</si>
  <si>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</si>
  <si>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</si>
  <si>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</si>
  <si>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</si>
  <si>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</si>
  <si>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</si>
  <si>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</si>
  <si>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</si>
  <si>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</si>
  <si>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</si>
  <si>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</si>
  <si>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</si>
  <si>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</si>
  <si>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</si>
  <si>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</si>
  <si>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</si>
  <si>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</si>
  <si>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</si>
  <si>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</si>
  <si>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</si>
  <si>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</si>
  <si>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</si>
  <si>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</si>
  <si>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</si>
  <si>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</si>
  <si>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</si>
  <si>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</si>
  <si>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</si>
  <si>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</si>
  <si>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</si>
  <si>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</si>
  <si>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</si>
  <si>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</si>
  <si>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</si>
  <si>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</si>
  <si>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</si>
  <si>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</si>
  <si>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</si>
  <si>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</si>
  <si>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</si>
  <si>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</si>
  <si>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</si>
  <si>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</si>
  <si>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</si>
  <si>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</si>
  <si>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</si>
  <si>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</si>
  <si>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</si>
  <si>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</si>
  <si>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</si>
  <si>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</si>
  <si>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</si>
  <si>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</si>
  <si>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</si>
  <si>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</si>
  <si>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</si>
  <si>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</si>
  <si>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</si>
  <si>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</si>
  <si>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</si>
  <si>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</si>
  <si>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</si>
  <si>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</si>
  <si>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</si>
  <si>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</si>
  <si>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</si>
  <si>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</si>
  <si>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</si>
  <si>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</si>
  <si>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</si>
  <si>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</si>
  <si>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</si>
  <si>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</si>
  <si>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</si>
  <si>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</si>
  <si>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</si>
  <si>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</si>
  <si>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</si>
  <si>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</si>
  <si>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</si>
  <si>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</si>
  <si>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</si>
  <si>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</si>
  <si>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</si>
  <si>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</si>
  <si>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</si>
  <si>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</si>
  <si>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</si>
  <si>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</si>
  <si>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</si>
  <si>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</si>
  <si>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</si>
  <si>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</si>
  <si>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</si>
  <si>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</si>
  <si>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</si>
  <si>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</si>
  <si>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</si>
  <si>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</si>
  <si>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</si>
  <si>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</si>
  <si>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</si>
  <si>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</si>
  <si>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</si>
  <si>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</si>
  <si>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</si>
  <si>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</si>
  <si>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</si>
  <si>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</si>
  <si>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</si>
  <si>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</si>
  <si>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</si>
  <si>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</si>
  <si>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</si>
  <si>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</si>
  <si>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</si>
  <si>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</si>
  <si>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</si>
  <si>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</si>
  <si>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</si>
  <si>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</si>
  <si>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</si>
  <si>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</si>
  <si>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</si>
  <si>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</si>
  <si>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</si>
  <si>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</si>
  <si>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</si>
  <si>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</si>
  <si>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</si>
  <si>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</si>
  <si>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</si>
  <si>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</si>
  <si>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</si>
  <si>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</si>
  <si>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</si>
  <si>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</si>
  <si>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</si>
  <si>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</si>
  <si>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</si>
  <si>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</si>
  <si>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</si>
  <si>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</si>
  <si>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</si>
  <si>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</si>
  <si>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</si>
  <si>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</si>
  <si>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</si>
  <si>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</si>
  <si>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</si>
  <si>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</si>
  <si>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</si>
  <si>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</si>
  <si>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</si>
  <si>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</si>
  <si>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</si>
  <si>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</si>
  <si>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</si>
  <si>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</si>
  <si>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</si>
  <si>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</si>
  <si>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</si>
  <si>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</si>
  <si>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</si>
  <si>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</si>
  <si>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</si>
  <si>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</si>
  <si>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</si>
  <si>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</si>
  <si>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</si>
  <si>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</si>
  <si>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</si>
  <si>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</si>
  <si>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</si>
  <si>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</si>
  <si>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</si>
  <si>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</si>
  <si>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</si>
  <si>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</si>
  <si>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</si>
  <si>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</si>
  <si>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</si>
  <si>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</si>
  <si>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</si>
  <si>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</si>
  <si>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</si>
  <si>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</si>
  <si>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</si>
  <si>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</si>
  <si>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</si>
  <si>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</si>
  <si>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</si>
  <si>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</si>
  <si>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</si>
  <si>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</si>
  <si>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</si>
  <si>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</si>
  <si>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</si>
  <si>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</si>
  <si>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</si>
  <si>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</si>
  <si>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</si>
  <si>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</si>
  <si>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</si>
  <si>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</si>
  <si>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</si>
  <si>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</si>
  <si>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</si>
  <si>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</si>
  <si>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</si>
  <si>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</si>
  <si>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</si>
  <si>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</si>
  <si>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</si>
  <si>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</si>
  <si>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</si>
  <si>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</si>
  <si>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</si>
  <si>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</si>
  <si>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</si>
  <si>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</si>
  <si>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</si>
  <si>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</si>
  <si>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</si>
  <si>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</si>
  <si>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</si>
  <si>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</si>
  <si>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</si>
  <si>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</si>
  <si>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</si>
  <si>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</si>
  <si>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</si>
  <si>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</si>
  <si>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</si>
  <si>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</si>
  <si>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</si>
  <si>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</si>
  <si>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</si>
  <si>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</si>
  <si>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</si>
  <si>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</si>
  <si>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</si>
  <si>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</si>
  <si>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</si>
  <si>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</si>
  <si>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</si>
  <si>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</si>
  <si>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</si>
  <si>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</si>
  <si>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</si>
  <si>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</si>
  <si>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</si>
  <si>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</si>
  <si>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</si>
  <si>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</si>
  <si>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</si>
  <si>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</si>
  <si>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</si>
  <si>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</si>
  <si>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</si>
  <si>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</si>
  <si>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</si>
  <si>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</si>
  <si>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</si>
  <si>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</si>
  <si>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</si>
  <si>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</si>
  <si>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</si>
  <si>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</si>
  <si>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</si>
  <si>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</si>
  <si>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</si>
  <si>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</si>
  <si>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</si>
  <si>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</si>
  <si>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</si>
  <si>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</si>
  <si>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</si>
  <si>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</si>
  <si>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</si>
  <si>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</si>
  <si>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</si>
  <si>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</si>
  <si>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</si>
  <si>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</si>
  <si>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</si>
  <si>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</si>
  <si>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</si>
  <si>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</si>
  <si>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</si>
  <si>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</si>
  <si>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</si>
  <si>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</si>
  <si>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</si>
  <si>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</si>
  <si>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</si>
  <si>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</si>
  <si>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</si>
  <si>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</si>
  <si>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</si>
  <si>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</si>
  <si>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</si>
  <si>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</si>
  <si>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</si>
  <si>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</si>
  <si>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</si>
  <si>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</si>
  <si>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</si>
  <si>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</si>
  <si>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</si>
  <si>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</si>
  <si>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</si>
  <si>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</si>
  <si>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</si>
  <si>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</si>
  <si>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</si>
  <si>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</si>
  <si>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</si>
  <si>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</si>
  <si>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</si>
  <si>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</si>
  <si>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</si>
  <si>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</si>
  <si>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</si>
  <si>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</si>
  <si>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</si>
  <si>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</si>
  <si>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</si>
  <si>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</si>
  <si>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</si>
  <si>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</si>
  <si>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</si>
  <si>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</si>
  <si>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</si>
  <si>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</si>
  <si>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</si>
  <si>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</si>
  <si>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</si>
  <si>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</si>
  <si>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</si>
  <si>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</si>
  <si>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</si>
  <si>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</si>
  <si>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</si>
  <si>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</si>
  <si>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</si>
  <si>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</si>
  <si>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</si>
  <si>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</si>
  <si>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</si>
  <si>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</si>
  <si>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</si>
  <si>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</si>
  <si>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</si>
  <si>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</si>
  <si>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</si>
  <si>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</si>
  <si>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</si>
  <si>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</si>
  <si>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</si>
  <si>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</si>
  <si>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</si>
  <si>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</si>
  <si>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</si>
  <si>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</si>
  <si>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</si>
  <si>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</si>
  <si>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</si>
  <si>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</si>
  <si>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</si>
  <si>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</si>
  <si>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</si>
  <si>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</si>
  <si>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</si>
  <si>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</si>
  <si>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</si>
  <si>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</si>
  <si>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</si>
  <si>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</si>
  <si>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</si>
  <si>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</si>
  <si>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</si>
  <si>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</si>
  <si>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</si>
  <si>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</si>
  <si>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</si>
  <si>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</si>
  <si>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</si>
  <si>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</si>
  <si>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</si>
  <si>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</si>
  <si>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</si>
  <si>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</si>
  <si>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</si>
  <si>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</si>
  <si>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</si>
  <si>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</si>
  <si>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</si>
  <si>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</si>
  <si>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</si>
  <si>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</si>
  <si>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</si>
  <si>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</si>
  <si>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</si>
  <si>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</si>
  <si>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</si>
  <si>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</si>
  <si>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</si>
  <si>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</si>
  <si>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</si>
  <si>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</si>
  <si>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</si>
  <si>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</si>
  <si>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</si>
  <si>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</si>
  <si>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</si>
  <si>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</si>
  <si>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</si>
  <si>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</si>
  <si>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</si>
  <si>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</si>
  <si>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</si>
  <si>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</si>
  <si>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</si>
  <si>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</si>
  <si>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</si>
  <si>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</si>
  <si>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</si>
  <si>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</si>
  <si>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</si>
  <si>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</si>
  <si>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</si>
  <si>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</si>
  <si>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</si>
  <si>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</si>
  <si>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</si>
  <si>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</si>
  <si>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</si>
  <si>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</si>
  <si>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</si>
  <si>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</si>
  <si>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</si>
  <si>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</si>
  <si>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</si>
  <si>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</si>
  <si>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</si>
  <si>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</si>
  <si>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</si>
  <si>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</si>
  <si>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</si>
  <si>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</si>
  <si>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</si>
  <si>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</si>
  <si>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</si>
  <si>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</si>
  <si>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</si>
  <si>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</si>
  <si>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</si>
  <si>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</si>
  <si>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</si>
  <si>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</si>
  <si>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</si>
  <si>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</si>
  <si>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</si>
  <si>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</si>
  <si>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</si>
  <si>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</si>
  <si>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</si>
  <si>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</si>
  <si>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</si>
  <si>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</si>
  <si>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</si>
  <si>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</si>
  <si>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</si>
  <si>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</si>
  <si>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</si>
  <si>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</si>
  <si>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</si>
  <si>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</si>
  <si>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</si>
  <si>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</si>
  <si>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</si>
  <si>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</si>
  <si>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</si>
  <si>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</si>
  <si>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</si>
  <si>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</si>
  <si>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</si>
  <si>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</si>
  <si>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</si>
  <si>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</si>
  <si>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</si>
  <si>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</si>
  <si>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</si>
  <si>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</si>
  <si>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</si>
  <si>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</si>
  <si>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</si>
  <si>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</si>
  <si>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</si>
  <si>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</si>
  <si>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</si>
  <si>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</si>
  <si>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</si>
  <si>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</si>
  <si>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</si>
  <si>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</si>
  <si>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</si>
  <si>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</si>
  <si>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</si>
  <si>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</si>
  <si>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</si>
  <si>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</si>
  <si>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</si>
  <si>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</si>
  <si>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</si>
  <si>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</si>
  <si>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</si>
  <si>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</si>
  <si>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</si>
  <si>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</si>
  <si>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</si>
  <si>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</si>
  <si>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</si>
  <si>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</si>
  <si>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</si>
  <si>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</si>
  <si>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</si>
  <si>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</si>
  <si>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</si>
  <si>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</si>
  <si>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</si>
  <si>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</si>
  <si>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</si>
  <si>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</si>
  <si>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</si>
  <si>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</si>
  <si>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</si>
  <si>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</si>
  <si>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</si>
  <si>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</si>
  <si>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</si>
  <si>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</si>
  <si>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</si>
  <si>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</si>
  <si>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</si>
  <si>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</si>
  <si>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</si>
  <si>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</si>
  <si>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</si>
  <si>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</si>
  <si>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</si>
  <si>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</si>
  <si>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</si>
  <si>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</si>
  <si>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</si>
  <si>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</si>
  <si>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</si>
  <si>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</si>
  <si>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</si>
  <si>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</si>
  <si>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</si>
  <si>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</si>
  <si>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</si>
  <si>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</si>
  <si>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</si>
  <si>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</si>
  <si>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</si>
  <si>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</si>
  <si>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</si>
  <si>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</si>
  <si>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</si>
  <si>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</si>
  <si>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</si>
  <si>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</si>
  <si>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</si>
  <si>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</si>
  <si>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</si>
  <si>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</si>
  <si>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</si>
  <si>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</si>
  <si>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</si>
  <si>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</si>
  <si>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</si>
  <si>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</si>
  <si>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</si>
  <si>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</si>
  <si>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</si>
  <si>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</si>
  <si>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</si>
  <si>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</si>
  <si>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</si>
  <si>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</si>
  <si>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</si>
  <si>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</si>
  <si>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</si>
  <si>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</si>
  <si>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</si>
  <si>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</si>
  <si>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</si>
  <si>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</si>
  <si>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</si>
  <si>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</si>
  <si>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</si>
  <si>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</si>
  <si>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</si>
  <si>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</si>
  <si>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</si>
  <si>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</si>
  <si>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</si>
  <si>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</si>
  <si>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</si>
  <si>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</si>
  <si>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</si>
  <si>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</si>
  <si>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</si>
  <si>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</si>
  <si>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</si>
  <si>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</si>
  <si>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</si>
  <si>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</si>
  <si>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</si>
  <si>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</si>
  <si>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</si>
  <si>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</si>
  <si>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</si>
  <si>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</si>
  <si>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</si>
  <si>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</si>
  <si>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</si>
  <si>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</si>
  <si>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</si>
  <si>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</si>
  <si>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</si>
  <si>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</si>
  <si>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</si>
  <si>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</si>
  <si>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</si>
  <si>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</si>
  <si>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</si>
  <si>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</si>
  <si>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</si>
  <si>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</si>
  <si>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</si>
  <si>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</si>
  <si>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</si>
  <si>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</si>
  <si>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</si>
  <si>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</si>
  <si>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</si>
  <si>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</si>
  <si>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</si>
  <si>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</si>
  <si>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</si>
  <si>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</si>
  <si>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</si>
  <si>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</si>
  <si>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</si>
  <si>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</si>
  <si>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</si>
  <si>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</si>
  <si>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</si>
  <si>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</si>
  <si>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</si>
  <si>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</si>
  <si>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</si>
  <si>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</si>
  <si>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</si>
  <si>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</si>
  <si>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</si>
  <si>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</si>
  <si>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</si>
  <si>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</si>
  <si>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</si>
  <si>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</si>
  <si>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</si>
  <si>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</si>
  <si>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</si>
  <si>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</si>
  <si>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</si>
  <si>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</si>
  <si>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</si>
  <si>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</si>
  <si>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</si>
  <si>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</si>
  <si>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</si>
  <si>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</si>
  <si>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</si>
  <si>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</si>
  <si>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</si>
  <si>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</si>
  <si>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</si>
  <si>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</si>
  <si>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</si>
  <si>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</si>
  <si>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</si>
  <si>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</si>
  <si>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</si>
  <si>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</si>
  <si>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</si>
  <si>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</si>
  <si>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</si>
  <si>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</si>
  <si>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</si>
  <si>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</si>
  <si>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</si>
  <si>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</si>
  <si>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</si>
  <si>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</si>
  <si>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</si>
  <si>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</si>
  <si>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</si>
  <si>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</si>
  <si>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</si>
  <si>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</si>
  <si>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</si>
  <si>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</si>
  <si>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</si>
  <si>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</si>
  <si>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</si>
  <si>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</si>
  <si>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</si>
  <si>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</si>
  <si>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</si>
  <si>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</si>
  <si>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</si>
  <si>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</si>
  <si>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</si>
  <si>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</si>
  <si>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</si>
  <si>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</si>
  <si>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</si>
  <si>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</si>
  <si>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</si>
  <si>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</si>
  <si>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</si>
  <si>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</si>
  <si>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</si>
  <si>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</si>
  <si>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</si>
  <si>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</si>
  <si>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</si>
  <si>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</si>
  <si>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</si>
  <si>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</si>
  <si>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</si>
  <si>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</si>
  <si>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</si>
  <si>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</si>
  <si>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</si>
  <si>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</si>
  <si>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</si>
  <si>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</si>
  <si>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</si>
  <si>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</si>
  <si>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</si>
  <si>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</si>
  <si>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</si>
  <si>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</si>
  <si>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</si>
  <si>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</si>
  <si>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</si>
  <si>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</si>
  <si>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</si>
  <si>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</si>
  <si>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</si>
  <si>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</si>
  <si>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</si>
  <si>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</si>
  <si>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</si>
  <si>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</si>
  <si>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</si>
  <si>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</si>
  <si>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</si>
  <si>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</si>
  <si>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</si>
  <si>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</si>
  <si>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</si>
  <si>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</si>
  <si>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</si>
  <si>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</si>
  <si>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</si>
  <si>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</si>
  <si>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</si>
  <si>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</si>
  <si>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</si>
  <si>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</si>
  <si>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</si>
  <si>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</si>
  <si>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</si>
  <si>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</si>
  <si>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</si>
  <si>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</si>
  <si>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</si>
  <si>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</si>
  <si>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</si>
  <si>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</si>
  <si>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</si>
  <si>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</si>
  <si>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</si>
  <si>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</si>
  <si>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</si>
  <si>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</si>
  <si>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</si>
  <si>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</si>
  <si>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</si>
  <si>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</si>
  <si>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</si>
  <si>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</si>
  <si>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</si>
  <si>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</si>
  <si>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</si>
  <si>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</si>
  <si>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</si>
  <si>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</si>
  <si>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</si>
  <si>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</si>
  <si>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</si>
  <si>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</si>
  <si>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</si>
  <si>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</si>
  <si>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</si>
  <si>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</si>
  <si>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</si>
  <si>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</si>
  <si>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</si>
  <si>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</si>
  <si>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</si>
  <si>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</si>
  <si>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</si>
  <si>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</si>
  <si>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</si>
  <si>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</si>
  <si>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</si>
  <si>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</si>
  <si>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</si>
  <si>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</si>
  <si>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</si>
  <si>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</si>
  <si>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</si>
  <si>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</si>
  <si>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</si>
  <si>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</si>
  <si>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</si>
  <si>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</si>
  <si>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</si>
  <si>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</si>
  <si>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</si>
  <si>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</si>
  <si>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</si>
  <si>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</si>
  <si>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</si>
  <si>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</si>
  <si>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</si>
  <si>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</si>
  <si>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</si>
  <si>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</si>
  <si>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</si>
  <si>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</si>
  <si>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</si>
  <si>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</si>
  <si>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</si>
  <si>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</si>
  <si>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</si>
  <si>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</si>
  <si>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</si>
  <si>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</si>
  <si>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</si>
  <si>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</si>
  <si>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</si>
  <si>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</si>
  <si>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</si>
  <si>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</si>
  <si>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</si>
  <si>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</si>
  <si>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</si>
  <si>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</si>
  <si>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</si>
  <si>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</si>
  <si>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</si>
  <si>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</si>
  <si>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</si>
  <si>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</si>
  <si>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</si>
  <si>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</si>
  <si>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</si>
  <si>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</si>
  <si>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</si>
  <si>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</si>
  <si>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</si>
  <si>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</si>
  <si>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</si>
  <si>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</si>
  <si>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</si>
  <si>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</si>
  <si>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</si>
  <si>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</si>
  <si>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</si>
  <si>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</si>
  <si>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</si>
  <si>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</si>
  <si>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</si>
  <si>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</si>
  <si>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</si>
  <si>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</si>
  <si>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</si>
  <si>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</si>
  <si>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</si>
  <si>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</si>
  <si>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</si>
  <si>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</si>
  <si>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</si>
  <si>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</si>
  <si>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</si>
  <si>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</si>
  <si>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</si>
  <si>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</si>
  <si>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</si>
  <si>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</si>
  <si>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</si>
  <si>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</si>
  <si>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</si>
  <si>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</si>
  <si>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</si>
  <si>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</si>
  <si>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</si>
  <si>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</si>
  <si>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</si>
  <si>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</si>
  <si>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</si>
  <si>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</si>
  <si>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</si>
  <si>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</si>
  <si>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</si>
  <si>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</si>
  <si>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</si>
  <si>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</si>
  <si>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</si>
  <si>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</si>
  <si>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</si>
  <si>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</si>
  <si>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</si>
  <si>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</si>
  <si>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</si>
  <si>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</si>
  <si>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</si>
  <si>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</si>
  <si>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</si>
  <si>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</si>
  <si>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</si>
  <si>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</si>
  <si>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</si>
  <si>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</si>
  <si>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</si>
  <si>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</si>
  <si>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</si>
  <si>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</si>
  <si>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</si>
  <si>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</si>
  <si>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</si>
  <si>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</si>
  <si>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</si>
  <si>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</si>
  <si>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</si>
  <si>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</si>
  <si>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</si>
  <si>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</si>
  <si>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</si>
  <si>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</si>
  <si>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</si>
  <si>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</si>
  <si>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</si>
  <si>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</si>
  <si>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</si>
  <si>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</si>
  <si>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</si>
  <si>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</si>
  <si>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</si>
  <si>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</si>
  <si>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</si>
  <si>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</si>
  <si>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</si>
  <si>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</si>
  <si>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</si>
  <si>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</si>
  <si>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</si>
  <si>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</si>
  <si>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</si>
  <si>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</si>
  <si>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</si>
  <si>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</si>
  <si>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</si>
  <si>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</si>
  <si>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</si>
  <si>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</si>
  <si>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</si>
  <si>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</si>
  <si>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</si>
  <si>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</si>
  <si>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</si>
  <si>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</si>
  <si>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</si>
  <si>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</si>
  <si>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</si>
  <si>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</si>
  <si>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</si>
  <si>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</si>
  <si>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</si>
  <si>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</si>
  <si>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</si>
  <si>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</si>
  <si>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</si>
  <si>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</si>
  <si>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</si>
  <si>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</si>
  <si>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</si>
  <si>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</si>
  <si>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</si>
  <si>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</si>
  <si>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</si>
  <si>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</si>
  <si>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</si>
  <si>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</si>
  <si>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</si>
  <si>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</si>
  <si>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</si>
  <si>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</si>
  <si>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</si>
  <si>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</si>
  <si>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</si>
  <si>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</si>
  <si>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</si>
  <si>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</si>
  <si>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</si>
  <si>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</si>
  <si>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</si>
  <si>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</si>
  <si>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</si>
  <si>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</si>
  <si>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</si>
  <si>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</si>
  <si>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</si>
  <si>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</si>
  <si>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</si>
  <si>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</si>
  <si>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</si>
  <si>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</si>
  <si>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</si>
  <si>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</si>
  <si>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</si>
  <si>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</si>
  <si>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</si>
  <si>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</si>
  <si>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</si>
  <si>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</si>
  <si>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</si>
  <si>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</si>
  <si>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</si>
  <si>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</si>
  <si>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</si>
  <si>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</si>
  <si>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</si>
  <si>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</si>
  <si>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</si>
  <si>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</si>
  <si>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</si>
  <si>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</si>
  <si>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</si>
  <si>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</si>
  <si>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</si>
  <si>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</si>
  <si>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</si>
  <si>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</si>
  <si>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</si>
  <si>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</si>
  <si>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</si>
  <si>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</si>
  <si>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</si>
  <si>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</si>
  <si>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</si>
  <si>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</si>
  <si>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</si>
  <si>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</si>
  <si>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</si>
  <si>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</si>
  <si>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</si>
  <si>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</si>
  <si>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</si>
  <si>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</si>
  <si>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</si>
  <si>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</si>
  <si>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</si>
  <si>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</si>
  <si>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</si>
  <si>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</si>
  <si>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</si>
  <si>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</si>
  <si>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</si>
  <si>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</si>
  <si>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</si>
  <si>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</si>
  <si>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</si>
  <si>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</si>
  <si>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</si>
  <si>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</si>
  <si>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</si>
  <si>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</si>
  <si>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</si>
  <si>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</si>
  <si>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</si>
  <si>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</si>
  <si>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</si>
  <si>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</si>
  <si>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</si>
  <si>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</si>
  <si>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</si>
  <si>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</si>
  <si>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</si>
  <si>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</si>
  <si>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</si>
  <si>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</si>
  <si>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</si>
  <si>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</si>
  <si>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</si>
  <si>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</si>
  <si>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</si>
  <si>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</si>
  <si>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</si>
  <si>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</si>
  <si>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</si>
  <si>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</si>
  <si>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</si>
  <si>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</si>
  <si>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</si>
  <si>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</si>
  <si>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</si>
  <si>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</si>
  <si>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</si>
  <si>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</si>
  <si>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</si>
  <si>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</si>
  <si>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</si>
  <si>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</si>
  <si>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</si>
  <si>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</si>
  <si>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</si>
  <si>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</si>
  <si>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</si>
  <si>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</si>
  <si>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</si>
  <si>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</si>
  <si>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</si>
  <si>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</si>
  <si>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</si>
  <si>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</si>
  <si>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</si>
  <si>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</si>
  <si>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</si>
  <si>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</si>
  <si>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</si>
  <si>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</si>
  <si>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</si>
  <si>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</si>
  <si>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</si>
  <si>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</si>
  <si>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</si>
  <si>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</si>
  <si>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</si>
  <si>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</si>
  <si>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</si>
  <si>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</si>
  <si>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</si>
  <si>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</si>
  <si>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</si>
  <si>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</si>
  <si>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</si>
  <si>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</si>
  <si>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</si>
  <si>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</si>
  <si>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</si>
  <si>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</si>
  <si>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</si>
  <si>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</si>
  <si>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</si>
  <si>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</si>
  <si>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</si>
  <si>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</si>
  <si>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</si>
  <si>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</si>
  <si>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</si>
  <si>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</si>
  <si>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</si>
  <si>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</si>
  <si>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</si>
  <si>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</si>
  <si>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</si>
  <si>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</si>
  <si>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</si>
  <si>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</si>
  <si>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</si>
  <si>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</si>
  <si>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</si>
  <si>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</si>
  <si>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</si>
  <si>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</si>
  <si>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</si>
  <si>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</si>
  <si>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</si>
  <si>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</si>
  <si>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</si>
  <si>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</si>
  <si>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</si>
  <si>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</si>
  <si>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</si>
  <si>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</si>
  <si>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</si>
  <si>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</si>
  <si>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</si>
  <si>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</si>
  <si>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</si>
  <si>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</si>
  <si>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</si>
  <si>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</si>
  <si>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</si>
  <si>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</si>
  <si>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</si>
  <si>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</si>
  <si>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</si>
  <si>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</si>
  <si>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</si>
  <si>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</si>
  <si>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</si>
  <si>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</si>
  <si>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</si>
  <si>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</si>
  <si>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</si>
  <si>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</si>
  <si>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</si>
  <si>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</si>
  <si>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</si>
  <si>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</si>
  <si>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</si>
  <si>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</si>
  <si>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</si>
  <si>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</si>
  <si>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</si>
  <si>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</si>
  <si>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</si>
  <si>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</si>
  <si>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</si>
  <si>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</si>
  <si>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</si>
  <si>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</si>
  <si>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</si>
  <si>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</si>
  <si>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</si>
  <si>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</si>
  <si>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</si>
  <si>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</si>
  <si>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</si>
  <si>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</si>
  <si>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</si>
  <si>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</si>
  <si>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</si>
  <si>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</si>
  <si>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</si>
  <si>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</si>
  <si>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</si>
  <si>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</si>
  <si>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</si>
  <si>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</si>
  <si>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</si>
  <si>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</si>
  <si>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</si>
  <si>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</si>
  <si>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</si>
  <si>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</si>
  <si>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</si>
  <si>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</si>
  <si>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</si>
  <si>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</si>
  <si>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</si>
  <si>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</si>
  <si>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</si>
  <si>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</si>
  <si>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</si>
  <si>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</si>
  <si>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</si>
  <si>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</si>
  <si>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</si>
  <si>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</si>
  <si>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</si>
  <si>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</si>
  <si>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</si>
  <si>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</si>
  <si>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</si>
  <si>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</si>
  <si>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</si>
  <si>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</si>
  <si>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</si>
  <si>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</si>
  <si>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</si>
  <si>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</si>
  <si>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</si>
  <si>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</si>
  <si>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</si>
  <si>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</si>
  <si>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</si>
  <si>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</si>
  <si>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</si>
  <si>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</si>
  <si>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</si>
  <si>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</si>
  <si>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</si>
  <si>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</si>
  <si>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</si>
  <si>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</si>
  <si>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</si>
  <si>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</si>
  <si>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</si>
  <si>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</si>
  <si>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</si>
  <si>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</si>
  <si>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</si>
  <si>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</si>
  <si>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</si>
  <si>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</si>
  <si>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</si>
  <si>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</si>
  <si>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</si>
  <si>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</si>
  <si>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</si>
  <si>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</si>
  <si>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</si>
  <si>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</si>
  <si>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</si>
  <si>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</si>
  <si>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</si>
  <si>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</si>
  <si>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</si>
  <si>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</si>
  <si>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</si>
  <si>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</si>
  <si>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</si>
  <si>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</si>
  <si>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</si>
  <si>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</si>
  <si>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</si>
  <si>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</si>
  <si>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</si>
  <si>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</si>
  <si>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</si>
  <si>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</si>
  <si>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</si>
  <si>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</si>
  <si>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</si>
  <si>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</si>
  <si>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</si>
  <si>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</si>
  <si>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</si>
  <si>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</si>
  <si>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</si>
  <si>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</si>
  <si>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</si>
  <si>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</si>
  <si>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</si>
  <si>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</si>
  <si>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</si>
  <si>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</si>
  <si>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</si>
  <si>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</si>
  <si>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</si>
  <si>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</si>
  <si>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</si>
  <si>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</si>
  <si>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</si>
  <si>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</si>
  <si>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</si>
  <si>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</si>
  <si>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</si>
  <si>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</si>
  <si>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</si>
  <si>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</si>
  <si>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</si>
  <si>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</si>
  <si>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</si>
  <si>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</si>
  <si>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</si>
  <si>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</si>
  <si>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</si>
  <si>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</si>
  <si>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</si>
  <si>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</si>
  <si>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</si>
  <si>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</si>
  <si>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</si>
  <si>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</si>
  <si>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</si>
  <si>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</si>
  <si>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</si>
  <si>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</si>
  <si>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</si>
  <si>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</si>
  <si>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</si>
  <si>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</si>
  <si>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</si>
  <si>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</si>
  <si>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</si>
  <si>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</si>
  <si>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</si>
  <si>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</si>
  <si>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</si>
  <si>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</si>
  <si>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</si>
  <si>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</si>
  <si>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</si>
  <si>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</si>
  <si>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</si>
  <si>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</si>
  <si>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</si>
  <si>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</si>
  <si>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</si>
  <si>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</si>
  <si>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</si>
  <si>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</si>
  <si>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</si>
  <si>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</si>
  <si>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</si>
  <si>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</si>
  <si>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</si>
  <si>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</si>
  <si>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</si>
  <si>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</si>
  <si>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</si>
  <si>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</si>
  <si>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</si>
  <si>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</si>
  <si>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</si>
  <si>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</si>
  <si>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</si>
  <si>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</si>
  <si>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</si>
  <si>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</si>
  <si>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</si>
  <si>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</si>
  <si>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</si>
  <si>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</si>
  <si>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</si>
  <si>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</si>
  <si>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</si>
  <si>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</si>
  <si>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</si>
  <si>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</si>
  <si>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</si>
  <si>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</si>
  <si>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</si>
  <si>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</si>
  <si>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</si>
  <si>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</si>
  <si>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</si>
  <si>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</si>
  <si>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</si>
  <si>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</si>
  <si>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</si>
  <si>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</si>
  <si>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</si>
  <si>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</si>
  <si>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</si>
  <si>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</si>
  <si>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</si>
  <si>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</si>
  <si>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</si>
  <si>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</si>
  <si>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</si>
  <si>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</si>
  <si>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</si>
  <si>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</si>
  <si>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</si>
  <si>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</si>
  <si>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</si>
  <si>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</si>
  <si>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</si>
  <si>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</si>
  <si>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</si>
  <si>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</si>
  <si>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</si>
  <si>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</si>
  <si>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</si>
  <si>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</si>
  <si>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</si>
  <si>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</si>
  <si>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</si>
  <si>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</si>
  <si>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</si>
  <si>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</si>
  <si>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</si>
  <si>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</si>
  <si>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</si>
  <si>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</si>
  <si>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</si>
  <si>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</si>
  <si>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</si>
  <si>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</si>
  <si>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</si>
  <si>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</si>
  <si>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</si>
  <si>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</si>
  <si>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</si>
  <si>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</si>
  <si>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</si>
  <si>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</si>
  <si>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</si>
  <si>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</si>
  <si>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</si>
  <si>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</si>
  <si>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</si>
  <si>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</si>
  <si>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</si>
  <si>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</si>
  <si>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</si>
  <si>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</si>
  <si>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</si>
  <si>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</si>
  <si>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</si>
  <si>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</si>
  <si>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</si>
  <si>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</si>
  <si>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</si>
  <si>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</si>
  <si>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</si>
  <si>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</si>
  <si>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</si>
  <si>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</si>
  <si>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</si>
  <si>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</si>
  <si>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</si>
  <si>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</si>
  <si>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</si>
  <si>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</si>
  <si>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</si>
  <si>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</si>
  <si>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</si>
  <si>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</si>
  <si>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</si>
  <si>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</si>
  <si>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</si>
  <si>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</si>
  <si>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</si>
  <si>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</si>
  <si>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</si>
  <si>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</si>
  <si>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</si>
  <si>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</si>
  <si>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</si>
  <si>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</si>
  <si>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</si>
  <si>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</si>
  <si>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</si>
  <si>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</si>
  <si>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</si>
  <si>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</si>
  <si>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</si>
  <si>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</si>
  <si>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</si>
  <si>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</si>
  <si>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</si>
  <si>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</si>
  <si>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</si>
  <si>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</si>
  <si>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</si>
  <si>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</si>
  <si>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</si>
  <si>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</si>
  <si>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</si>
  <si>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</si>
  <si>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</si>
  <si>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</si>
  <si>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</si>
  <si>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</si>
  <si>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</si>
  <si>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</si>
  <si>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</si>
  <si>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</si>
  <si>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</si>
  <si>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</si>
  <si>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</si>
  <si>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</si>
  <si>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</si>
  <si>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</si>
  <si>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</si>
  <si>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</si>
  <si>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</si>
  <si>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</si>
  <si>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</si>
  <si>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</si>
  <si>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</si>
  <si>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</si>
  <si>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</si>
  <si>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</si>
  <si>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</si>
  <si>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</si>
  <si>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</si>
  <si>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</si>
  <si>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</si>
  <si>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</si>
  <si>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</si>
  <si>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</si>
  <si>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</si>
  <si>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</si>
  <si>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</si>
  <si>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</si>
  <si>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</si>
  <si>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</si>
  <si>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</si>
  <si>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</si>
  <si>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</si>
  <si>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</si>
  <si>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</si>
  <si>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</si>
  <si>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</si>
  <si>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</si>
  <si>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</si>
  <si>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</si>
  <si>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</si>
  <si>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</si>
  <si>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</si>
  <si>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</si>
  <si>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</si>
  <si>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</si>
  <si>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</si>
  <si>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</si>
  <si>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</si>
  <si>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</si>
  <si>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</si>
  <si>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</si>
  <si>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</si>
  <si>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</si>
  <si>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</si>
  <si>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</si>
  <si>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</si>
  <si>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</si>
  <si>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</si>
  <si>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</si>
  <si>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</si>
  <si>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</si>
  <si>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</si>
  <si>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</si>
  <si>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</si>
  <si>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</si>
  <si>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</si>
  <si>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</si>
  <si>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</si>
  <si>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</si>
  <si>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</si>
  <si>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</si>
  <si>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</si>
  <si>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</si>
  <si>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</si>
  <si>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</si>
  <si>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</si>
  <si>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</si>
  <si>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</si>
  <si>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</si>
  <si>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</si>
  <si>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</si>
  <si>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</si>
  <si>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</si>
  <si>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</si>
  <si>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</si>
  <si>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</si>
  <si>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</si>
  <si>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</si>
  <si>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</si>
  <si>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</si>
  <si>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</si>
  <si>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</si>
  <si>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</si>
  <si>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</si>
  <si>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</si>
  <si>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</si>
  <si>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</si>
  <si>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</si>
  <si>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</si>
  <si>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</si>
  <si>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</si>
  <si>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</si>
  <si>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</si>
  <si>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</si>
  <si>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</si>
  <si>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</si>
  <si>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</si>
  <si>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</si>
  <si>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</si>
  <si>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</si>
  <si>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</si>
  <si>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</si>
  <si>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</si>
  <si>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</si>
  <si>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</si>
  <si>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</si>
  <si>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</si>
  <si>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</si>
  <si>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</si>
  <si>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</si>
  <si>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</si>
  <si>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</si>
  <si>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</si>
  <si>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</si>
  <si>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</si>
  <si>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</si>
  <si>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</si>
  <si>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</si>
  <si>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</si>
  <si>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</si>
  <si>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</si>
  <si>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</si>
  <si>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</si>
  <si>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</si>
  <si>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</si>
  <si>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</si>
  <si>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</si>
  <si>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</si>
  <si>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</si>
  <si>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</si>
  <si>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</si>
  <si>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</si>
  <si>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</si>
  <si>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</si>
  <si>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</si>
  <si>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</si>
  <si>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</si>
  <si>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</si>
  <si>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</si>
  <si>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</si>
  <si>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</si>
  <si>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</si>
  <si>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</si>
  <si>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</si>
  <si>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</si>
  <si>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</si>
  <si>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</si>
  <si>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</si>
  <si>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</si>
  <si>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</si>
  <si>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</si>
  <si>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</si>
  <si>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</si>
  <si>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</si>
  <si>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</si>
  <si>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</si>
  <si>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</si>
  <si>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</si>
  <si>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</si>
  <si>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</si>
  <si>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</si>
  <si>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</si>
  <si>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</si>
  <si>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</si>
  <si>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</si>
  <si>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</si>
  <si>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</si>
  <si>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</si>
  <si>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</si>
  <si>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</si>
  <si>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</si>
  <si>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</si>
  <si>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</si>
  <si>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</si>
  <si>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</si>
  <si>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</si>
  <si>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</si>
  <si>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</si>
  <si>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</si>
  <si>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</si>
  <si>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</si>
  <si>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</si>
  <si>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</si>
  <si>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</si>
  <si>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</si>
  <si>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</si>
  <si>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</si>
  <si>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</si>
  <si>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</si>
  <si>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</si>
  <si>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</si>
  <si>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</si>
  <si>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</si>
  <si>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</si>
  <si>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</si>
  <si>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</si>
  <si>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</si>
  <si>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</si>
  <si>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</si>
  <si>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</si>
  <si>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</si>
  <si>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</si>
  <si>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</si>
  <si>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</si>
  <si>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</si>
  <si>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</si>
  <si>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</si>
  <si>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</si>
  <si>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</si>
  <si>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</si>
  <si>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</si>
  <si>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</si>
  <si>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</si>
  <si>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</si>
  <si>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</si>
  <si>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</si>
  <si>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</si>
  <si>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</si>
  <si>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</si>
  <si>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</si>
  <si>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</si>
  <si>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</si>
  <si>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</si>
  <si>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</si>
  <si>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</si>
  <si>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</si>
  <si>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</si>
  <si>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</si>
  <si>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</si>
  <si>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</si>
  <si>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</si>
  <si>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</si>
  <si>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</si>
  <si>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</si>
  <si>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</si>
  <si>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</si>
  <si>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</si>
  <si>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</si>
  <si>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</si>
  <si>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</si>
  <si>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</si>
  <si>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</si>
  <si>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</si>
  <si>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</si>
  <si>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</si>
  <si>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</si>
  <si>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</si>
  <si>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</si>
  <si>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</si>
  <si>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</si>
  <si>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</si>
  <si>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</si>
  <si>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</si>
  <si>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</si>
  <si>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</si>
  <si>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</si>
  <si>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</si>
  <si>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</si>
  <si>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</si>
  <si>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</si>
  <si>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</si>
  <si>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</si>
  <si>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</si>
  <si>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</si>
  <si>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</si>
  <si>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</si>
  <si>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</si>
  <si>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</si>
  <si>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</si>
  <si>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</si>
  <si>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</si>
  <si>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</si>
  <si>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</si>
  <si>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</si>
  <si>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</si>
  <si>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</si>
  <si>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</si>
  <si>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</si>
  <si>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</si>
  <si>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</si>
  <si>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</si>
  <si>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</si>
  <si>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</si>
  <si>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</si>
  <si>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</si>
  <si>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</si>
  <si>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</si>
  <si>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</si>
  <si>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</si>
  <si>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</si>
  <si>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</si>
  <si>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</si>
  <si>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</si>
  <si>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</si>
  <si>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</si>
  <si>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</si>
  <si>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</si>
  <si>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</si>
  <si>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</si>
  <si>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</si>
  <si>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</si>
  <si>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</si>
  <si>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</si>
  <si>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</si>
  <si>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</si>
  <si>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</si>
  <si>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</si>
  <si>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</si>
  <si>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</si>
  <si>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</si>
  <si>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</si>
  <si>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</si>
  <si>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</si>
  <si>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</si>
  <si>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</si>
  <si>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</si>
  <si>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</si>
  <si>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</si>
  <si>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</si>
  <si>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</si>
  <si>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</si>
  <si>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</si>
  <si>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</si>
  <si>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</si>
  <si>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</si>
  <si>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</si>
  <si>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</si>
  <si>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</si>
  <si>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</si>
  <si>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</si>
  <si>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</si>
  <si>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</si>
  <si>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</si>
  <si>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</si>
  <si>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</si>
  <si>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</si>
  <si>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</si>
  <si>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</si>
  <si>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</si>
  <si>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</si>
  <si>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</si>
  <si>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</si>
  <si>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</si>
  <si>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</si>
  <si>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</si>
  <si>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</si>
  <si>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</si>
  <si>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</si>
  <si>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</si>
  <si>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</si>
  <si>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</si>
  <si>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</si>
  <si>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</si>
  <si>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</si>
  <si>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</si>
  <si>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</si>
  <si>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</si>
  <si>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</si>
  <si>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</si>
  <si>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</si>
  <si>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</si>
  <si>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</si>
  <si>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</si>
  <si>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</si>
  <si>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</si>
  <si>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</si>
  <si>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</si>
  <si>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</si>
  <si>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</si>
  <si>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</si>
  <si>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</si>
  <si>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</si>
  <si>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</si>
  <si>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</si>
  <si>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</si>
  <si>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</si>
  <si>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</si>
  <si>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</si>
  <si>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</si>
  <si>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</si>
  <si>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</si>
  <si>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</si>
  <si>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</si>
  <si>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</si>
  <si>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</si>
  <si>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</si>
  <si>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</si>
  <si>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</si>
  <si>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</si>
  <si>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</si>
  <si>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</si>
  <si>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</si>
  <si>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</si>
  <si>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</si>
  <si>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</si>
  <si>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</si>
  <si>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</si>
  <si>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</si>
  <si>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</si>
  <si>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</si>
  <si>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</si>
  <si>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</si>
  <si>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</si>
  <si>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</si>
  <si>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</si>
  <si>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</si>
  <si>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</si>
  <si>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</si>
  <si>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</si>
  <si>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</si>
  <si>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</si>
  <si>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</si>
  <si>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</si>
  <si>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</si>
  <si>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</si>
  <si>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</si>
  <si>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</si>
  <si>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</si>
  <si>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</si>
  <si>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</si>
  <si>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</si>
  <si>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</si>
  <si>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</si>
  <si>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</si>
  <si>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</si>
  <si>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</si>
  <si>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</si>
  <si>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</si>
  <si>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</si>
  <si>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</si>
  <si>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</si>
  <si>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</si>
  <si>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</si>
  <si>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</si>
  <si>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</si>
  <si>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</si>
  <si>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</si>
  <si>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</si>
  <si>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</si>
  <si>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</si>
  <si>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</si>
  <si>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</si>
  <si>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</si>
  <si>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</si>
  <si>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</si>
  <si>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</si>
  <si>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</si>
  <si>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</si>
  <si>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</si>
  <si>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</si>
  <si>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</si>
  <si>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</si>
  <si>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</si>
  <si>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</si>
  <si>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</si>
  <si>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</si>
  <si>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</si>
  <si>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</si>
  <si>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</si>
  <si>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</si>
  <si>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</si>
  <si>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</si>
  <si>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</si>
  <si>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</si>
  <si>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</si>
  <si>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</si>
  <si>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</si>
  <si>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</si>
  <si>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</si>
  <si>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</si>
  <si>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</si>
  <si>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</si>
  <si>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</si>
  <si>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</si>
  <si>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</si>
  <si>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</si>
  <si>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</si>
  <si>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</si>
  <si>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</si>
  <si>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</si>
  <si>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</si>
  <si>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</si>
  <si>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</si>
  <si>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</si>
  <si>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</si>
  <si>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</si>
  <si>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</si>
  <si>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</si>
  <si>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</si>
  <si>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</si>
  <si>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</si>
  <si>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</si>
  <si>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</si>
  <si>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</si>
  <si>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</si>
  <si>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</si>
  <si>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</si>
  <si>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</si>
  <si>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</si>
  <si>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</si>
  <si>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</si>
  <si>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</si>
  <si>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</si>
  <si>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</si>
  <si>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</si>
  <si>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</si>
  <si>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</si>
  <si>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</si>
  <si>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</si>
  <si>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</si>
  <si>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</si>
  <si>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</si>
  <si>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</si>
  <si>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</si>
  <si>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</si>
  <si>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</si>
  <si>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</si>
  <si>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</si>
  <si>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</si>
  <si>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</si>
  <si>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</si>
  <si>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</si>
  <si>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</si>
  <si>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</si>
  <si>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</si>
  <si>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</si>
  <si>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</si>
  <si>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</si>
  <si>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</si>
  <si>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</si>
  <si>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</si>
  <si>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</si>
  <si>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</si>
  <si>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</si>
  <si>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</si>
  <si>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</si>
  <si>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</si>
  <si>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</si>
  <si>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</si>
  <si>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</si>
  <si>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</si>
  <si>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</si>
  <si>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</si>
  <si>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</si>
  <si>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</si>
  <si>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</si>
  <si>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</si>
  <si>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</si>
  <si>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</si>
  <si>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</si>
  <si>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</si>
  <si>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</si>
  <si>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</si>
  <si>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</si>
  <si>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</si>
  <si>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</si>
  <si>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</si>
  <si>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</si>
  <si>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</si>
  <si>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</si>
  <si>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</si>
  <si>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</si>
  <si>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</si>
  <si>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</si>
  <si>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</si>
  <si>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</si>
  <si>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</si>
  <si>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</si>
  <si>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</si>
  <si>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</si>
  <si>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</si>
  <si>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</si>
  <si>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</si>
  <si>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</si>
  <si>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</si>
  <si>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</si>
  <si>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</si>
  <si>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</si>
  <si>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</si>
  <si>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</si>
  <si>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</si>
  <si>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</si>
  <si>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</si>
  <si>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</si>
  <si>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</si>
  <si>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</si>
  <si>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</si>
  <si>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</si>
  <si>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</si>
  <si>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</si>
  <si>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</si>
  <si>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</si>
  <si>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</si>
  <si>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</si>
  <si>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</si>
  <si>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</si>
  <si>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</si>
  <si>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</si>
  <si>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</si>
  <si>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</si>
  <si>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</si>
  <si>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</si>
  <si>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</si>
  <si>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</si>
  <si>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</si>
  <si>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</si>
  <si>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</si>
  <si>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</si>
  <si>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</si>
  <si>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</si>
  <si>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</si>
  <si>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</si>
  <si>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</si>
  <si>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</si>
  <si>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</si>
  <si>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</si>
  <si>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</si>
  <si>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</si>
  <si>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</si>
  <si>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</si>
  <si>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</si>
  <si>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</si>
  <si>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</si>
  <si>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</si>
  <si>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</si>
  <si>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</si>
  <si>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</si>
  <si>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</si>
  <si>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</si>
  <si>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</si>
  <si>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</si>
  <si>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</si>
  <si>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</si>
  <si>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</si>
  <si>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</si>
  <si>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</si>
  <si>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</si>
  <si>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</si>
  <si>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</si>
  <si>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</si>
  <si>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</si>
  <si>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</si>
  <si>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</si>
  <si>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</si>
  <si>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</si>
  <si>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</si>
  <si>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</si>
  <si>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</si>
  <si>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</si>
  <si>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</si>
  <si>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</si>
  <si>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</si>
  <si>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</si>
  <si>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</si>
  <si>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</si>
  <si>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</si>
  <si>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</si>
  <si>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</si>
  <si>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</si>
  <si>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</si>
  <si>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</si>
  <si>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</si>
  <si>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</si>
  <si>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</si>
  <si>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</si>
  <si>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</si>
  <si>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</si>
  <si>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</si>
  <si>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</si>
  <si>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</si>
  <si>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</si>
  <si>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</si>
  <si>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</si>
  <si>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</si>
  <si>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</si>
  <si>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</si>
  <si>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</si>
  <si>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</si>
  <si>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</si>
  <si>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</si>
  <si>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</si>
  <si>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</si>
  <si>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</si>
  <si>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</si>
  <si>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</si>
  <si>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</si>
  <si>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</si>
  <si>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</si>
  <si>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</si>
  <si>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</si>
  <si>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</si>
  <si>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</si>
  <si>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</si>
  <si>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</si>
  <si>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</si>
  <si>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</si>
  <si>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</si>
  <si>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</si>
  <si>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</si>
  <si>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</si>
  <si>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</si>
  <si>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</si>
  <si>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</si>
  <si>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</si>
  <si>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</si>
  <si>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</si>
  <si>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</si>
  <si>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</si>
  <si>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</si>
  <si>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</si>
  <si>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</si>
  <si>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</si>
  <si>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</si>
  <si>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</si>
  <si>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</si>
  <si>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</si>
  <si>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</si>
  <si>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</si>
  <si>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</si>
  <si>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</si>
  <si>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</si>
  <si>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</si>
  <si>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</si>
  <si>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</si>
  <si>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</si>
  <si>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</si>
  <si>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</si>
  <si>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</si>
  <si>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</si>
  <si>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</si>
  <si>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</si>
  <si>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</si>
  <si>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</si>
  <si>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</si>
  <si>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</si>
  <si>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</si>
  <si>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</si>
  <si>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</si>
  <si>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</si>
  <si>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</si>
  <si>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</si>
  <si>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</si>
  <si>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</si>
  <si>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</si>
  <si>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</si>
  <si>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</si>
  <si>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</si>
  <si>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</si>
  <si>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</si>
  <si>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</si>
  <si>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</si>
  <si>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</si>
  <si>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</si>
  <si>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</si>
  <si>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</si>
  <si>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</si>
  <si>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</si>
  <si>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</si>
  <si>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</si>
  <si>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</si>
  <si>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</si>
  <si>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</si>
  <si>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</si>
  <si>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</si>
  <si>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</si>
  <si>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</si>
  <si>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</si>
  <si>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</si>
  <si>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</si>
  <si>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</si>
  <si>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</si>
  <si>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</si>
  <si>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</si>
  <si>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</si>
  <si>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</si>
  <si>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</si>
  <si>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</si>
  <si>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</si>
  <si>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</si>
  <si>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</si>
  <si>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</si>
  <si>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</si>
  <si>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</si>
  <si>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</si>
  <si>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</si>
  <si>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</si>
  <si>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</si>
  <si>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</si>
  <si>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</si>
  <si>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</si>
  <si>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</si>
  <si>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</si>
  <si>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</si>
  <si>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</si>
  <si>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</si>
  <si>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</si>
  <si>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</si>
  <si>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</si>
  <si>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</si>
  <si>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</si>
  <si>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</si>
  <si>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</si>
  <si>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</si>
  <si>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</si>
  <si>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</si>
  <si>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</si>
  <si>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</si>
  <si>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</si>
  <si>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</si>
  <si>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</si>
  <si>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</si>
  <si>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</si>
  <si>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</si>
  <si>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</si>
  <si>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</si>
  <si>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</si>
  <si>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</si>
  <si>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</si>
  <si>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</si>
  <si>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</si>
  <si>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</si>
  <si>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</si>
  <si>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</si>
  <si>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</si>
  <si>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</si>
  <si>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</si>
  <si>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</si>
  <si>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</si>
  <si>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</si>
  <si>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</si>
  <si>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</si>
  <si>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</si>
  <si>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</si>
  <si>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</si>
  <si>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</si>
  <si>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</si>
  <si>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</si>
  <si>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</si>
  <si>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</si>
  <si>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</si>
  <si>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</si>
  <si>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</si>
  <si>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</si>
  <si>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</si>
  <si>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</si>
  <si>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</si>
  <si>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</si>
  <si>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</si>
  <si>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</si>
  <si>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</si>
  <si>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</si>
  <si>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</si>
  <si>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</si>
  <si>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</si>
  <si>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</si>
  <si>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</si>
  <si>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</si>
  <si>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</si>
  <si>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</si>
  <si>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</si>
  <si>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</si>
  <si>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</si>
  <si>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</si>
  <si>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</si>
  <si>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</si>
  <si>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</si>
  <si>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</si>
  <si>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</si>
  <si>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</si>
  <si>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</si>
  <si>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</si>
  <si>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</si>
  <si>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</si>
  <si>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</si>
  <si>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</si>
  <si>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</si>
  <si>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</si>
  <si>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</si>
  <si>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</si>
  <si>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</si>
  <si>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</si>
  <si>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</si>
  <si>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</si>
  <si>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</si>
  <si>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</si>
  <si>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</si>
  <si>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</si>
  <si>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</si>
  <si>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</si>
  <si>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</si>
  <si>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</si>
  <si>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</si>
  <si>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</si>
  <si>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</si>
  <si>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</si>
  <si>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</si>
  <si>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</si>
  <si>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</si>
  <si>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</si>
  <si>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</si>
  <si>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</si>
  <si>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</si>
  <si>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</si>
  <si>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</si>
  <si>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</si>
  <si>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</si>
  <si>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</si>
  <si>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</si>
  <si>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</si>
  <si>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</si>
  <si>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</si>
  <si>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</si>
  <si>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</si>
  <si>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</si>
  <si>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</si>
  <si>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</si>
  <si>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</si>
  <si>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</si>
  <si>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</si>
  <si>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</si>
  <si>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</si>
  <si>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</si>
  <si>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</si>
  <si>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</si>
  <si>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</si>
  <si>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</si>
  <si>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</si>
  <si>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</si>
  <si>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</si>
  <si>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</si>
  <si>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</si>
  <si>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</si>
  <si>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</si>
  <si>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</si>
  <si>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</si>
  <si>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</si>
  <si>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</si>
  <si>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</si>
  <si>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</si>
  <si>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</si>
  <si>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</si>
  <si>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</si>
  <si>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</si>
  <si>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</si>
  <si>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</si>
  <si>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</si>
  <si>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</si>
  <si>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</si>
  <si>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</si>
  <si>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</si>
  <si>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</si>
  <si>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</si>
  <si>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</si>
  <si>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</si>
  <si>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</si>
  <si>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</si>
  <si>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</si>
  <si>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</si>
  <si>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</si>
  <si>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</si>
  <si>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</si>
  <si>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</si>
  <si>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</si>
  <si>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</si>
  <si>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</si>
  <si>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</si>
  <si>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</si>
  <si>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</si>
  <si>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</si>
  <si>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</si>
  <si>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</si>
  <si>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</si>
  <si>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</si>
  <si>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</si>
  <si>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</si>
  <si>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</si>
  <si>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</si>
  <si>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</si>
  <si>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</si>
  <si>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</si>
  <si>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</si>
  <si>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</si>
  <si>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</si>
  <si>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</si>
  <si>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</si>
  <si>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</si>
  <si>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</si>
  <si>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</si>
  <si>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</si>
  <si>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</si>
  <si>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</si>
  <si>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</si>
  <si>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</si>
  <si>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</si>
  <si>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</si>
  <si>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</si>
  <si>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</si>
  <si>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</si>
  <si>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</si>
  <si>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</si>
  <si>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</si>
  <si>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</si>
  <si>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</si>
  <si>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</si>
  <si>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</si>
  <si>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</si>
  <si>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</si>
  <si>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</si>
  <si>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</si>
  <si>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</si>
  <si>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</si>
  <si>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</si>
  <si>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</si>
  <si>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</si>
  <si>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</si>
  <si>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</si>
  <si>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</si>
  <si>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</si>
  <si>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</si>
  <si>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</si>
  <si>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</si>
  <si>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</si>
  <si>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</si>
  <si>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</si>
  <si>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</si>
  <si>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</si>
  <si>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</si>
  <si>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</si>
  <si>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</si>
  <si>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</si>
  <si>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</si>
  <si>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</si>
  <si>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</si>
  <si>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</si>
  <si>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</si>
  <si>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</si>
  <si>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</si>
  <si>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</si>
  <si>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</si>
  <si>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</si>
  <si>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</si>
  <si>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</si>
  <si>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</si>
  <si>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</si>
  <si>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</si>
  <si>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</si>
  <si>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</si>
  <si>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</si>
  <si>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</si>
  <si>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</si>
  <si>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</si>
  <si>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</si>
  <si>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</si>
  <si>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</si>
  <si>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</si>
  <si>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</si>
  <si>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</si>
  <si>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</si>
  <si>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</si>
  <si>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</si>
  <si>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</si>
  <si>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</si>
  <si>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</si>
  <si>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</si>
  <si>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</si>
  <si>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</si>
  <si>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</si>
  <si>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</si>
  <si>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</si>
  <si>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</si>
  <si>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</si>
  <si>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</si>
  <si>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</si>
  <si>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</si>
  <si>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</si>
  <si>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</si>
  <si>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</si>
  <si>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</si>
  <si>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</si>
  <si>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</si>
  <si>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</si>
  <si>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</si>
  <si>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</si>
  <si>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</si>
  <si>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</si>
  <si>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</si>
  <si>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</si>
  <si>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</si>
  <si>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</si>
  <si>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</si>
  <si>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</si>
  <si>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</si>
  <si>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</si>
  <si>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</si>
  <si>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</si>
  <si>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</si>
  <si>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</si>
  <si>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</si>
  <si>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</si>
  <si>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</si>
  <si>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</si>
  <si>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</si>
  <si>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</si>
  <si>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</si>
  <si>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</si>
  <si>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</si>
  <si>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</si>
  <si>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</si>
  <si>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</si>
  <si>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</si>
  <si>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</si>
  <si>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</si>
  <si>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</si>
  <si>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</si>
  <si>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</si>
  <si>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</si>
  <si>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</si>
  <si>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</si>
  <si>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</si>
  <si>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</si>
  <si>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</si>
  <si>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</si>
  <si>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</si>
  <si>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</si>
  <si>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</si>
  <si>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</si>
  <si>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</si>
  <si>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</si>
  <si>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</si>
  <si>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</si>
  <si>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</si>
  <si>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</si>
  <si>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</si>
  <si>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</si>
  <si>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</si>
  <si>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</si>
  <si>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</si>
  <si>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</si>
  <si>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</si>
  <si>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</si>
  <si>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</si>
  <si>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</si>
  <si>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</si>
  <si>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</si>
  <si>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</si>
  <si>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</si>
  <si>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</si>
  <si>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</si>
  <si>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</si>
  <si>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</si>
  <si>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</si>
  <si>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</si>
  <si>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</si>
  <si>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</si>
  <si>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</si>
  <si>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</si>
  <si>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</si>
  <si>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</si>
  <si>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</si>
  <si>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</si>
  <si>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</si>
  <si>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</si>
  <si>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</si>
  <si>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</si>
  <si>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</si>
  <si>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</si>
  <si>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</si>
  <si>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</si>
  <si>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</si>
  <si>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</si>
  <si>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</si>
  <si>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</si>
  <si>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</si>
  <si>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</si>
  <si>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</si>
  <si>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</si>
  <si>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</si>
  <si>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</si>
  <si>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</si>
  <si>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</si>
  <si>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</si>
  <si>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</si>
  <si>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</si>
  <si>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</si>
  <si>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</si>
  <si>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</si>
  <si>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</si>
  <si>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</si>
  <si>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</si>
  <si>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</si>
  <si>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</si>
  <si>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</si>
  <si>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</si>
  <si>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</si>
  <si>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</si>
  <si>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</si>
  <si>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</si>
  <si>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</si>
  <si>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</si>
  <si>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</si>
  <si>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</si>
  <si>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</si>
  <si>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</si>
  <si>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</si>
  <si>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</si>
  <si>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</si>
  <si>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</si>
  <si>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</si>
  <si>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</si>
  <si>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</si>
  <si>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</si>
  <si>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</si>
  <si>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</si>
  <si>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</si>
  <si>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</si>
  <si>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</si>
  <si>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</si>
  <si>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</si>
  <si>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</si>
  <si>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</si>
  <si>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</si>
  <si>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</si>
  <si>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</si>
  <si>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</si>
  <si>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</si>
  <si>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</si>
  <si>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</si>
  <si>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</si>
  <si>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</si>
  <si>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</si>
  <si>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</si>
  <si>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</si>
  <si>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</si>
  <si>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</si>
  <si>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</si>
  <si>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</si>
  <si>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</si>
  <si>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</si>
  <si>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</si>
  <si>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</si>
  <si>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</si>
  <si>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</si>
  <si>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</si>
  <si>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</si>
  <si>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</si>
  <si>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</si>
  <si>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</si>
  <si>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</si>
  <si>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</si>
  <si>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</si>
  <si>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</si>
  <si>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</si>
  <si>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</si>
  <si>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</si>
  <si>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</si>
  <si>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</si>
  <si>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</si>
  <si>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</si>
  <si>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</si>
  <si>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</si>
  <si>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</si>
  <si>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</si>
  <si>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</si>
  <si>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</si>
  <si>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</si>
  <si>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</si>
  <si>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</si>
  <si>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</si>
  <si>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</si>
  <si>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</si>
  <si>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</si>
  <si>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</si>
  <si>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</si>
  <si>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</si>
  <si>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</si>
  <si>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</si>
  <si>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</si>
  <si>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</si>
  <si>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</si>
  <si>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</si>
  <si>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</si>
  <si>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</si>
  <si>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</si>
  <si>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</si>
  <si>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</si>
  <si>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</si>
  <si>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</si>
  <si>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</si>
  <si>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</si>
  <si>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</si>
  <si>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</si>
  <si>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</si>
  <si>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</si>
  <si>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</si>
  <si>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</si>
  <si>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</si>
  <si>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</si>
  <si>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</si>
  <si>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</si>
  <si>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</si>
  <si>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</si>
  <si>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</si>
  <si>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</si>
  <si>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</si>
  <si>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</si>
  <si>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</si>
  <si>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</si>
  <si>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</si>
  <si>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</si>
  <si>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</si>
  <si>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</si>
  <si>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</si>
  <si>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</si>
  <si>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</si>
  <si>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</si>
  <si>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</si>
  <si>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</si>
  <si>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</si>
  <si>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</si>
  <si>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</si>
  <si>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</si>
  <si>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</si>
  <si>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</si>
  <si>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</si>
  <si>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</si>
  <si>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</si>
  <si>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</si>
  <si>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</si>
  <si>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</si>
  <si>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</si>
  <si>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</si>
  <si>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</si>
  <si>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</si>
  <si>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</si>
  <si>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</si>
  <si>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</si>
  <si>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</si>
  <si>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</si>
  <si>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</si>
  <si>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</si>
  <si>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</si>
  <si>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</si>
  <si>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</si>
  <si>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</si>
  <si>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</si>
  <si>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</si>
  <si>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</si>
  <si>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</si>
  <si>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</si>
  <si>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</si>
  <si>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</si>
  <si>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</si>
  <si>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</si>
  <si>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</si>
  <si>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</si>
  <si>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</si>
  <si>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</si>
  <si>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</si>
  <si>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</si>
  <si>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</si>
  <si>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</si>
  <si>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</si>
  <si>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</si>
  <si>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</si>
  <si>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</si>
  <si>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</si>
  <si>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</si>
  <si>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</si>
  <si>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</si>
  <si>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</si>
  <si>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</si>
  <si>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</si>
  <si>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</si>
  <si>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</si>
  <si>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</si>
  <si>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</si>
  <si>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</si>
  <si>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</si>
  <si>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</si>
  <si>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</si>
  <si>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</si>
  <si>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</si>
  <si>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</si>
  <si>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</si>
  <si>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</si>
  <si>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</si>
  <si>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</si>
  <si>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</si>
  <si>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</si>
  <si>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</si>
  <si>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</si>
  <si>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</si>
  <si>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</si>
  <si>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</si>
  <si>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</si>
  <si>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</si>
  <si>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</si>
  <si>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</si>
  <si>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</si>
  <si>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</si>
  <si>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</si>
  <si>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</si>
  <si>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</si>
  <si>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</si>
  <si>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</si>
  <si>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</si>
  <si>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</si>
  <si>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</si>
  <si>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</si>
  <si>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</si>
  <si>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</si>
  <si>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</si>
  <si>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</si>
  <si>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</si>
  <si>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</si>
  <si>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</si>
  <si>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</si>
  <si>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</si>
  <si>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</si>
  <si>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</si>
  <si>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</si>
  <si>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</si>
  <si>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</si>
  <si>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</si>
  <si>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</si>
  <si>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</si>
  <si>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</si>
  <si>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</si>
  <si>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</si>
  <si>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</si>
  <si>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</si>
  <si>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</si>
  <si>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</si>
  <si>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</si>
  <si>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</si>
  <si>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</si>
  <si>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</si>
  <si>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</si>
  <si>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</si>
  <si>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</si>
  <si>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</si>
  <si>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</si>
  <si>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</si>
  <si>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</si>
  <si>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</si>
  <si>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</si>
  <si>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</si>
  <si>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</si>
  <si>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</si>
  <si>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</si>
  <si>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</si>
  <si>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</si>
  <si>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</si>
  <si>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</si>
  <si>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</si>
  <si>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</si>
  <si>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</si>
  <si>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</si>
  <si>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</si>
  <si>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</si>
  <si>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</si>
  <si>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</si>
  <si>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</si>
  <si>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</si>
  <si>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</si>
  <si>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</si>
  <si>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</si>
  <si>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</si>
  <si>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</si>
  <si>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</si>
  <si>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</si>
  <si>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</si>
  <si>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</si>
  <si>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</si>
  <si>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</si>
  <si>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</si>
  <si>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</si>
  <si>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</si>
  <si>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</si>
  <si>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</si>
  <si>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</si>
  <si>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</si>
  <si>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</si>
  <si>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</si>
  <si>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</si>
  <si>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</si>
  <si>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</si>
  <si>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</si>
  <si>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</si>
  <si>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</si>
  <si>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</si>
  <si>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</si>
  <si>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</si>
  <si>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</si>
  <si>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</si>
  <si>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</si>
  <si>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</si>
  <si>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</si>
  <si>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</si>
  <si>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</si>
  <si>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</si>
  <si>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</si>
  <si>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</si>
  <si>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</si>
  <si>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</si>
  <si>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</si>
  <si>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</si>
  <si>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</si>
  <si>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</si>
  <si>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</si>
  <si>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</si>
  <si>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</si>
  <si>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</si>
  <si>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</si>
  <si>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</si>
  <si>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</si>
  <si>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</si>
  <si>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</si>
  <si>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</si>
  <si>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</si>
  <si>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</si>
  <si>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</si>
  <si>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</si>
  <si>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</si>
  <si>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</si>
  <si>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</si>
  <si>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</si>
  <si>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</si>
  <si>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</si>
  <si>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</si>
  <si>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</si>
  <si>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</si>
  <si>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</si>
  <si>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</si>
  <si>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</si>
  <si>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</si>
  <si>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</si>
  <si>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</si>
  <si>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</si>
  <si>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</si>
  <si>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</si>
  <si>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</si>
  <si>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</si>
  <si>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</si>
  <si>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</si>
  <si>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</si>
  <si>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</si>
  <si>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</si>
  <si>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</si>
  <si>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</si>
  <si>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</si>
  <si>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</si>
  <si>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</si>
  <si>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</si>
  <si>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</si>
  <si>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</si>
  <si>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</si>
  <si>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</si>
  <si>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</si>
  <si>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</si>
  <si>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</si>
  <si>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</si>
  <si>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</si>
  <si>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</si>
  <si>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</si>
  <si>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</si>
  <si>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</si>
  <si>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</si>
  <si>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</si>
  <si>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</si>
  <si>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</si>
  <si>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</si>
  <si>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</si>
  <si>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</si>
  <si>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</si>
  <si>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</si>
  <si>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</si>
  <si>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</si>
  <si>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</si>
  <si>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</si>
  <si>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</si>
  <si>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</si>
  <si>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</si>
  <si>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</si>
  <si>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</si>
  <si>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</si>
  <si>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</si>
  <si>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</si>
  <si>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</si>
  <si>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</si>
  <si>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</si>
  <si>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</si>
  <si>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</si>
  <si>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</si>
  <si>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</si>
  <si>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</si>
  <si>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</si>
  <si>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</si>
  <si>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</si>
  <si>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</si>
  <si>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</si>
  <si>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</si>
  <si>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</si>
  <si>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</si>
  <si>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</si>
  <si>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</si>
  <si>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</si>
  <si>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</si>
  <si>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</si>
  <si>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</si>
  <si>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</si>
  <si>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</si>
  <si>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</si>
  <si>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</si>
  <si>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</si>
  <si>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</si>
  <si>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</si>
  <si>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</si>
  <si>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</si>
  <si>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</si>
  <si>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</si>
  <si>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</si>
  <si>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</si>
  <si>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</si>
  <si>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</si>
  <si>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</si>
  <si>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</si>
  <si>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</si>
  <si>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</si>
  <si>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</si>
  <si>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</si>
  <si>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</si>
  <si>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</si>
  <si>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</si>
  <si>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</si>
  <si>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</si>
  <si>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</si>
  <si>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</si>
  <si>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</si>
  <si>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</si>
  <si>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</si>
  <si>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</si>
  <si>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</si>
  <si>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</si>
  <si>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</si>
  <si>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</si>
  <si>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</si>
  <si>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</si>
  <si>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</si>
  <si>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</si>
  <si>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</si>
  <si>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</si>
  <si>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</si>
  <si>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</si>
  <si>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</si>
  <si>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</si>
  <si>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</si>
  <si>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</si>
  <si>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</si>
  <si>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</si>
  <si>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</si>
  <si>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</si>
  <si>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</si>
  <si>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</si>
  <si>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</si>
  <si>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</si>
  <si>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</si>
  <si>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</si>
  <si>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</si>
  <si>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</si>
  <si>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</si>
  <si>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</si>
  <si>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</si>
  <si>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</si>
  <si>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</si>
  <si>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</si>
  <si>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</si>
  <si>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</si>
  <si>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</si>
  <si>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</si>
  <si>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</si>
  <si>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</si>
  <si>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</si>
  <si>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</si>
  <si>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</si>
  <si>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</si>
  <si>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</si>
  <si>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</si>
  <si>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</si>
  <si>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</si>
  <si>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</si>
  <si>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</si>
  <si>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</si>
  <si>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</si>
  <si>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</si>
  <si>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</si>
  <si>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</si>
  <si>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</si>
  <si>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</si>
  <si>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</si>
  <si>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</si>
  <si>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</si>
  <si>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</si>
  <si>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</si>
  <si>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</si>
  <si>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</si>
  <si>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</si>
  <si>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</si>
  <si>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</si>
  <si>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</si>
  <si>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</si>
  <si>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</si>
  <si>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</si>
  <si>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</si>
  <si>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</si>
  <si>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</si>
  <si>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</si>
  <si>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</si>
  <si>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</si>
  <si>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</si>
  <si>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</si>
  <si>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</si>
  <si>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</si>
  <si>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</si>
  <si>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</si>
  <si>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</si>
  <si>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</si>
  <si>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</si>
  <si>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</si>
  <si>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</si>
  <si>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</si>
  <si>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</si>
  <si>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</si>
  <si>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</si>
  <si>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</si>
  <si>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</si>
  <si>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</si>
  <si>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</si>
  <si>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</si>
  <si>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</si>
  <si>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</si>
  <si>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</si>
  <si>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</si>
  <si>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</si>
  <si>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</si>
  <si>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</si>
  <si>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</si>
  <si>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</si>
  <si>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</si>
  <si>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</si>
  <si>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</si>
  <si>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</si>
  <si>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</si>
  <si>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</si>
  <si>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</si>
  <si>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</si>
  <si>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</si>
  <si>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</si>
  <si>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</si>
  <si>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</si>
  <si>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</si>
  <si>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</si>
  <si>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</si>
  <si>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</si>
  <si>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</si>
  <si>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</si>
  <si>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</si>
  <si>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</si>
  <si>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</si>
  <si>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</si>
  <si>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</si>
  <si>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</si>
  <si>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</si>
  <si>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</si>
  <si>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</si>
  <si>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</si>
  <si>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</si>
  <si>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</si>
  <si>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</si>
  <si>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</si>
  <si>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</si>
  <si>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</si>
  <si>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</si>
  <si>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</si>
  <si>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</si>
  <si>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</si>
  <si>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</si>
  <si>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</si>
  <si>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</si>
  <si>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</si>
  <si>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</si>
  <si>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</si>
  <si>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</si>
  <si>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</si>
  <si>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</si>
  <si>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</si>
  <si>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</si>
  <si>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</si>
  <si>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</si>
  <si>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</si>
  <si>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</si>
  <si>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</si>
  <si>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</si>
  <si>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</si>
  <si>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</si>
  <si>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</si>
  <si>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</si>
  <si>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</si>
  <si>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</si>
  <si>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</si>
  <si>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</si>
  <si>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</si>
  <si>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</si>
  <si>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</si>
  <si>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</si>
  <si>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</si>
  <si>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</si>
  <si>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</si>
  <si>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</si>
  <si>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</si>
  <si>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</si>
  <si>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</si>
  <si>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</si>
  <si>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</si>
  <si>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</si>
  <si>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</si>
  <si>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</si>
  <si>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</si>
  <si>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</si>
  <si>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</si>
  <si>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</si>
  <si>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</si>
  <si>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</si>
  <si>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</si>
  <si>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</si>
  <si>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</si>
  <si>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</si>
  <si>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</si>
  <si>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</si>
  <si>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</si>
  <si>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</si>
  <si>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</si>
  <si>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</si>
  <si>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</si>
  <si>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</si>
  <si>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</si>
  <si>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</si>
  <si>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</si>
  <si>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</si>
  <si>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</si>
  <si>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</si>
  <si>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</si>
  <si>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</si>
  <si>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</si>
  <si>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</si>
  <si>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</si>
  <si>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</si>
  <si>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</si>
  <si>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</si>
  <si>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</si>
  <si>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</si>
  <si>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</si>
  <si>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</si>
  <si>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</si>
  <si>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</si>
  <si>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</si>
  <si>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</si>
  <si>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</si>
  <si>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</si>
  <si>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</si>
  <si>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</si>
  <si>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</si>
  <si>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</si>
  <si>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</si>
  <si>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</si>
  <si>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</si>
  <si>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</si>
  <si>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</si>
  <si>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</si>
  <si>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</si>
  <si>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</si>
  <si>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</si>
  <si>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</si>
  <si>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</si>
  <si>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</si>
  <si>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</si>
  <si>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</si>
  <si>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</si>
  <si>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</si>
  <si>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</si>
  <si>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</si>
  <si>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</si>
  <si>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</si>
  <si>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</si>
  <si>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</si>
  <si>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</si>
  <si>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</si>
  <si>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</si>
  <si>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</si>
  <si>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</si>
  <si>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</si>
  <si>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</si>
  <si>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</si>
  <si>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</si>
  <si>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</si>
  <si>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</si>
  <si>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</si>
  <si>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</si>
  <si>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</si>
  <si>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</si>
  <si>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</si>
  <si>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</si>
  <si>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</si>
  <si>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</si>
  <si>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</si>
  <si>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</si>
  <si>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</si>
  <si>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</si>
  <si>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</si>
  <si>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</si>
  <si>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</si>
  <si>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</si>
  <si>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</si>
  <si>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</si>
  <si>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</si>
  <si>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</si>
  <si>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</si>
  <si>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</si>
  <si>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</si>
  <si>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</si>
  <si>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</si>
  <si>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</si>
  <si>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</si>
  <si>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</si>
  <si>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</si>
  <si>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</si>
  <si>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</si>
  <si>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</si>
  <si>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</si>
  <si>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</si>
  <si>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</si>
  <si>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</si>
  <si>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</si>
  <si>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</si>
  <si>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</si>
  <si>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</si>
  <si>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</si>
  <si>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</si>
  <si>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</si>
  <si>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</si>
  <si>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</si>
  <si>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</si>
  <si>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</si>
  <si>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</si>
  <si>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</si>
  <si>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</si>
  <si>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</si>
  <si>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</si>
  <si>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</si>
  <si>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</si>
  <si>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</si>
  <si>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</si>
  <si>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</si>
  <si>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</si>
  <si>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</si>
  <si>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</si>
  <si>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</si>
  <si>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</si>
  <si>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</si>
  <si>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</si>
  <si>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</si>
  <si>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</si>
  <si>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</si>
  <si>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</si>
  <si>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</si>
  <si>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</si>
  <si>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</si>
  <si>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</si>
  <si>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</si>
  <si>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</si>
  <si>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</si>
  <si>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</si>
  <si>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</si>
  <si>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</si>
  <si>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</si>
  <si>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</si>
  <si>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</si>
  <si>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</si>
  <si>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</si>
  <si>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</si>
  <si>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</si>
  <si>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</si>
  <si>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</si>
  <si>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</si>
  <si>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</si>
  <si>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</si>
  <si>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</si>
  <si>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</si>
  <si>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</si>
  <si>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</si>
  <si>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</si>
  <si>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</si>
  <si>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</si>
  <si>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</si>
  <si>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</si>
  <si>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</si>
  <si>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</si>
  <si>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</si>
  <si>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</si>
  <si>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</si>
  <si>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</si>
  <si>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</si>
  <si>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</si>
  <si>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</si>
  <si>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</si>
  <si>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</si>
  <si>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</si>
  <si>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</si>
  <si>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</si>
  <si>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</si>
  <si>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</si>
  <si>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</si>
  <si>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</si>
  <si>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</si>
  <si>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</si>
  <si>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</si>
  <si>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</si>
  <si>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</si>
  <si>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</si>
  <si>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</si>
  <si>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</si>
  <si>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</si>
  <si>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</si>
  <si>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</si>
  <si>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</si>
  <si>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</si>
  <si>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</si>
  <si>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</si>
  <si>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</si>
  <si>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</si>
  <si>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</si>
  <si>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</si>
  <si>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</si>
  <si>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</si>
  <si>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</si>
  <si>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</si>
  <si>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</si>
  <si>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</si>
  <si>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</si>
  <si>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</si>
  <si>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</si>
  <si>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</si>
  <si>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</si>
  <si>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</si>
  <si>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</si>
  <si>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</si>
  <si>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</si>
  <si>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</si>
  <si>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</si>
  <si>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</si>
  <si>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</si>
  <si>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</si>
  <si>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</si>
  <si>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</si>
  <si>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</si>
  <si>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</si>
  <si>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</si>
  <si>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</si>
  <si>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</si>
  <si>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</si>
  <si>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</si>
  <si>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</si>
  <si>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</si>
  <si>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</si>
  <si>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</si>
  <si>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</si>
  <si>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</si>
  <si>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</si>
  <si>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</si>
  <si>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</si>
  <si>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</si>
  <si>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</si>
  <si>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</si>
  <si>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</si>
  <si>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</si>
  <si>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</si>
  <si>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</si>
  <si>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</si>
  <si>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</si>
  <si>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</si>
  <si>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</si>
  <si>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</si>
  <si>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</si>
  <si>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</si>
  <si>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</si>
  <si>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</si>
  <si>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</si>
  <si>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</si>
  <si>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</si>
  <si>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</si>
  <si>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</si>
  <si>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</si>
  <si>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</si>
  <si>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</si>
  <si>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</si>
  <si>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</si>
  <si>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</si>
  <si>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</si>
  <si>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</si>
  <si>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</si>
  <si>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</si>
  <si>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</si>
  <si>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</si>
  <si>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</si>
  <si>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</si>
  <si>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</si>
  <si>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</si>
  <si>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</si>
  <si>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</si>
  <si>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</si>
  <si>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</si>
  <si>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</si>
  <si>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</si>
  <si>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</si>
  <si>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</si>
  <si>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</si>
  <si>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</si>
  <si>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</si>
  <si>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</si>
  <si>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</si>
  <si>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</si>
  <si>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</si>
  <si>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</si>
  <si>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</si>
  <si>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</si>
  <si>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</si>
  <si>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</si>
  <si>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</si>
  <si>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</si>
  <si>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</si>
  <si>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</si>
  <si>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</si>
  <si>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</si>
  <si>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</si>
  <si>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</si>
  <si>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</si>
  <si>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</si>
  <si>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</si>
  <si>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</si>
  <si>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</si>
  <si>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</si>
  <si>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</si>
  <si>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</si>
  <si>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</si>
  <si>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</si>
  <si>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</si>
  <si>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</si>
  <si>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</si>
  <si>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</si>
  <si>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</si>
  <si>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</si>
  <si>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</si>
  <si>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</si>
  <si>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</si>
  <si>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</si>
  <si>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</si>
  <si>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</si>
  <si>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</si>
  <si>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</si>
  <si>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</si>
  <si>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</si>
  <si>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</si>
  <si>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</si>
  <si>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</si>
  <si>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</si>
  <si>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</si>
  <si>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</si>
  <si>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</si>
  <si>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</si>
  <si>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</si>
  <si>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</si>
  <si>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</si>
  <si>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</si>
  <si>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</si>
  <si>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</si>
  <si>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</si>
  <si>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</si>
  <si>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</si>
  <si>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</si>
  <si>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</si>
  <si>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</si>
  <si>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</si>
  <si>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</si>
  <si>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</si>
  <si>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</si>
  <si>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</si>
  <si>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</si>
  <si>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</si>
  <si>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</si>
  <si>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</si>
  <si>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</si>
  <si>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</si>
  <si>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</si>
  <si>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</si>
  <si>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</si>
  <si>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</si>
  <si>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</si>
  <si>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</si>
  <si>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</si>
  <si>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</si>
  <si>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</si>
  <si>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</si>
  <si>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</si>
  <si>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</si>
  <si>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</si>
  <si>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</si>
  <si>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</si>
  <si>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</si>
  <si>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</si>
  <si>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</si>
  <si>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</si>
  <si>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</si>
  <si>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</si>
  <si>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</si>
  <si>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</si>
  <si>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</si>
  <si>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</si>
  <si>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</si>
  <si>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</si>
  <si>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</si>
  <si>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</si>
  <si>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</si>
  <si>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</si>
  <si>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</si>
  <si>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</si>
  <si>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</si>
  <si>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</si>
  <si>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</si>
  <si>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</si>
  <si>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</si>
  <si>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</si>
  <si>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</si>
  <si>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</si>
  <si>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</si>
  <si>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</si>
  <si>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</si>
  <si>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</si>
  <si>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</si>
  <si>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</si>
  <si>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</si>
  <si>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</si>
  <si>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</si>
  <si>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</si>
  <si>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</si>
  <si>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</si>
  <si>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</si>
  <si>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</si>
  <si>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</si>
  <si>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</si>
  <si>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</si>
  <si>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</si>
  <si>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</si>
  <si>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</si>
  <si>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</si>
  <si>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</si>
  <si>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</si>
  <si>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</si>
  <si>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</si>
  <si>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</si>
  <si>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</si>
  <si>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</si>
  <si>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</si>
  <si>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</si>
  <si>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</si>
  <si>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</si>
  <si>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</si>
  <si>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</si>
  <si>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</si>
  <si>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</si>
  <si>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</si>
  <si>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</si>
  <si>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</si>
  <si>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</si>
  <si>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</si>
  <si>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</si>
  <si>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</si>
  <si>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</si>
  <si>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</si>
  <si>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</si>
  <si>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</si>
  <si>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</si>
  <si>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</si>
  <si>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</si>
  <si>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</si>
  <si>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</si>
  <si>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</si>
  <si>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</si>
  <si>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</si>
  <si>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</si>
  <si>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</si>
  <si>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</si>
  <si>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</si>
  <si>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</si>
  <si>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</si>
  <si>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</si>
  <si>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</si>
  <si>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</si>
  <si>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</si>
  <si>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</si>
  <si>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</si>
  <si>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</si>
  <si>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</si>
  <si>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</si>
  <si>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</si>
  <si>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</si>
  <si>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</si>
  <si>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</si>
  <si>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</si>
  <si>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</si>
  <si>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</si>
  <si>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</si>
  <si>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</si>
  <si>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</si>
  <si>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</si>
  <si>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</si>
  <si>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</si>
  <si>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</si>
  <si>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</si>
  <si>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</si>
  <si>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</si>
  <si>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</si>
  <si>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</si>
  <si>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</si>
  <si>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</si>
  <si>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</si>
  <si>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</si>
  <si>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</si>
  <si>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</si>
  <si>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</si>
  <si>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</si>
  <si>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</si>
  <si>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</si>
  <si>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</si>
  <si>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</si>
  <si>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</si>
  <si>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</si>
  <si>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</si>
  <si>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</si>
  <si>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</si>
  <si>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</si>
  <si>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</si>
  <si>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</si>
  <si>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</si>
  <si>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</si>
  <si>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</si>
  <si>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</si>
  <si>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</si>
  <si>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</si>
  <si>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</si>
  <si>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</si>
  <si>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</si>
  <si>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</si>
  <si>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</si>
  <si>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</si>
  <si>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</si>
  <si>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</si>
  <si>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</si>
  <si>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</si>
  <si>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</si>
  <si>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</si>
  <si>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</si>
  <si>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</si>
  <si>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</si>
  <si>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</si>
  <si>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</si>
  <si>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</si>
  <si>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</si>
  <si>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</si>
  <si>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</si>
  <si>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</si>
  <si>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</si>
  <si>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</si>
  <si>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</si>
  <si>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</si>
  <si>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</si>
  <si>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</si>
  <si>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</si>
  <si>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</si>
  <si>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</si>
  <si>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</si>
  <si>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</si>
  <si>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</si>
  <si>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</si>
  <si>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</si>
  <si>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</si>
  <si>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</si>
  <si>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</si>
  <si>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</si>
  <si>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</si>
  <si>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</si>
  <si>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</si>
  <si>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</si>
  <si>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</si>
  <si>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</si>
  <si>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</si>
  <si>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</si>
  <si>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</si>
  <si>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</si>
  <si>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</si>
  <si>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</si>
  <si>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</si>
  <si>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</si>
  <si>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</si>
  <si>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</si>
  <si>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</si>
  <si>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</si>
  <si>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</si>
  <si>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</si>
  <si>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</si>
  <si>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</si>
  <si>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</si>
  <si>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</si>
  <si>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</si>
  <si>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</si>
  <si>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</si>
  <si>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</si>
  <si>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</si>
  <si>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</si>
  <si>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</si>
  <si>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</si>
  <si>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</si>
  <si>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</si>
  <si>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</si>
  <si>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</si>
  <si>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</si>
  <si>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</si>
  <si>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</si>
  <si>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</si>
  <si>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</si>
  <si>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</si>
  <si>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</si>
  <si>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</si>
  <si>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</si>
  <si>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</si>
  <si>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</si>
  <si>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</si>
  <si>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</si>
  <si>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</si>
  <si>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</si>
  <si>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</si>
  <si>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</si>
  <si>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</si>
  <si>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</si>
  <si>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</si>
  <si>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</si>
  <si>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</si>
  <si>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</si>
  <si>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</si>
  <si>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</si>
  <si>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</si>
  <si>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</si>
  <si>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</si>
  <si>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</si>
  <si>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</si>
  <si>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</si>
  <si>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</si>
  <si>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</si>
  <si>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</si>
  <si>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</si>
  <si>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</si>
  <si>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</si>
  <si>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</si>
  <si>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</si>
  <si>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</si>
  <si>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</si>
  <si>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</si>
  <si>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</si>
  <si>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</si>
  <si>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</si>
  <si>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</si>
  <si>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</si>
  <si>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</si>
  <si>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</si>
  <si>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</si>
  <si>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</si>
  <si>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</si>
  <si>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</si>
  <si>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</si>
  <si>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</si>
  <si>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</si>
  <si>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</si>
  <si>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</si>
  <si>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</si>
  <si>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</si>
  <si>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</si>
  <si>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</si>
  <si>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</si>
  <si>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</si>
  <si>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</si>
  <si>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</si>
  <si>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</si>
  <si>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</si>
  <si>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</si>
  <si>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</si>
  <si>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</si>
  <si>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</si>
  <si>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</si>
  <si>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</si>
  <si>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</si>
  <si>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</si>
  <si>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</si>
  <si>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</si>
  <si>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</si>
  <si>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</si>
  <si>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</si>
  <si>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</si>
  <si>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</si>
  <si>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</si>
  <si>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</si>
  <si>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</si>
  <si>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</si>
  <si>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</si>
  <si>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</si>
  <si>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</si>
  <si>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</si>
  <si>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</si>
  <si>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</si>
  <si>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</si>
  <si>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</si>
  <si>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</si>
  <si>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</si>
  <si>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</si>
  <si>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</si>
  <si>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</si>
  <si>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</si>
  <si>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</si>
  <si>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</si>
  <si>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</si>
  <si>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</si>
  <si>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</si>
  <si>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</si>
  <si>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</si>
  <si>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</si>
  <si>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</si>
  <si>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</si>
  <si>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</si>
  <si>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</si>
  <si>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</si>
  <si>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</si>
  <si>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</si>
  <si>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</si>
  <si>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</si>
  <si>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</si>
  <si>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</si>
  <si>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</si>
  <si>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</si>
  <si>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</si>
  <si>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</si>
  <si>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</si>
  <si>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</si>
  <si>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</si>
  <si>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</si>
  <si>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</si>
  <si>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</si>
  <si>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</si>
  <si>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</si>
  <si>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</si>
  <si>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</si>
  <si>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</si>
  <si>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</si>
  <si>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</si>
  <si>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</si>
  <si>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</si>
  <si>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</si>
  <si>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</si>
  <si>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</si>
  <si>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</si>
  <si>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</si>
  <si>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</si>
  <si>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</si>
  <si>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</si>
  <si>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</si>
  <si>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</si>
  <si>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</si>
  <si>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</si>
  <si>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</si>
  <si>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</si>
  <si>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</si>
  <si>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</si>
  <si>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</si>
  <si>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</si>
  <si>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</si>
  <si>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</si>
  <si>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</si>
  <si>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</si>
  <si>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</si>
  <si>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</si>
  <si>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</si>
  <si>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</si>
  <si>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</si>
  <si>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</si>
  <si>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</si>
  <si>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</si>
  <si>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</si>
  <si>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</si>
  <si>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</si>
  <si>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</si>
  <si>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</si>
  <si>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</si>
  <si>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</si>
  <si>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</si>
  <si>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</si>
  <si>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</si>
  <si>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</si>
  <si>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</si>
  <si>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</si>
  <si>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</si>
  <si>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</si>
  <si>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</si>
  <si>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</si>
  <si>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</si>
  <si>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</si>
  <si>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</si>
  <si>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</si>
  <si>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</si>
  <si>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</si>
  <si>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</si>
  <si>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</si>
  <si>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</si>
  <si>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</si>
  <si>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</si>
  <si>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</si>
  <si>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</si>
  <si>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</si>
  <si>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</si>
  <si>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</si>
  <si>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</si>
  <si>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</si>
  <si>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</si>
  <si>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</si>
  <si>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</si>
  <si>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</si>
  <si>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</si>
  <si>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</si>
  <si>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</si>
  <si>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</si>
  <si>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</si>
  <si>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</si>
  <si>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</si>
  <si>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</si>
  <si>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</si>
  <si>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</si>
  <si>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</si>
  <si>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</si>
  <si>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</si>
  <si>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</si>
  <si>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</si>
  <si>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</si>
  <si>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</si>
  <si>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</si>
  <si>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</si>
  <si>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</si>
  <si>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</si>
  <si>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</si>
  <si>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</si>
  <si>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</si>
  <si>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</si>
  <si>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</si>
  <si>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</si>
  <si>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</si>
  <si>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</si>
  <si>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</si>
  <si>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</si>
  <si>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</si>
  <si>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</si>
  <si>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</si>
  <si>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</si>
  <si>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</si>
  <si>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</si>
  <si>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</si>
  <si>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</si>
  <si>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</si>
  <si>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</si>
  <si>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</si>
  <si>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</si>
  <si>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</si>
  <si>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</si>
  <si>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</si>
  <si>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</si>
  <si>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</si>
  <si>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</si>
  <si>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</si>
  <si>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</si>
  <si>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</si>
  <si>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</si>
  <si>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</si>
  <si>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</si>
  <si>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</si>
  <si>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</si>
  <si>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</si>
  <si>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</si>
  <si>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</si>
  <si>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</si>
  <si>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</si>
  <si>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</si>
  <si>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</si>
  <si>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</si>
  <si>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</si>
  <si>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</si>
  <si>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</si>
  <si>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</si>
  <si>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</si>
  <si>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</si>
  <si>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</si>
  <si>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</si>
  <si>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</si>
  <si>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</si>
  <si>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</si>
  <si>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</si>
  <si>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</si>
  <si>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</si>
  <si>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</si>
  <si>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</si>
  <si>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</si>
  <si>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</si>
  <si>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</si>
  <si>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</si>
  <si>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</si>
  <si>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</si>
  <si>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</si>
  <si>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</si>
  <si>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</si>
  <si>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</si>
  <si>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</si>
  <si>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</si>
  <si>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</si>
  <si>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</si>
  <si>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</si>
  <si>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</si>
  <si>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</si>
  <si>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</si>
  <si>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</si>
  <si>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</si>
  <si>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</si>
  <si>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</si>
  <si>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</si>
  <si>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</si>
  <si>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</si>
  <si>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</si>
  <si>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</si>
  <si>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</si>
  <si>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</si>
  <si>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</si>
  <si>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</si>
  <si>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</si>
  <si>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</si>
  <si>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</si>
  <si>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</si>
  <si>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</si>
  <si>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</si>
  <si>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</si>
  <si>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</si>
  <si>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</si>
  <si>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</si>
  <si>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</si>
  <si>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</si>
  <si>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</si>
  <si>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</si>
  <si>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</si>
  <si>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</si>
  <si>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</si>
  <si>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</si>
  <si>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</si>
  <si>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</si>
  <si>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</si>
  <si>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</si>
  <si>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</si>
  <si>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</si>
  <si>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</si>
  <si>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</si>
  <si>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</si>
  <si>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</si>
  <si>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</si>
  <si>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</si>
  <si>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</si>
  <si>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</si>
  <si>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</si>
  <si>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</si>
  <si>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</si>
  <si>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</si>
  <si>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</si>
  <si>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</si>
  <si>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</si>
  <si>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</si>
  <si>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</si>
  <si>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</si>
  <si>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</si>
  <si>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</si>
  <si>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</si>
  <si>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</si>
  <si>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</si>
  <si>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</si>
  <si>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</si>
  <si>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</si>
  <si>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</si>
  <si>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</si>
  <si>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</si>
  <si>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</si>
  <si>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</si>
  <si>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</si>
  <si>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</si>
  <si>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</si>
  <si>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</si>
  <si>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</si>
  <si>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</si>
  <si>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</si>
  <si>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</si>
  <si>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</si>
  <si>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</si>
  <si>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</si>
  <si>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</si>
  <si>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</si>
  <si>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</si>
  <si>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</si>
  <si>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</si>
  <si>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</si>
  <si>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</si>
  <si>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</si>
  <si>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</si>
  <si>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</si>
  <si>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</si>
  <si>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</si>
  <si>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</si>
  <si>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</si>
  <si>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</si>
  <si>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</si>
  <si>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</si>
  <si>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</si>
  <si>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</si>
  <si>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</si>
  <si>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</si>
  <si>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</si>
  <si>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</si>
  <si>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</si>
  <si>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</si>
  <si>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</si>
  <si>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</si>
  <si>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</si>
  <si>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</si>
  <si>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</si>
  <si>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</si>
  <si>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</si>
  <si>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</si>
  <si>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</si>
  <si>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</si>
  <si>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</si>
  <si>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</si>
  <si>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</si>
  <si>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</si>
  <si>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</si>
  <si>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</si>
  <si>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</si>
  <si>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</si>
  <si>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</si>
  <si>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</si>
  <si>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</si>
  <si>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</si>
  <si>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</si>
  <si>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</si>
  <si>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</si>
  <si>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</si>
  <si>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</si>
  <si>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</si>
  <si>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</si>
  <si>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</si>
  <si>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</si>
  <si>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</si>
  <si>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</si>
  <si>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</si>
  <si>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</si>
  <si>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</si>
  <si>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</si>
  <si>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</si>
  <si>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</si>
  <si>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</si>
  <si>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</si>
  <si>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</si>
  <si>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</si>
  <si>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</si>
  <si>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</si>
  <si>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</si>
  <si>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</si>
  <si>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</si>
  <si>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</si>
  <si>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</si>
  <si>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</si>
  <si>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</si>
  <si>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</si>
  <si>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</si>
  <si>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</si>
  <si>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</si>
  <si>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</si>
  <si>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</si>
  <si>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</si>
  <si>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</si>
  <si>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</si>
  <si>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</si>
  <si>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</si>
  <si>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</si>
  <si>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</si>
  <si>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</si>
  <si>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</si>
  <si>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</si>
  <si>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</si>
  <si>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</si>
  <si>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</si>
  <si>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</si>
  <si>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</si>
  <si>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</si>
  <si>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</si>
  <si>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</si>
  <si>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</si>
  <si>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</si>
  <si>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</si>
  <si>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</si>
  <si>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</si>
  <si>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</si>
  <si>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</si>
  <si>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</si>
  <si>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</si>
  <si>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</si>
  <si>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</si>
  <si>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</si>
  <si>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</si>
  <si>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</si>
  <si>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</si>
  <si>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</si>
  <si>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</si>
  <si>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</si>
  <si>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</si>
  <si>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</si>
  <si>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</si>
  <si>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</si>
  <si>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</si>
  <si>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</si>
  <si>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</si>
  <si>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</si>
  <si>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</si>
  <si>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</si>
  <si>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</si>
  <si>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</si>
  <si>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</si>
  <si>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</si>
  <si>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</si>
  <si>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</si>
  <si>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</si>
  <si>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</si>
  <si>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</si>
  <si>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</si>
  <si>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</si>
  <si>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</si>
  <si>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</si>
  <si>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</si>
  <si>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</si>
  <si>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</si>
  <si>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</si>
  <si>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</si>
  <si>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</si>
  <si>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</si>
  <si>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</si>
  <si>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RU000A0JXMQ8</t>
  </si>
  <si>
    <t>Кол-во бумаг</t>
  </si>
  <si>
    <t>Россельхозбанк, БО-01Р</t>
  </si>
  <si>
    <t>VEON US Equity</t>
  </si>
  <si>
    <t>RUB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</si>
  <si>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</si>
  <si>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</si>
  <si>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</si>
  <si>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</si>
  <si>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Стоимость позиции по текущей цене (USD) с НКД</t>
  </si>
  <si>
    <t>Дата объявленияследующего дивиденда</t>
  </si>
  <si>
    <t>Дата отсечки следующего дивиденда</t>
  </si>
  <si>
    <t>HGM LN Equity</t>
  </si>
  <si>
    <t>GB0032360173</t>
  </si>
  <si>
    <t>Текущие курсы валют:</t>
  </si>
  <si>
    <t>USDRUB</t>
  </si>
  <si>
    <t>EURRUB</t>
  </si>
  <si>
    <t>GBPUSD</t>
  </si>
  <si>
    <t>USDHKD</t>
  </si>
  <si>
    <t>POLY LN Equity</t>
  </si>
  <si>
    <t>KMG LI Equity</t>
  </si>
  <si>
    <t>RU000A0JXQ85</t>
  </si>
  <si>
    <t>Тинькофф Банк, 001P-01R (В обращении)</t>
  </si>
  <si>
    <t>Тинькофф Банк, 001P-01R</t>
  </si>
  <si>
    <t>Bond</t>
  </si>
  <si>
    <t>GAZP RX Equity</t>
  </si>
  <si>
    <t>putdate</t>
  </si>
  <si>
    <t>dvddate</t>
  </si>
  <si>
    <t>yield</t>
  </si>
  <si>
    <t>duration</t>
  </si>
  <si>
    <t>target</t>
  </si>
  <si>
    <t>anr</t>
  </si>
  <si>
    <t>currency</t>
  </si>
  <si>
    <t>assettype</t>
  </si>
  <si>
    <t>rubcosts</t>
  </si>
  <si>
    <t>usdcosts</t>
  </si>
  <si>
    <t>rubvalue</t>
  </si>
  <si>
    <t>usdvalue</t>
  </si>
  <si>
    <t>amount</t>
  </si>
  <si>
    <t>wap</t>
  </si>
  <si>
    <t>price</t>
  </si>
  <si>
    <t>isin</t>
  </si>
  <si>
    <t>security</t>
  </si>
  <si>
    <t>US91822M1062</t>
  </si>
  <si>
    <t>US48666V2043</t>
  </si>
  <si>
    <t>VGG572791041</t>
  </si>
  <si>
    <t>MFON RX Equity</t>
  </si>
  <si>
    <t>GMKN RX Equity</t>
  </si>
  <si>
    <t>RU000A0JRHZ1</t>
  </si>
  <si>
    <t>wap * amount</t>
  </si>
  <si>
    <t>Россия, 25079</t>
  </si>
  <si>
    <t>Итого</t>
  </si>
  <si>
    <t>Всего:</t>
  </si>
  <si>
    <t>RU000A0JXQ93</t>
  </si>
  <si>
    <t>ПИК, БО-П02</t>
  </si>
  <si>
    <t>Закрытые позиции</t>
  </si>
  <si>
    <t>Equity</t>
  </si>
  <si>
    <t>19/07/2017</t>
  </si>
  <si>
    <t>23/06/2017</t>
  </si>
  <si>
    <t>15/08/2017</t>
  </si>
  <si>
    <t>12/04/2018</t>
  </si>
  <si>
    <t>03/05/2016</t>
  </si>
  <si>
    <t>GBX</t>
  </si>
  <si>
    <t>20/04/2017</t>
  </si>
  <si>
    <t>XS1513280757 Corp</t>
  </si>
  <si>
    <t>XS1513280757</t>
  </si>
  <si>
    <t>14/07/2017</t>
  </si>
  <si>
    <t>10/08/2017</t>
  </si>
  <si>
    <t>01/02/2024</t>
  </si>
  <si>
    <t>22/08/2017</t>
  </si>
  <si>
    <t>18/02/2020</t>
  </si>
  <si>
    <t>IMHRUS 10 ¾ 12/28/18</t>
  </si>
  <si>
    <t>XS1255387976</t>
  </si>
  <si>
    <t>01/06/2017</t>
  </si>
  <si>
    <t>08/11/2017</t>
  </si>
  <si>
    <t>26/05/2017</t>
  </si>
  <si>
    <t>19/06/2017</t>
  </si>
  <si>
    <t>10/07/2017</t>
  </si>
  <si>
    <t>29/09/2016</t>
  </si>
  <si>
    <t>22/06/2017</t>
  </si>
  <si>
    <t>07/11/2017</t>
  </si>
  <si>
    <t>04/05/2017</t>
  </si>
  <si>
    <t>B5M7 Comdty</t>
  </si>
  <si>
    <t>URM7 Curncy</t>
  </si>
  <si>
    <t>RU000A0JXMQ8 Corp</t>
  </si>
  <si>
    <t>29/09/2017</t>
  </si>
  <si>
    <t>RU000A0JX0J2 Corp</t>
  </si>
  <si>
    <t>18/10/2017</t>
  </si>
  <si>
    <t>Деривативы</t>
  </si>
  <si>
    <t>Brent Crude Futs  Apr17</t>
  </si>
  <si>
    <t>Brent Crude Futs  Jun17</t>
  </si>
  <si>
    <t>Brent Crude Futs  May17</t>
  </si>
  <si>
    <t>USD/RUB X-RATE    Jun17</t>
  </si>
  <si>
    <t>USD/RUB X-RATE    Mar17</t>
  </si>
  <si>
    <t>YANDEX NV-A</t>
  </si>
  <si>
    <t>URH7 Curncy</t>
  </si>
  <si>
    <t>B5J7 Comdty</t>
  </si>
  <si>
    <t>B5K7 Comdty</t>
  </si>
  <si>
    <t>Фактор</t>
  </si>
  <si>
    <t>B5N7 Comdty</t>
  </si>
  <si>
    <t>Brent Crude Futs  Jul17</t>
  </si>
  <si>
    <t>AGRO LI Equity</t>
  </si>
  <si>
    <t>24/04/2018</t>
  </si>
  <si>
    <t>NVTK RX Equity</t>
  </si>
  <si>
    <t>28/04/2017</t>
  </si>
  <si>
    <t>28/08/2017</t>
  </si>
  <si>
    <t>11/07/2017</t>
  </si>
  <si>
    <t>LKOH RX Equity</t>
  </si>
  <si>
    <t>07/07/2017</t>
  </si>
  <si>
    <t>27/10/2017</t>
  </si>
  <si>
    <t>URU7 Curncy</t>
  </si>
  <si>
    <t>21/09/2017</t>
  </si>
  <si>
    <t>TT343269 Corp</t>
  </si>
  <si>
    <t>24/12/2017</t>
  </si>
  <si>
    <t>XS0290580595 Corp</t>
  </si>
  <si>
    <t>XS0290580595</t>
  </si>
  <si>
    <t>07/09/2017</t>
  </si>
  <si>
    <t>XS1032750165 Corp</t>
  </si>
  <si>
    <t>XS1032750165</t>
  </si>
  <si>
    <t>26/08/2017</t>
  </si>
  <si>
    <t>AM562901 Corp</t>
  </si>
  <si>
    <t>GAZPRU 6.51 03/07/22</t>
  </si>
  <si>
    <t>USD/RUB X-RATE    Sep17</t>
  </si>
  <si>
    <t>29/08/2017</t>
  </si>
  <si>
    <t>Brent Crude Futs  Aug17</t>
  </si>
  <si>
    <t>B5Q7 Comdty</t>
  </si>
  <si>
    <t>Highland Gold Mining Ltd</t>
  </si>
  <si>
    <t>GBp</t>
  </si>
  <si>
    <t/>
  </si>
  <si>
    <t>VEON Ltd</t>
  </si>
  <si>
    <t>KazMunaiGas Exploration Produc</t>
  </si>
  <si>
    <t>Ros Agro PLC</t>
  </si>
  <si>
    <t>Polymetal International PLC</t>
  </si>
  <si>
    <t>KNFP 0 04/15/19</t>
  </si>
  <si>
    <t>SBERRU 5 1/2 02/26/24</t>
  </si>
  <si>
    <t>RUSSIA 12 3/4 06/24/28</t>
  </si>
  <si>
    <t>CLIENT</t>
  </si>
  <si>
    <t>multiple</t>
  </si>
  <si>
    <t>LXFT US Equity</t>
  </si>
  <si>
    <t>13/09/2017</t>
  </si>
  <si>
    <t>ALRS RX Equity</t>
  </si>
  <si>
    <t>RUALR RX Equity</t>
  </si>
  <si>
    <t>NMTP RX Equity</t>
  </si>
  <si>
    <t>NKNCP RX Equity</t>
  </si>
  <si>
    <t>SIBN RX Equity</t>
  </si>
  <si>
    <t>KMAZ RX Equity</t>
  </si>
  <si>
    <t>LSRG RX Equity</t>
  </si>
  <si>
    <t>30/08/2017</t>
  </si>
  <si>
    <t>B5U7 Comdty</t>
  </si>
  <si>
    <t>Derivatives</t>
  </si>
  <si>
    <t>01/09/2017</t>
  </si>
  <si>
    <t>SBRF=U7 RU Equity</t>
  </si>
  <si>
    <t>AM281135 Corp</t>
  </si>
  <si>
    <t>09/11/2017</t>
  </si>
  <si>
    <t>RU000A0JV7K7 Corp</t>
  </si>
  <si>
    <t>27/12/2017</t>
  </si>
  <si>
    <t>AFKSRU 6.95 05/17/19</t>
  </si>
  <si>
    <t>XS0783242877</t>
  </si>
  <si>
    <t>Brent Crude Futs  Sep17</t>
  </si>
  <si>
    <t>RTS INDEX FUTURE  Sep17</t>
  </si>
  <si>
    <t>Sberbank Sep17</t>
  </si>
  <si>
    <t>VEU7 Index</t>
  </si>
  <si>
    <t>Luxoft Holding Inc</t>
  </si>
  <si>
    <t>18/08/2017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</si>
</sst>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0" fillId="21" borderId="0" applyNumberFormat="0" applyBorder="0" applyAlignment="0" applyProtection="0"/>
    <xf numFmtId="0" fontId="24" fillId="24" borderId="8" applyNumberFormat="0" applyAlignment="0" applyProtection="0"/>
    <xf numFmtId="0" fontId="26" fillId="25" borderId="11" applyNumberFormat="0" applyAlignment="0" applyProtection="0"/>
    <xf numFmtId="0" fontId="28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22" fillId="23" borderId="8" applyNumberFormat="0" applyAlignment="0" applyProtection="0"/>
    <xf numFmtId="0" fontId="25" fillId="0" borderId="10" applyNumberFormat="0" applyFill="0" applyAlignment="0" applyProtection="0"/>
    <xf numFmtId="0" fontId="21" fillId="22" borderId="0" applyNumberFormat="0" applyBorder="0" applyAlignment="0" applyProtection="0"/>
    <xf numFmtId="0" fontId="7" fillId="2" borderId="1" applyNumberFormat="0" applyFont="0" applyAlignment="0" applyProtection="0"/>
    <xf numFmtId="0" fontId="23" fillId="24" borderId="9" applyNumberFormat="0" applyAlignment="0" applyProtection="0"/>
    <xf numFmtId="0" fontId="15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27" fillId="0" borderId="0" applyNumberFormat="0" applyFill="0" applyBorder="0" applyAlignment="0" applyProtection="0"/>
  </cellStyleXfs>
  <cellXfs count="144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7" fillId="0" borderId="0" xfId="5"/>
    <xf numFmtId="0" fontId="7" fillId="0" borderId="0" xfId="5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3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4" xfId="3" applyBorder="1" applyAlignment="1">
      <alignment horizontal="center"/>
    </xf>
    <xf numFmtId="0" fontId="4" fillId="0" borderId="15" xfId="3" applyBorder="1"/>
    <xf numFmtId="0" fontId="7" fillId="0" borderId="0" xfId="5"/>
    <xf numFmtId="0" fontId="7" fillId="0" borderId="0" xfId="5"/>
    <xf numFmtId="0" fontId="11" fillId="0" borderId="0" xfId="22"/>
    <xf numFmtId="0" fontId="11" fillId="0" borderId="0" xfId="22"/>
    <xf numFmtId="0" fontId="11" fillId="0" borderId="0" xfId="22"/>
    <xf numFmtId="0" fontId="32" fillId="0" borderId="0" xfId="0" applyFont="1"/>
    <xf numFmtId="0" fontId="4" fillId="38" borderId="0" xfId="3" applyFill="1"/>
    <xf numFmtId="0" fontId="12" fillId="38" borderId="0" xfId="3" applyFont="1" applyFill="1" applyBorder="1"/>
    <xf numFmtId="0" fontId="0" fillId="38" borderId="0" xfId="0" applyFill="1"/>
    <xf numFmtId="10" fontId="4" fillId="38" borderId="0" xfId="4" applyNumberFormat="1" applyFont="1" applyFill="1" applyBorder="1"/>
    <xf numFmtId="3" fontId="0" fillId="38" borderId="0" xfId="0" applyNumberFormat="1" applyFill="1"/>
    <xf numFmtId="4" fontId="0" fillId="38" borderId="0" xfId="0" applyNumberFormat="1" applyFill="1"/>
    <xf numFmtId="4" fontId="5" fillId="38" borderId="0" xfId="3" applyNumberFormat="1" applyFont="1" applyFill="1" applyBorder="1"/>
    <xf numFmtId="4" fontId="4" fillId="38" borderId="0" xfId="3" applyNumberFormat="1" applyFont="1" applyFill="1" applyBorder="1"/>
    <xf numFmtId="0" fontId="4" fillId="38" borderId="0" xfId="3" applyFill="1" applyBorder="1" applyAlignment="1">
      <alignment horizontal="left" indent="1"/>
    </xf>
    <xf numFmtId="4" fontId="6" fillId="38" borderId="0" xfId="1" applyNumberFormat="1" applyFont="1" applyFill="1" applyBorder="1"/>
    <xf numFmtId="0" fontId="30" fillId="38" borderId="0" xfId="3" applyFont="1" applyFill="1" applyAlignment="1">
      <alignment horizontal="right"/>
    </xf>
    <xf numFmtId="0" fontId="30" fillId="38" borderId="0" xfId="3" applyFont="1" applyFill="1"/>
    <xf numFmtId="0" fontId="11" fillId="0" borderId="0" xfId="22"/>
    <xf numFmtId="0" fontId="31" fillId="0" borderId="0" xfId="0" applyFont="1"/>
    <xf numFmtId="0" fontId="4" fillId="39" borderId="0" xfId="3" applyFill="1"/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10" fontId="5" fillId="18" borderId="0" xfId="4" applyNumberFormat="1" applyFont="1" applyFill="1" applyBorder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3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4" xfId="3" applyBorder="1" applyAlignment="1">
      <alignment horizontal="center"/>
    </xf>
    <xf numFmtId="0" fontId="4" fillId="0" borderId="15" xfId="3" applyBorder="1"/>
    <xf numFmtId="0" fontId="14" fillId="0" borderId="2" xfId="3" applyFont="1" applyBorder="1"/>
    <xf numFmtId="0" fontId="4" fillId="38" borderId="0" xfId="3" applyFill="1"/>
    <xf numFmtId="0" fontId="12" fillId="38" borderId="0" xfId="3" applyFont="1" applyFill="1" applyBorder="1"/>
    <xf numFmtId="0" fontId="0" fillId="38" borderId="0" xfId="0" applyFill="1"/>
    <xf numFmtId="10" fontId="4" fillId="38" borderId="0" xfId="4" applyNumberFormat="1" applyFont="1" applyFill="1" applyBorder="1"/>
    <xf numFmtId="3" fontId="0" fillId="38" borderId="0" xfId="0" applyNumberFormat="1" applyFill="1"/>
    <xf numFmtId="4" fontId="0" fillId="38" borderId="0" xfId="0" applyNumberFormat="1" applyFill="1"/>
    <xf numFmtId="4" fontId="5" fillId="38" borderId="0" xfId="3" applyNumberFormat="1" applyFont="1" applyFill="1" applyBorder="1"/>
    <xf numFmtId="4" fontId="4" fillId="38" borderId="0" xfId="3" applyNumberFormat="1" applyFont="1" applyFill="1" applyBorder="1"/>
    <xf numFmtId="0" fontId="4" fillId="38" borderId="0" xfId="3" applyFill="1" applyBorder="1" applyAlignment="1">
      <alignment horizontal="left" indent="1"/>
    </xf>
    <xf numFmtId="4" fontId="6" fillId="38" borderId="0" xfId="1" applyNumberFormat="1" applyFont="1" applyFill="1" applyBorder="1"/>
    <xf numFmtId="0" fontId="30" fillId="38" borderId="0" xfId="3" applyFont="1" applyFill="1" applyAlignment="1">
      <alignment horizontal="right"/>
    </xf>
    <xf numFmtId="0" fontId="30" fillId="38" borderId="0" xfId="3" applyFont="1" applyFill="1"/>
    <xf numFmtId="3" fontId="4" fillId="18" borderId="0" xfId="3" applyNumberFormat="1" applyFont="1" applyFill="1" applyBorder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RU0006765096</v>
        <stp/>
        <stp>##V3_BDPV12</stp>
        <stp>NKNCP RX Equity</stp>
        <stp>ID_ISIN</stp>
        <stp>[template_bloomberg_light.xlsx]CLIENT!R25C3</stp>
        <tr r="C25" s="1"/>
      </tp>
      <tp>
        <v>2895.5</v>
        <stp/>
        <stp>##V3_BDPV12</stp>
        <stp>LKOH RX Equity</stp>
        <stp>PX_LAST</stp>
        <stp>[template_bloomberg_light.xlsx]CLIENT!R18C9</stp>
        <tr r="I18" s="1"/>
        <tr r="I18" s="1"/>
      </tp>
      <tp t="s">
        <v>#N/A Field Not Applicable</v>
        <stp/>
        <stp>##V3_BDPV12</stp>
        <stp>NKNCP RX Equity</stp>
        <stp>YLD_CNV_MID</stp>
        <stp>[template_bloomberg_light.xlsx]CLIENT!R25C22</stp>
        <tr r="V25" s="1"/>
        <tr r="V25" s="1"/>
      </tp>
      <tp t="s">
        <v>RU000A0JS942</v>
        <stp/>
        <stp>##V3_BDPV12</stp>
        <stp>MFON RX Equity</stp>
        <stp>ID_ISIN</stp>
        <stp>[template_bloomberg_light.xlsx]CLIENT!R17C3</stp>
        <tr r="C17" s="1"/>
      </tp>
      <tp>
        <v>812</v>
        <stp/>
        <stp>##V3_BDPV12</stp>
        <stp>LSRG RX Equity</stp>
        <stp>PX_LAST</stp>
        <stp>[template_bloomberg_light.xlsx]CLIENT!R15C9</stp>
        <tr r="I15" s="1"/>
        <tr r="I15" s="1"/>
      </tp>
      <tp t="s">
        <v>US91822M1062</v>
        <stp/>
        <stp>##V3_BDPV12</stp>
        <stp>VEON US Equity</stp>
        <stp>ID_ISIN</stp>
        <stp>[template_bloomberg_light.xlsx]CLIENT!R10C3</stp>
        <tr r="C10" s="1"/>
      </tp>
      <tp t="s">
        <v>Polymetal International PLC</v>
        <stp/>
        <stp>##V3_BDPV12</stp>
        <stp>POLY LN Equity</stp>
        <stp>SECURITY_NAME</stp>
        <stp>[template_bloomberg_light.xlsx]CLIENT!R22C2</stp>
        <tr r="B22" s="1"/>
      </tp>
      <tp t="s">
        <v>US7496552057</v>
        <stp/>
        <stp>##V3_BDPV12</stp>
        <stp>AGRO LI Equity</stp>
        <stp>ID_ISIN</stp>
        <stp>[template_bloomberg_light.xlsx]CLIENT!R20C3</stp>
        <tr r="C20" s="1"/>
      </tp>
      <tp t="s">
        <v>RU0009062467</v>
        <stp/>
        <stp>##V3_BDPV12</stp>
        <stp>SIBN RX Equity</stp>
        <stp>ID_ISIN</stp>
        <stp>[template_bloomberg_light.xlsx]CLIENT!R23C3</stp>
        <tr r="C23" s="1"/>
      </tp>
      <tp t="s">
        <v>RU000A0DKVS5</v>
        <stp/>
        <stp>##V3_BDPV12</stp>
        <stp>NVTK RX Equity</stp>
        <stp>ID_ISIN</stp>
        <stp>[template_bloomberg_light.xlsx]CLIENT!R16C3</stp>
        <tr r="C16" s="1"/>
      </tp>
      <tp t="s">
        <v>RU0007288411</v>
        <stp/>
        <stp>##V3_BDPV12</stp>
        <stp>GMKN RX Equity</stp>
        <stp>ID_ISIN</stp>
        <stp>[template_bloomberg_light.xlsx]CLIENT!R13C3</stp>
        <tr r="C13" s="1"/>
      </tp>
      <tp t="s">
        <v>RU000A0JPFP0</v>
        <stp/>
        <stp>##V3_BDPV12</stp>
        <stp>LSRG RX Equity</stp>
        <stp>ID_ISIN</stp>
        <stp>[template_bloomberg_light.xlsx]CLIENT!R15C3</stp>
        <tr r="C15" s="1"/>
      </tp>
      <tp>
        <v>558.29999999999995</v>
        <stp/>
        <stp>##V3_BDPV12</stp>
        <stp>MFON RX Equity</stp>
        <stp>PX_LAST</stp>
        <stp>[template_bloomberg_light.xlsx]CLIENT!R17C9</stp>
        <tr r="I17" s="1"/>
        <tr r="I17" s="1"/>
      </tp>
      <tp>
        <v>26.43</v>
        <stp/>
        <stp>##V3_BDPV12</stp>
        <stp>NKNCP RX Equity</stp>
        <stp>PX_LAST</stp>
        <stp>[template_bloomberg_light.xlsx]CLIENT!R25C9</stp>
        <tr r="I25" s="1"/>
        <tr r="I25" s="1"/>
      </tp>
      <tp t="s">
        <v>RU0009024277</v>
        <stp/>
        <stp>##V3_BDPV12</stp>
        <stp>LKOH RX Equity</stp>
        <stp>ID_ISIN</stp>
        <stp>[template_bloomberg_light.xlsx]CLIENT!R18C3</stp>
        <tr r="C18" s="1"/>
      </tp>
      <tp>
        <v>203.8</v>
        <stp/>
        <stp>##V3_BDPV12</stp>
        <stp>SIBN RX Equity</stp>
        <stp>PX_LAST</stp>
        <stp>[template_bloomberg_light.xlsx]CLIENT!R23C9</stp>
        <tr r="I23" s="1"/>
        <tr r="I23" s="1"/>
      </tp>
      <tp>
        <v>601.6</v>
        <stp/>
        <stp>##V3_BDPV12</stp>
        <stp>NVTK RX Equity</stp>
        <stp>PX_LAST</stp>
        <stp>[template_bloomberg_light.xlsx]CLIENT!R16C9</stp>
        <tr r="I16" s="1"/>
        <tr r="I16" s="1"/>
      </tp>
      <tp>
        <v>9197</v>
        <stp/>
        <stp>##V3_BDPV12</stp>
        <stp>GMKN RX Equity</stp>
        <stp>PX_LAST</stp>
        <stp>[template_bloomberg_light.xlsx]CLIENT!R13C9</stp>
        <tr r="I13" s="1"/>
        <tr r="I13" s="1"/>
      </tp>
      <tp t="s">
        <v>Luxoft Holding Inc</v>
        <stp/>
        <stp>##V3_BDPV12</stp>
        <stp>LXFT US Equity</stp>
        <stp>SECURITY_NAME</stp>
        <stp>[template_bloomberg_light.xlsx]CLIENT!R14C2</stp>
        <tr r="B14" s="1"/>
      </tp>
      <tp t="s">
        <v>01/09/2017</v>
        <stp/>
        <stp>##V3_BDPV12</stp>
        <stp>B5U7 Comdty</stp>
        <stp>LAST_TRADEABLE_DT</stp>
        <stp>[template_bloomberg_light.xlsx]CLIENT!R56C24</stp>
        <tr r="X56" s="1"/>
        <tr r="X56" s="1"/>
      </tp>
      <tp t="s">
        <v>#N/A N/A</v>
        <stp/>
        <stp>##V3_BDPV12</stp>
        <stp>NKNCP RX Equity</stp>
        <stp>EQY_REC_CONS</stp>
        <stp>[template_bloomberg_light.xlsx]CLIENT!R25C12</stp>
        <tr r="L25" s="1"/>
        <tr r="L25" s="1"/>
      </tp>
      <tp>
        <v>11.95</v>
        <stp/>
        <stp>##V3_BDPV12</stp>
        <stp>AGRO LI Equity</stp>
        <stp>PX_LAST</stp>
        <stp>[template_bloomberg_light.xlsx]CLIENT!R20C9</stp>
        <tr r="I20" s="1"/>
        <tr r="I20" s="1"/>
      </tp>
      <tp t="s">
        <v>Ros Agro PLC</v>
        <stp/>
        <stp>##V3_BDPV12</stp>
        <stp>AGRO LI Equity</stp>
        <stp>SECURITY_NAME</stp>
        <stp>[template_bloomberg_light.xlsx]CLIENT!R20C2</stp>
        <tr r="B20" s="1"/>
      </tp>
      <tp>
        <v>4.0750000000000002</v>
        <stp/>
        <stp>##V3_BDPV12</stp>
        <stp>VEON US Equity</stp>
        <stp>PX_LAST</stp>
        <stp>[template_bloomberg_light.xlsx]CLIENT!R10C9</stp>
        <tr r="I10" s="1"/>
        <tr r="I10" s="1"/>
      </tp>
      <tp t="s">
        <v>KNFP 0 04/15/19</v>
        <stp/>
        <stp>##V3_BDPV12</stp>
        <stp>XS1513280757 Corp</stp>
        <stp>SECURITY_NAME</stp>
        <stp>[template_bloomberg_light.xlsx]CLIENT!R36C2</stp>
        <tr r="B36" s="1"/>
      </tp>
      <tp>
        <v>400</v>
        <stp/>
        <stp>##V3_BDPV12</stp>
        <stp>RUALR RX Equity</stp>
        <stp>PX_LAST</stp>
        <stp>[template_bloomberg_light.xlsx]CLIENT!R21C9</stp>
        <tr r="I21" s="1"/>
        <tr r="I21" s="1"/>
      </tp>
      <tp t="s">
        <v>#N/A Field Not Applicable</v>
        <stp/>
        <stp>##V3_BDPV12</stp>
        <stp>KMAZ RX Equity</stp>
        <stp>YLD_CNV_MID</stp>
        <stp>[template_bloomberg_light.xlsx]CLIENT!R26C22</stp>
        <tr r="V26" s="1"/>
        <tr r="V26" s="1"/>
      </tp>
      <tp t="s">
        <v>JE00B6T5S470</v>
        <stp/>
        <stp>##V3_BDPV12</stp>
        <stp>POLY LN Equity</stp>
        <stp>ID_ISIN</stp>
        <stp>[template_bloomberg_light.xlsx]CLIENT!R22C3</stp>
        <tr r="C22" s="1"/>
      </tp>
      <tp t="s">
        <v>US48666V2043</v>
        <stp/>
        <stp>##V3_BDPV12</stp>
        <stp>KMG LI Equity</stp>
        <stp>ID_ISIN</stp>
        <stp>[template_bloomberg_light.xlsx]CLIENT!R12C3</stp>
        <tr r="C12" s="1"/>
      </tp>
      <tp>
        <v>48.475000000000001</v>
        <stp/>
        <stp>##V3_BDPV12</stp>
        <stp>LXFT US Equity</stp>
        <stp>PX_LAST</stp>
        <stp>[template_bloomberg_light.xlsx]CLIENT!R14C9</stp>
        <tr r="I14" s="1"/>
        <tr r="I14" s="1"/>
      </tp>
      <tp>
        <v>1.4551697219223134</v>
        <stp/>
        <stp>##V3_BDPV12</stp>
        <stp>XS1032750165 Corp</stp>
        <stp>DUR_MID</stp>
        <stp>[template_bloomberg_light.xlsx]CLIENT!R37C10</stp>
        <tr r="J37" s="1"/>
        <tr r="J37" s="1"/>
      </tp>
      <tp t="s">
        <v>21/09/2017</v>
        <stp/>
        <stp>##V3_BDPV12</stp>
        <stp>URU7 Curncy</stp>
        <stp>LAST_TRADEABLE_DT</stp>
        <stp>[template_bloomberg_light.xlsx]CLIENT!R57C24</stp>
        <tr r="X57" s="1"/>
        <tr r="X57" s="1"/>
      </tp>
      <tp t="s">
        <v>KazMunaiGas Exploration Produc</v>
        <stp/>
        <stp>##V3_BDPV12</stp>
        <stp>KMG LI Equity</stp>
        <stp>SECURITY_NAME</stp>
        <stp>[template_bloomberg_light.xlsx]CLIENT!R12C2</stp>
        <tr r="B12" s="1"/>
      </tp>
      <tp t="s">
        <v>SBERRU 5 1/2 02/26/24</v>
        <stp/>
        <stp>##V3_BDPV12</stp>
        <stp>XS1032750165 Corp</stp>
        <stp>SECURITY_NAME</stp>
        <stp>[template_bloomberg_light.xlsx]CLIENT!R37C2</stp>
        <tr r="B37" s="1"/>
      </tp>
      <tp>
        <v>76.88</v>
        <stp/>
        <stp>##V3_BDPV12</stp>
        <stp>ALRS RX Equity</stp>
        <stp>PX_LAST</stp>
        <stp>[template_bloomberg_light.xlsx]CLIENT!R11C9</stp>
        <tr r="I11" s="1"/>
        <tr r="I11" s="1"/>
      </tp>
      <tp t="s">
        <v>RU0007661625</v>
        <stp/>
        <stp>##V3_BDPV12</stp>
        <stp>GAZP RX Equity</stp>
        <stp>ID_ISIN</stp>
        <stp>[template_bloomberg_light.xlsx]CLIENT!R19C3</stp>
        <tr r="C19" s="1"/>
      </tp>
      <tp t="s">
        <v>#N/A Field Not Applicable</v>
        <stp/>
        <stp>##V3_BDPV12</stp>
        <stp>XS1032750165 Corp</stp>
        <stp>EQY_DVD_YLD_EST</stp>
        <stp>[template_bloomberg_light.xlsx]CLIENT!R37C22</stp>
        <tr r="V37" s="1"/>
        <tr r="V37" s="1"/>
      </tp>
      <tp>
        <v>7.1749999999999998</v>
        <stp/>
        <stp>##V3_BDPV12</stp>
        <stp>NMTP RX Equity</stp>
        <stp>PX_LAST</stp>
        <stp>[template_bloomberg_light.xlsx]CLIENT!R24C9</stp>
        <tr r="I24" s="1"/>
        <tr r="I24" s="1"/>
      </tp>
      <tp t="s">
        <v>VEON Ltd</v>
        <stp/>
        <stp>##V3_BDPV12</stp>
        <stp>VEON US Equity</stp>
        <stp>SECURITY_NAME</stp>
        <stp>[template_bloomberg_light.xlsx]CLIENT!R10C2</stp>
        <tr r="B10" s="1"/>
      </tp>
      <tp t="s">
        <v>#N/A Field Not Applicable</v>
        <stp/>
        <stp>##V3_BDPV12</stp>
        <stp>LXFT US Equity</stp>
        <stp>YLD_CNV_MID</stp>
        <stp>[template_bloomberg_light.xlsx]CLIENT!R14C22</stp>
        <tr r="V14" s="1"/>
        <tr r="V14" s="1"/>
      </tp>
      <tp t="s">
        <v>GAZPRU 6.51 03/07/22</v>
        <stp/>
        <stp>##V3_BDPV12</stp>
        <stp>XS0290580595 Corp</stp>
        <stp>SECURITY_NAME</stp>
        <stp>[template_bloomberg_light.xlsx]CLIENT!R38C2</stp>
        <tr r="B38" s="1"/>
      </tp>
      <tp t="s">
        <v>RU0008959580</v>
        <stp/>
        <stp>##V3_BDPV12</stp>
        <stp>KMAZ RX Equity</stp>
        <stp>ID_ISIN</stp>
        <stp>[template_bloomberg_light.xlsx]CLIENT!R26C3</stp>
        <tr r="C26" s="1"/>
      </tp>
      <tp>
        <v>116.31</v>
        <stp/>
        <stp>##V3_BDPV12</stp>
        <stp>GAZP RX Equity</stp>
        <stp>PX_LAST</stp>
        <stp>[template_bloomberg_light.xlsx]CLIENT!R19C9</stp>
        <tr r="I19" s="1"/>
        <tr r="I19" s="1"/>
      </tp>
      <tp t="s">
        <v>RU0007252813</v>
        <stp/>
        <stp>##V3_BDPV12</stp>
        <stp>ALRS RX Equity</stp>
        <stp>ID_ISIN</stp>
        <stp>[template_bloomberg_light.xlsx]CLIENT!R11C3</stp>
        <tr r="C11" s="1"/>
      </tp>
      <tp t="s">
        <v>Sberbank Sep17</v>
        <stp/>
        <stp>##V3_BDPV12</stp>
        <stp>SBRF=U7 RU Equity</stp>
        <stp>NAME</stp>
        <stp>[template_bloomberg_light.xlsx]CLIENT!R58C2</stp>
        <tr r="B58" s="1"/>
      </tp>
      <tp>
        <v>9.9</v>
        <stp/>
        <stp>##V3_BDPV12</stp>
        <stp>KMG LI Equity</stp>
        <stp>PX_LAST</stp>
        <stp>[template_bloomberg_light.xlsx]CLIENT!R12C9</stp>
        <tr r="I12" s="1"/>
        <tr r="I12" s="1"/>
      </tp>
      <tp t="s">
        <v>#N/A Field Not Applicable</v>
        <stp/>
        <stp>##V3_BDPV12</stp>
        <stp>XS0290580595 Corp</stp>
        <stp>EQY_DVD_YLD_EST</stp>
        <stp>[template_bloomberg_light.xlsx]CLIENT!R38C22</stp>
        <tr r="V38" s="1"/>
        <tr r="V38" s="1"/>
      </tp>
      <tp>
        <v>960</v>
        <stp/>
        <stp>##V3_BDPV12</stp>
        <stp>POLY LN Equity</stp>
        <stp>PX_LAST</stp>
        <stp>[template_bloomberg_light.xlsx]CLIENT!R22C9</stp>
        <tr r="I22" s="1"/>
        <tr r="I22" s="1"/>
      </tp>
      <tp t="s">
        <v>VGG572791041</v>
        <stp/>
        <stp>##V3_BDPV12</stp>
        <stp>LXFT US Equity</stp>
        <stp>ID_ISIN</stp>
        <stp>[template_bloomberg_light.xlsx]CLIENT!R14C3</stp>
        <tr r="C14" s="1"/>
      </tp>
      <tp t="s">
        <v>#N/A N/A</v>
        <stp/>
        <stp>##V3_BDPV12</stp>
        <stp>XS1513280757 Corp</stp>
        <stp>DUR_MID</stp>
        <stp>[template_bloomberg_light.xlsx]CLIENT!R36C10</stp>
        <tr r="J36" s="1"/>
      </tp>
      <tp t="s">
        <v>RU000A0JR5Z5</v>
        <stp/>
        <stp>##V3_BDPV12</stp>
        <stp>RUALR RX Equity</stp>
        <stp>ID_ISIN</stp>
        <stp>[template_bloomberg_light.xlsx]CLIENT!R21C3</stp>
        <tr r="C21" s="1"/>
      </tp>
      <tp t="s">
        <v>Highland Gold Mining Ltd</v>
        <stp/>
        <stp>##V3_BDPV12</stp>
        <stp>HGM LN Equity</stp>
        <stp>SECURITY_NAME</stp>
        <stp>[template_bloomberg_light.xlsx]CLIENT!R9C2</stp>
        <tr r="B9" s="1"/>
      </tp>
      <tp t="s">
        <v>#N/A Field Not Applicable</v>
        <stp/>
        <stp>##V3_BDPV12</stp>
        <stp>RUALR RX Equity</stp>
        <stp>YLD_CNV_MID</stp>
        <stp>[template_bloomberg_light.xlsx]CLIENT!R21C22</stp>
        <tr r="V21" s="1"/>
        <tr r="V21" s="1"/>
      </tp>
      <tp>
        <v>53.35</v>
        <stp/>
        <stp>##V3_BDPV12</stp>
        <stp>KMAZ RX Equity</stp>
        <stp>PX_LAST</stp>
        <stp>[template_bloomberg_light.xlsx]CLIENT!R26C9</stp>
        <tr r="I26" s="1"/>
        <tr r="I26" s="1"/>
      </tp>
      <tp t="s">
        <v>Brent Crude Futs  Sep17</v>
        <stp/>
        <stp>##V3_BDPV12</stp>
        <stp>B5U7 Comdty</stp>
        <stp>NAME</stp>
        <stp>[template_bloomberg_light.xlsx]CLIENT!R56C2</stp>
        <tr r="B56" s="1"/>
      </tp>
      <tp>
        <v>3.9144863402033927</v>
        <stp/>
        <stp>##V3_BDPV12</stp>
        <stp>XS0290580595 Corp</stp>
        <stp>DUR_MID</stp>
        <stp>[template_bloomberg_light.xlsx]CLIENT!R38C10</stp>
        <tr r="J38" s="1"/>
        <tr r="J38" s="1"/>
      </tp>
      <tp t="s">
        <v>RU0009084446</v>
        <stp/>
        <stp>##V3_BDPV12</stp>
        <stp>NMTP RX Equity</stp>
        <stp>ID_ISIN</stp>
        <stp>[template_bloomberg_light.xlsx]CLIENT!R24C3</stp>
        <tr r="C24" s="1"/>
      </tp>
      <tp t="s">
        <v>#N/A Field Not Applicable</v>
        <stp/>
        <stp>##V3_BDPV12</stp>
        <stp>XS1513280757 Corp</stp>
        <stp>EQY_DVD_YLD_EST</stp>
        <stp>[template_bloomberg_light.xlsx]CLIENT!R36C22</stp>
        <tr r="V36" s="1"/>
        <tr r="V36" s="1"/>
      </tp>
    </main>
    <main first="bloomberg.rtd">
      <tp>
        <v>4.4000000000000004</v>
        <stp/>
        <stp>##V3_BDPV12</stp>
        <stp>486 HK EQUITY</stp>
        <stp>EQY_REC_CONS</stp>
        <stp>[template_bloomberg_light.xlsx]CLIENT!R21C12</stp>
        <tr r="L21" s="1"/>
      </tp>
      <tp t="s">
        <v>RUSSIA 12 3/4 06/24/28</v>
        <stp/>
        <stp>##V3_BDPV12</stp>
        <stp>TT343269 Corp</stp>
        <stp>SECURITY_NAME</stp>
        <stp>[template_bloomberg_light.xlsx]CLIENT!R39C2</stp>
        <tr r="B39" s="1"/>
      </tp>
      <tp t="s">
        <v>29/09/2016</v>
        <stp/>
        <stp>##V3_BDPV12</stp>
        <stp>RUALR RX Equity</stp>
        <stp>DVD_EX_DT</stp>
        <stp>[template_bloomberg_light.xlsx]CLIENT!R21C24</stp>
        <tr r="X21" s="1"/>
        <tr r="X21" s="1"/>
        <tr r="X21" s="1"/>
      </tp>
      <tp t="s">
        <v>18/10/2017</v>
        <stp/>
        <stp>##V3_BDPV12</stp>
        <stp>RU000A0JX0J2 Corp</stp>
        <stp>NXT_CPN_DT</stp>
        <stp>[template_bloomberg_light.xlsx]CLIENT!R41C24</stp>
        <tr r="X41" s="1"/>
        <tr r="X41" s="1"/>
        <tr r="X41" s="1"/>
      </tp>
      <tp>
        <v>5</v>
        <stp/>
        <stp>##V3_BDPV12</stp>
        <stp>HGM LN Equity</stp>
        <stp>EQY_REC_CONS</stp>
        <stp>[template_bloomberg_light.xlsx]CLIENT!R9C12</stp>
        <tr r="L9" s="1"/>
        <tr r="L9" s="1"/>
        <tr r="L9" s="1"/>
      </tp>
      <tp t="s">
        <v>19/06/2017</v>
        <stp/>
        <stp>##V3_BDPV12</stp>
        <stp>LSRG RX Equity</stp>
        <stp>DVD_EX_DT</stp>
        <stp>[template_bloomberg_light.xlsx]CLIENT!R15C24</stp>
        <tr r="X15" s="1"/>
        <tr r="X15" s="1"/>
        <tr r="X15" s="1"/>
      </tp>
      <tp t="s">
        <v>19/07/2017</v>
        <stp/>
        <stp>##V3_BDPV12</stp>
        <stp>ALRS RX Equity</stp>
        <stp>DVD_EX_DT</stp>
        <stp>[template_bloomberg_light.xlsx]CLIENT!R11C24</stp>
        <tr r="X11" s="1"/>
        <tr r="X11" s="1"/>
        <tr r="X11" s="1"/>
      </tp>
      <tp>
        <v>10840.2978515625</v>
        <stp/>
        <stp>##V3_BDPV12</stp>
        <stp>GMKN RX Equity</stp>
        <stp>BEST_TARGET_PRICE</stp>
        <stp>[template_bloomberg_light.xlsx]CLIENT!R13C10</stp>
        <tr r="J13" s="1"/>
        <tr r="J13" s="1"/>
        <tr r="J13" s="1"/>
      </tp>
      <tp t="s">
        <v>27/12/2017</v>
        <stp/>
        <stp>##V3_BDPV12</stp>
        <stp>RU000A0JV7K7 Corp</stp>
        <stp>NXT_CPN_DT</stp>
        <stp>[template_bloomberg_light.xlsx]CLIENT!R42C24</stp>
        <tr r="X42" s="1"/>
        <tr r="X42" s="1"/>
        <tr r="X42" s="1"/>
      </tp>
      <tp t="s">
        <v>RU000A0JXMQ8</v>
        <stp/>
        <stp>##V3_BDPV12</stp>
        <stp>RU000A0JXMQ8 Corp</stp>
        <stp>ID_ISIN</stp>
        <stp>[template_bloomberg_light.xlsx]CLIENT!R40C3</stp>
        <tr r="C40" s="1"/>
      </tp>
      <tp t="s">
        <v>USD</v>
        <stp/>
        <stp>##V3_BDPV12</stp>
        <stp>KMG LI Equity</stp>
        <stp>CRNCY</stp>
        <stp>[template_bloomberg_light.xlsx]CLIENT!R12C13</stp>
        <tr r="M12" s="1"/>
      </tp>
      <tp t="s">
        <v>28/04/2017</v>
        <stp/>
        <stp>##V3_BDPV12</stp>
        <stp>NVTK RX Equity</stp>
        <stp>DVD_EX_DT</stp>
        <stp>[template_bloomberg_light.xlsx]CLIENT!R16C24</stp>
        <tr r="X16" s="1"/>
        <tr r="X16" s="1"/>
        <tr r="X16" s="1"/>
      </tp>
      <tp>
        <v>59.599998474121094</v>
        <stp/>
        <stp>##V3_BDPV12</stp>
        <stp>LXFT US Equity</stp>
        <stp>BEST_TARGET_PRICE</stp>
        <stp>[template_bloomberg_light.xlsx]CLIENT!R14C10</stp>
        <tr r="J14" s="1"/>
        <tr r="J14" s="1"/>
        <tr r="J14" s="1"/>
      </tp>
      <tp t="s">
        <v>26/05/2017</v>
        <stp/>
        <stp>##V3_BDPV12</stp>
        <stp>NMTP RX Equity</stp>
        <stp>DVD_EX_DT</stp>
        <stp>[template_bloomberg_light.xlsx]CLIENT!R24C24</stp>
        <tr r="X24" s="1"/>
        <tr r="X24" s="1"/>
        <tr r="X24" s="1"/>
      </tp>
      <tp>
        <v>102.48699999999999</v>
        <stp/>
        <stp>##V3_BDPV12</stp>
        <stp>RU000A0JV7K7 Corp</stp>
        <stp>PX_DIRTY_MID</stp>
        <stp>[template_bloomberg_light.xlsx]CLIENT!R42C23</stp>
        <tr r="W42" s="1"/>
        <tr r="W42" s="1"/>
      </tp>
      <tp>
        <v>3244.18017578125</v>
        <stp/>
        <stp>##V3_BDPV12</stp>
        <stp>LKOH RX Equity</stp>
        <stp>BEST_TARGET_PRICE</stp>
        <stp>[template_bloomberg_light.xlsx]CLIENT!R18C10</stp>
        <tr r="J18" s="1"/>
        <tr r="J18" s="1"/>
        <tr r="J18" s="1"/>
      </tp>
      <tp>
        <v>674.25</v>
        <stp/>
        <stp>##V3_BDPV12</stp>
        <stp>MFON RX Equity</stp>
        <stp>BEST_TARGET_PRICE</stp>
        <stp>[template_bloomberg_light.xlsx]CLIENT!R17C10</stp>
        <tr r="J17" s="1"/>
        <tr r="J17" s="1"/>
        <tr r="J17" s="1"/>
      </tp>
      <tp t="s">
        <v>21/09/2017</v>
        <stp/>
        <stp>##V3_BDPV12</stp>
        <stp>SBRF=U7 RU Equity</stp>
        <stp>LAST_TRADEABLE_DT</stp>
        <stp>[template_bloomberg_light.xlsx]CLIENT!R58C24</stp>
        <tr r="X58" s="1"/>
        <tr r="X58" s="1"/>
      </tp>
      <tp>
        <v>106.175</v>
        <stp/>
        <stp>##V3_BDPV12</stp>
        <stp>RU000A0JXMQ8 Corp</stp>
        <stp>PX_DIRTY_MID</stp>
        <stp>[template_bloomberg_light.xlsx]CLIENT!R40C23</stp>
        <tr r="W40" s="1"/>
        <tr r="W40" s="1"/>
      </tp>
      <tp>
        <v>106.455</v>
        <stp/>
        <stp>##V3_BDPV12</stp>
        <stp>RU000A0JX0J2 Corp</stp>
        <stp>PX_DIRTY_MID</stp>
        <stp>[template_bloomberg_light.xlsx]CLIENT!R41C23</stp>
        <tr r="W41" s="1"/>
        <tr r="W41" s="1"/>
      </tp>
      <tp>
        <v>102.85</v>
        <stp/>
        <stp>##V3_BDPV12</stp>
        <stp>RU000A0JXMQ8 Corp</stp>
        <stp>PX_LAST</stp>
        <stp>[template_bloomberg_light.xlsx]CLIENT!R40C9</stp>
        <tr r="I40" s="1"/>
        <tr r="I40" s="1"/>
      </tp>
      <tp t="s">
        <v>#N/A N/A</v>
        <stp/>
        <stp>##V3_BDPV12</stp>
        <stp>KMAZ RX Equity</stp>
        <stp>BEST_TARGET_PRICE</stp>
        <stp>[template_bloomberg_light.xlsx]CLIENT!R26C10</stp>
        <tr r="J26" s="1"/>
        <tr r="J26" s="1"/>
      </tp>
      <tp>
        <v>59.176099999999998</v>
        <stp/>
        <stp>##V3_BDPV12</stp>
        <stp>USDRUB Curncy</stp>
        <stp>PX_LAST</stp>
        <stp>[template_bloomberg_light.xlsx]CLIENT!R18C19</stp>
        <tr r="S18" s="1"/>
      </tp>
      <tp>
        <v>59.176099999999998</v>
        <stp/>
        <stp>##V3_BDPV12</stp>
        <stp>USDRUB Curncy</stp>
        <stp>PX_LAST</stp>
        <stp>[template_bloomberg_light.xlsx]CLIENT!R19C19</stp>
        <tr r="S19" s="1"/>
      </tp>
      <tp>
        <v>59.176099999999998</v>
        <stp/>
        <stp>##V3_BDPV12</stp>
        <stp>USDRUB Curncy</stp>
        <stp>PX_LAST</stp>
        <stp>[template_bloomberg_light.xlsx]CLIENT!R15C19</stp>
        <tr r="S15" s="1"/>
      </tp>
      <tp>
        <v>59.176099999999998</v>
        <stp/>
        <stp>##V3_BDPV12</stp>
        <stp>USDRUB Curncy</stp>
        <stp>PX_LAST</stp>
        <stp>[template_bloomberg_light.xlsx]CLIENT!R16C19</stp>
        <tr r="S16" s="1"/>
      </tp>
      <tp>
        <v>59.176099999999998</v>
        <stp/>
        <stp>##V3_BDPV12</stp>
        <stp>USDRUB Curncy</stp>
        <stp>PX_LAST</stp>
        <stp>[template_bloomberg_light.xlsx]CLIENT!R17C19</stp>
        <tr r="S17" s="1"/>
      </tp>
      <tp>
        <v>59.176099999999998</v>
        <stp/>
        <stp>##V3_BDPV12</stp>
        <stp>USDRUB Curncy</stp>
        <stp>PX_LAST</stp>
        <stp>[template_bloomberg_light.xlsx]CLIENT!R11C19</stp>
        <tr r="S11" s="1"/>
      </tp>
      <tp>
        <v>59.176099999999998</v>
        <stp/>
        <stp>##V3_BDPV12</stp>
        <stp>USDRUB Curncy</stp>
        <stp>PX_LAST</stp>
        <stp>[template_bloomberg_light.xlsx]CLIENT!R13C19</stp>
        <tr r="S13" s="1"/>
      </tp>
      <tp>
        <v>59.176099999999998</v>
        <stp/>
        <stp>##V3_BDPV12</stp>
        <stp>USDRUB Curncy</stp>
        <stp>PX_LAST</stp>
        <stp>[template_bloomberg_light.xlsx]CLIENT!R24C19</stp>
        <tr r="S24" s="1"/>
      </tp>
      <tp>
        <v>59.176099999999998</v>
        <stp/>
        <stp>##V3_BDPV12</stp>
        <stp>USDRUB Curncy</stp>
        <stp>PX_LAST</stp>
        <stp>[template_bloomberg_light.xlsx]CLIENT!R25C19</stp>
        <tr r="S25" s="1"/>
      </tp>
      <tp>
        <v>59.176099999999998</v>
        <stp/>
        <stp>##V3_BDPV12</stp>
        <stp>USDRUB Curncy</stp>
        <stp>PX_LAST</stp>
        <stp>[template_bloomberg_light.xlsx]CLIENT!R26C19</stp>
        <tr r="S26" s="1"/>
      </tp>
      <tp>
        <v>59.176099999999998</v>
        <stp/>
        <stp>##V3_BDPV12</stp>
        <stp>USDRUB Curncy</stp>
        <stp>PX_LAST</stp>
        <stp>[template_bloomberg_light.xlsx]CLIENT!R21C19</stp>
        <tr r="S21" s="1"/>
      </tp>
      <tp>
        <v>59.176099999999998</v>
        <stp/>
        <stp>##V3_BDPV12</stp>
        <stp>USDRUB Curncy</stp>
        <stp>PX_LAST</stp>
        <stp>[template_bloomberg_light.xlsx]CLIENT!R23C19</stp>
        <tr r="S23" s="1"/>
      </tp>
      <tp>
        <v>59.176099999999998</v>
        <stp/>
        <stp>##V3_BDPV12</stp>
        <stp>USDRUB Curncy</stp>
        <stp>PX_LAST</stp>
        <stp>[template_bloomberg_light.xlsx]CLIENT!R44C19</stp>
        <tr r="S44" s="1"/>
      </tp>
      <tp>
        <v>59.176099999999998</v>
        <stp/>
        <stp>##V3_BDPV12</stp>
        <stp>USDRUB Curncy</stp>
        <stp>PX_LAST</stp>
        <stp>[template_bloomberg_light.xlsx]CLIENT!R40C19</stp>
        <tr r="S40" s="1"/>
      </tp>
      <tp>
        <v>59.176099999999998</v>
        <stp/>
        <stp>##V3_BDPV12</stp>
        <stp>USDRUB Curncy</stp>
        <stp>PX_LAST</stp>
        <stp>[template_bloomberg_light.xlsx]CLIENT!R41C19</stp>
        <tr r="S41" s="1"/>
      </tp>
      <tp>
        <v>59.176099999999998</v>
        <stp/>
        <stp>##V3_BDPV12</stp>
        <stp>USDRUB Curncy</stp>
        <stp>PX_LAST</stp>
        <stp>[template_bloomberg_light.xlsx]CLIENT!R42C19</stp>
        <tr r="S42" s="1"/>
      </tp>
      <tp>
        <v>59.176099999999998</v>
        <stp/>
        <stp>##V3_BDPV12</stp>
        <stp>USDRUB Curncy</stp>
        <stp>PX_LAST</stp>
        <stp>[template_bloomberg_light.xlsx]CLIENT!R43C19</stp>
        <tr r="S43" s="1"/>
      </tp>
      <tp>
        <v>59.176099999999998</v>
        <stp/>
        <stp>##V3_BDPV12</stp>
        <stp>USDRUB Curncy</stp>
        <stp>PX_LAST</stp>
        <stp>[template_bloomberg_light.xlsx]CLIENT!R76C18</stp>
        <tr r="R76" s="1"/>
      </tp>
      <tp>
        <v>59.176099999999998</v>
        <stp/>
        <stp>##V3_BDPV12</stp>
        <stp>USDRUB Curncy</stp>
        <stp>PX_LAST</stp>
        <stp>[template_bloomberg_light.xlsx]CLIENT!R21C10</stp>
        <tr r="J21" s="1"/>
      </tp>
      <tp>
        <v>59.176099999999998</v>
        <stp/>
        <stp>##V3_BDPV12</stp>
        <stp>USDRUB Curncy</stp>
        <stp>PX_LAST</stp>
        <stp>[template_bloomberg_light.xlsx]CLIENT!R24C23</stp>
        <tr r="W24" s="1"/>
      </tp>
      <tp>
        <v>59.176099999999998</v>
        <stp/>
        <stp>##V3_BDPV12</stp>
        <stp>USDRUB Curncy</stp>
        <stp>PX_LAST</stp>
        <stp>[template_bloomberg_light.xlsx]CLIENT!R25C23</stp>
        <tr r="W25" s="1"/>
      </tp>
      <tp>
        <v>59.176099999999998</v>
        <stp/>
        <stp>##V3_BDPV12</stp>
        <stp>USDRUB Curncy</stp>
        <stp>PX_LAST</stp>
        <stp>[template_bloomberg_light.xlsx]CLIENT!R26C23</stp>
        <tr r="W26" s="1"/>
      </tp>
      <tp>
        <v>59.176099999999998</v>
        <stp/>
        <stp>##V3_BDPV12</stp>
        <stp>USDRUB Curncy</stp>
        <stp>PX_LAST</stp>
        <stp>[template_bloomberg_light.xlsx]CLIENT!R21C23</stp>
        <tr r="W21" s="1"/>
      </tp>
      <tp>
        <v>59.176099999999998</v>
        <stp/>
        <stp>##V3_BDPV12</stp>
        <stp>USDRUB Curncy</stp>
        <stp>PX_LAST</stp>
        <stp>[template_bloomberg_light.xlsx]CLIENT!R23C23</stp>
        <tr r="W23" s="1"/>
      </tp>
      <tp>
        <v>59.176099999999998</v>
        <stp/>
        <stp>##V3_BDPV12</stp>
        <stp>USDRUB Curncy</stp>
        <stp>PX_LAST</stp>
        <stp>[template_bloomberg_light.xlsx]CLIENT!R18C23</stp>
        <tr r="W18" s="1"/>
      </tp>
      <tp>
        <v>59.176099999999998</v>
        <stp/>
        <stp>##V3_BDPV12</stp>
        <stp>USDRUB Curncy</stp>
        <stp>PX_LAST</stp>
        <stp>[template_bloomberg_light.xlsx]CLIENT!R19C23</stp>
        <tr r="W19" s="1"/>
      </tp>
      <tp>
        <v>59.176099999999998</v>
        <stp/>
        <stp>##V3_BDPV12</stp>
        <stp>USDRUB Curncy</stp>
        <stp>PX_LAST</stp>
        <stp>[template_bloomberg_light.xlsx]CLIENT!R15C23</stp>
        <tr r="W15" s="1"/>
      </tp>
      <tp>
        <v>59.176099999999998</v>
        <stp/>
        <stp>##V3_BDPV12</stp>
        <stp>USDRUB Curncy</stp>
        <stp>PX_LAST</stp>
        <stp>[template_bloomberg_light.xlsx]CLIENT!R16C23</stp>
        <tr r="W16" s="1"/>
      </tp>
      <tp>
        <v>59.176099999999998</v>
        <stp/>
        <stp>##V3_BDPV12</stp>
        <stp>USDRUB Curncy</stp>
        <stp>PX_LAST</stp>
        <stp>[template_bloomberg_light.xlsx]CLIENT!R17C23</stp>
        <tr r="W17" s="1"/>
      </tp>
      <tp>
        <v>59.176099999999998</v>
        <stp/>
        <stp>##V3_BDPV12</stp>
        <stp>USDRUB Curncy</stp>
        <stp>PX_LAST</stp>
        <stp>[template_bloomberg_light.xlsx]CLIENT!R11C23</stp>
        <tr r="W11" s="1"/>
      </tp>
      <tp>
        <v>59.176099999999998</v>
        <stp/>
        <stp>##V3_BDPV12</stp>
        <stp>USDRUB Curncy</stp>
        <stp>PX_LAST</stp>
        <stp>[template_bloomberg_light.xlsx]CLIENT!R13C23</stp>
        <tr r="W13" s="1"/>
      </tp>
      <tp>
        <v>59.176099999999998</v>
        <stp/>
        <stp>##V3_BDPV12</stp>
        <stp>USDRUB Curncy</stp>
        <stp>PX_LAST</stp>
        <stp>[template_bloomberg_light.xlsx]CLIENT!R44C23</stp>
        <tr r="W44" s="1"/>
      </tp>
      <tp>
        <v>59.176099999999998</v>
        <stp/>
        <stp>##V3_BDPV12</stp>
        <stp>USDRUB Curncy</stp>
        <stp>PX_LAST</stp>
        <stp>[template_bloomberg_light.xlsx]CLIENT!R40C23</stp>
        <tr r="W40" s="1"/>
      </tp>
      <tp>
        <v>59.176099999999998</v>
        <stp/>
        <stp>##V3_BDPV12</stp>
        <stp>USDRUB Curncy</stp>
        <stp>PX_LAST</stp>
        <stp>[template_bloomberg_light.xlsx]CLIENT!R41C23</stp>
        <tr r="W41" s="1"/>
      </tp>
      <tp>
        <v>59.176099999999998</v>
        <stp/>
        <stp>##V3_BDPV12</stp>
        <stp>USDRUB Curncy</stp>
        <stp>PX_LAST</stp>
        <stp>[template_bloomberg_light.xlsx]CLIENT!R42C23</stp>
        <tr r="W42" s="1"/>
      </tp>
      <tp>
        <v>59.176099999999998</v>
        <stp/>
        <stp>##V3_BDPV12</stp>
        <stp>USDRUB Curncy</stp>
        <stp>PX_LAST</stp>
        <stp>[template_bloomberg_light.xlsx]CLIENT!R43C23</stp>
        <tr r="W43" s="1"/>
      </tp>
      <tp>
        <v>216.03945922851563</v>
        <stp/>
        <stp>##V3_BDPV12</stp>
        <stp>SIBN RX Equity</stp>
        <stp>BEST_TARGET_PRICE</stp>
        <stp>[template_bloomberg_light.xlsx]CLIENT!R23C10</stp>
        <tr r="J23" s="1"/>
        <tr r="J23" s="1"/>
        <tr r="J23" s="1"/>
      </tp>
      <tp t="s">
        <v>04/05/2017</v>
        <stp/>
        <stp>##V3_BDPV12</stp>
        <stp>POLY LN Equity</stp>
        <stp>DVD_EX_DT</stp>
        <stp>[template_bloomberg_light.xlsx]CLIENT!R22C24</stp>
        <tr r="X22" s="1"/>
        <tr r="X22" s="1"/>
        <tr r="X22" s="1"/>
      </tp>
      <tp t="s">
        <v>19/07/2017</v>
        <stp/>
        <stp>##V3_BDPV12</stp>
        <stp>GAZP RX Equity</stp>
        <stp>DVD_EX_DT</stp>
        <stp>[template_bloomberg_light.xlsx]CLIENT!R19C24</stp>
        <tr r="X19" s="1"/>
        <tr r="X19" s="1"/>
        <tr r="X19" s="1"/>
      </tp>
      <tp>
        <v>12.960000038146973</v>
        <stp/>
        <stp>##V3_BDPV12</stp>
        <stp>AGRO LI Equity</stp>
        <stp>BEST_TARGET_PRICE</stp>
        <stp>[template_bloomberg_light.xlsx]CLIENT!R20C10</stp>
        <tr r="J20" s="1"/>
        <tr r="J20" s="1"/>
        <tr r="J20" s="1"/>
      </tp>
      <tp>
        <v>5.4571428298950195</v>
        <stp/>
        <stp>##V3_BDPV12</stp>
        <stp>VEON US Equity</stp>
        <stp>BEST_TARGET_PRICE</stp>
        <stp>[template_bloomberg_light.xlsx]CLIENT!R10C10</stp>
        <tr r="J10" s="1"/>
        <tr r="J10" s="1"/>
        <tr r="J10" s="1"/>
      </tp>
      <tp t="s">
        <v>20/04/2017</v>
        <stp/>
        <stp>##V3_BDPV12</stp>
        <stp>HGM LN Equity</stp>
        <stp>DVD_EX_DT</stp>
        <stp>[template_bloomberg_light.xlsx]CLIENT!R9C24</stp>
        <tr r="X9" s="1"/>
        <tr r="X9" s="1"/>
        <tr r="X9" s="1"/>
      </tp>
      <tp>
        <v>1.6899999999999998E-2</v>
        <stp/>
        <stp>##V3_BDPV12</stp>
        <stp>RUBUSD Curncy</stp>
        <stp>PX_LAST</stp>
        <stp>[template_bloomberg_light.xlsx]CLIENT!R12C18</stp>
        <tr r="R12" s="1"/>
      </tp>
      <tp>
        <v>1.6899999999999998E-2</v>
        <stp/>
        <stp>##V3_BDPV12</stp>
        <stp>RUBUSD Curncy</stp>
        <stp>PX_LAST</stp>
        <stp>[template_bloomberg_light.xlsx]CLIENT!R10C18</stp>
        <tr r="R10" s="1"/>
      </tp>
      <tp>
        <v>1.6899999999999998E-2</v>
        <stp/>
        <stp>##V3_BDPV12</stp>
        <stp>RUBUSD Curncy</stp>
        <stp>PX_LAST</stp>
        <stp>[template_bloomberg_light.xlsx]CLIENT!R14C18</stp>
        <tr r="R14" s="1"/>
      </tp>
      <tp>
        <v>1.6899999999999998E-2</v>
        <stp/>
        <stp>##V3_BDPV12</stp>
        <stp>RUBUSD Curncy</stp>
        <stp>PX_LAST</stp>
        <stp>[template_bloomberg_light.xlsx]CLIENT!R38C18</stp>
        <tr r="R38" s="1"/>
      </tp>
      <tp>
        <v>1.6899999999999998E-2</v>
        <stp/>
        <stp>##V3_BDPV12</stp>
        <stp>RUBUSD Curncy</stp>
        <stp>PX_LAST</stp>
        <stp>[template_bloomberg_light.xlsx]CLIENT!R39C18</stp>
        <tr r="R39" s="1"/>
      </tp>
      <tp>
        <v>1.6899999999999998E-2</v>
        <stp/>
        <stp>##V3_BDPV12</stp>
        <stp>RUBUSD Curncy</stp>
        <stp>PX_LAST</stp>
        <stp>[template_bloomberg_light.xlsx]CLIENT!R36C18</stp>
        <tr r="R36" s="1"/>
      </tp>
      <tp>
        <v>1.6899999999999998E-2</v>
        <stp/>
        <stp>##V3_BDPV12</stp>
        <stp>RUBUSD Curncy</stp>
        <stp>PX_LAST</stp>
        <stp>[template_bloomberg_light.xlsx]CLIENT!R37C18</stp>
        <tr r="R37" s="1"/>
      </tp>
      <tp>
        <v>1.6899999999999998E-2</v>
        <stp/>
        <stp>##V3_BDPV12</stp>
        <stp>RUBUSD Curncy</stp>
        <stp>PX_LAST</stp>
        <stp>[template_bloomberg_light.xlsx]CLIENT!R20C18</stp>
        <tr r="R20" s="1"/>
      </tp>
      <tp t="s">
        <v>03/05/2016</v>
        <stp/>
        <stp>##V3_BDPV12</stp>
        <stp>NKNCP RX Equity</stp>
        <stp>DVD_EX_DT</stp>
        <stp>[template_bloomberg_light.xlsx]CLIENT!R25C24</stp>
        <tr r="X25" s="1"/>
        <tr r="X25" s="1"/>
        <tr r="X25" s="1"/>
      </tp>
      <tp t="s">
        <v>11/07/2017</v>
        <stp/>
        <stp>##V3_BDPV12</stp>
        <stp>KMAZ RX Equity</stp>
        <stp>DVD_EX_DT</stp>
        <stp>[template_bloomberg_light.xlsx]CLIENT!R26C24</stp>
        <tr r="X26" s="1"/>
        <tr r="X26" s="1"/>
        <tr r="X26" s="1"/>
      </tp>
      <tp>
        <v>7.2398481803930625</v>
        <stp/>
        <stp>##V3_BDPV12</stp>
        <stp>TT343269 Corp</stp>
        <stp>DUR_MID</stp>
        <stp>[template_bloomberg_light.xlsx]CLIENT!R39C10</stp>
        <tr r="J39" s="1"/>
        <tr r="J39" s="1"/>
      </tp>
      <tp>
        <v>4.7646169351880348</v>
        <stp/>
        <stp>##V3_BDPV12</stp>
        <stp>AM281135 Corp</stp>
        <stp>DUR_MID</stp>
        <stp>[template_bloomberg_light.xlsx]CLIENT!R44C10</stp>
        <tr r="J44" s="1"/>
        <tr r="J44" s="1"/>
      </tp>
      <tp>
        <v>100.77</v>
        <stp/>
        <stp>##V3_BDPV12</stp>
        <stp>RU000A0JV7K7 Corp</stp>
        <stp>PX_LAST</stp>
        <stp>[template_bloomberg_light.xlsx]CLIENT!R42C9</stp>
        <tr r="I42" s="1"/>
        <tr r="I42" s="1"/>
      </tp>
      <tp>
        <v>18086</v>
        <stp/>
        <stp>##V3_BDPV12</stp>
        <stp>SBRF=U7 RU Equity</stp>
        <stp>PX_LAST</stp>
        <stp>[template_bloomberg_light.xlsx]CLIENT!R58C9</stp>
        <tr r="I58" s="1"/>
        <tr r="I58" s="1"/>
      </tp>
      <tp>
        <v>129.8648681640625</v>
        <stp/>
        <stp>##V3_BDPV12</stp>
        <stp>GAZP RX Equity</stp>
        <stp>BEST_TARGET_PRICE</stp>
        <stp>[template_bloomberg_light.xlsx]CLIENT!R19C10</stp>
        <tr r="J19" s="1"/>
        <tr r="J19" s="1"/>
        <tr r="J19" s="1"/>
      </tp>
      <tp t="s">
        <v>13/09/2017</v>
        <stp/>
        <stp>##V3_BDPV12</stp>
        <stp>AGRO LI Equity</stp>
        <stp>DVD_EX_DT</stp>
        <stp>[template_bloomberg_light.xlsx]CLIENT!R20C24</stp>
        <tr r="X20" s="1"/>
        <tr r="X20" s="1"/>
        <tr r="X20" s="1"/>
      </tp>
      <tp>
        <v>968.02691650390625</v>
        <stp/>
        <stp>##V3_BDPV12</stp>
        <stp>POLY LN Equity</stp>
        <stp>BEST_TARGET_PRICE</stp>
        <stp>[template_bloomberg_light.xlsx]CLIENT!R22C10</stp>
        <tr r="J22" s="1"/>
        <tr r="J22" s="1"/>
        <tr r="J22" s="1"/>
      </tp>
      <tp>
        <v>102.75</v>
        <stp/>
        <stp>##V3_BDPV12</stp>
        <stp>RU000A0JX0J2 Corp</stp>
        <stp>PX_LAST</stp>
        <stp>[template_bloomberg_light.xlsx]CLIENT!R41C9</stp>
        <tr r="I41" s="1"/>
        <tr r="I41" s="1"/>
      </tp>
      <tp t="s">
        <v>RUB</v>
        <stp/>
        <stp>##V3_BDPV12</stp>
        <stp>RU000A0JX0J2 Corp</stp>
        <stp>CRNCY</stp>
        <stp>[template_bloomberg_light.xlsx]CLIENT!R41C13</stp>
        <tr r="M41" s="1"/>
      </tp>
      <tp t="s">
        <v>23/06/2017</v>
        <stp/>
        <stp>##V3_BDPV12</stp>
        <stp>SIBN RX Equity</stp>
        <stp>DVD_EX_DT</stp>
        <stp>[template_bloomberg_light.xlsx]CLIENT!R23C24</stp>
        <tr r="X23" s="1"/>
        <tr r="X23" s="1"/>
        <tr r="X23" s="1"/>
      </tp>
      <tp t="s">
        <v>RUB</v>
        <stp/>
        <stp>##V3_BDPV12</stp>
        <stp>RU000A0JV7K7 Corp</stp>
        <stp>CRNCY</stp>
        <stp>[template_bloomberg_light.xlsx]CLIENT!R42C13</stp>
        <tr r="M42" s="1"/>
      </tp>
      <tp t="s">
        <v>#N/A N/A</v>
        <stp/>
        <stp>##V3_BDPV12</stp>
        <stp>NKNCP RX Equity</stp>
        <stp>BEST_TARGET_PRICE</stp>
        <stp>[template_bloomberg_light.xlsx]CLIENT!R25C10</stp>
        <tr r="J25" s="1"/>
        <tr r="J25" s="1"/>
      </tp>
      <tp t="s">
        <v>#N/A Field Not Applicable</v>
        <stp/>
        <stp>##V3_BDPV12</stp>
        <stp>AM281135 Corp</stp>
        <stp>EQY_DVD_YLD_EST</stp>
        <stp>[template_bloomberg_light.xlsx]CLIENT!R44C22</stp>
        <tr r="V44" s="1"/>
        <tr r="V44" s="1"/>
      </tp>
      <tp>
        <v>8.7899999999999991</v>
        <stp/>
        <stp>##V3_BDPV12</stp>
        <stp>RU000A0JXMQ8 Corp</stp>
        <stp>YLD_CNV_MID</stp>
        <stp>[template_bloomberg_light.xlsx]CLIENT!R40C22</stp>
        <tr r="V40" s="1"/>
        <tr r="V40" s="1"/>
        <tr r="V40" s="1"/>
      </tp>
      <tp>
        <v>8.7899999999999991</v>
        <stp/>
        <stp>##V3_BDPV12</stp>
        <stp>RU000A0JXMQ8 Corp</stp>
        <stp>YLD_CNV_MID</stp>
        <stp>[template_bloomberg_light.xlsx]CLIENT!R40C11</stp>
        <tr r="K40" s="1"/>
        <tr r="K40" s="1"/>
        <tr r="K40" s="1"/>
      </tp>
      <tp t="s">
        <v>#N/A Field Not Applicable</v>
        <stp/>
        <stp>##V3_BDPV12</stp>
        <stp>TT343269 Corp</stp>
        <stp>EQY_DVD_YLD_EST</stp>
        <stp>[template_bloomberg_light.xlsx]CLIENT!R39C22</stp>
        <tr r="V39" s="1"/>
        <tr r="V39" s="1"/>
      </tp>
      <tp t="s">
        <v>10/08/2017</v>
        <stp/>
        <stp>##V3_BDPV12</stp>
        <stp>VEON US Equity</stp>
        <stp>DVD_EX_DT</stp>
        <stp>[template_bloomberg_light.xlsx]CLIENT!R10C24</stp>
        <tr r="X10" s="1"/>
        <tr r="X10" s="1"/>
        <tr r="X10" s="1"/>
      </tp>
      <tp t="s">
        <v>#N/A N/A</v>
        <stp/>
        <stp>##V3_BDPV12</stp>
        <stp>KMG LI Equity</stp>
        <stp>BDVD_NEXT_EST_DECL_DT</stp>
        <stp>[template_bloomberg_light.xlsx]CLIENT!R12C25</stp>
        <tr r="Y12" s="1"/>
        <tr r="Y12" s="1"/>
      </tp>
      <tp>
        <v>215</v>
        <stp/>
        <stp>##V3_BDPV12</stp>
        <stp>HGM LN Equity</stp>
        <stp>BEST_TARGET_PRICE</stp>
        <stp>[template_bloomberg_light.xlsx]CLIENT!R9C10</stp>
        <tr r="J9" s="1"/>
        <tr r="J9" s="1"/>
        <tr r="J9" s="1"/>
      </tp>
      <tp>
        <v>146.75</v>
        <stp/>
        <stp>##V3_BDPV12</stp>
        <stp>HGM LN Equity</stp>
        <stp>PX_LAST</stp>
        <stp>[template_bloomberg_light.xlsx]CLIENT!R9C9</stp>
        <tr r="I9" s="1"/>
        <tr r="I9" s="1"/>
      </tp>
      <tp t="s">
        <v>29/09/2017</v>
        <stp/>
        <stp>##V3_BDPV12</stp>
        <stp>RU000A0JXMQ8 Corp</stp>
        <stp>NXT_CPN_DT</stp>
        <stp>[template_bloomberg_light.xlsx]CLIENT!R40C24</stp>
        <tr r="X40" s="1"/>
        <tr r="X40" s="1"/>
        <tr r="X40" s="1"/>
      </tp>
      <tp t="s">
        <v>RU000A0JX0J2</v>
        <stp/>
        <stp>##V3_BDPV12</stp>
        <stp>RU000A0JX0J2 Corp</stp>
        <stp>ID_ISIN</stp>
        <stp>[template_bloomberg_light.xlsx]CLIENT!R41C3</stp>
        <tr r="C41" s="1"/>
      </tp>
      <tp>
        <v>102.08786010742187</v>
        <stp/>
        <stp>##V3_BDPV12</stp>
        <stp>ALRS RX Equity</stp>
        <stp>BEST_TARGET_PRICE</stp>
        <stp>[template_bloomberg_light.xlsx]CLIENT!R11C10</stp>
        <tr r="J11" s="1"/>
        <tr r="J11" s="1"/>
        <tr r="J11" s="1"/>
      </tp>
      <tp t="s">
        <v>22/06/2017</v>
        <stp/>
        <stp>##V3_BDPV12</stp>
        <stp>GMKN RX Equity</stp>
        <stp>DVD_EX_DT</stp>
        <stp>[template_bloomberg_light.xlsx]CLIENT!R13C24</stp>
        <tr r="X13" s="1"/>
        <tr r="X13" s="1"/>
        <tr r="X13" s="1"/>
      </tp>
      <tp>
        <v>950</v>
        <stp/>
        <stp>##V3_BDPV12</stp>
        <stp>LSRG RX Equity</stp>
        <stp>BEST_TARGET_PRICE</stp>
        <stp>[template_bloomberg_light.xlsx]CLIENT!R15C10</stp>
        <tr r="J15" s="1"/>
        <tr r="J15" s="1"/>
        <tr r="J15" s="1"/>
      </tp>
      <tp>
        <v>2.2506727264101474</v>
        <stp/>
        <stp>##V3_BDPV12</stp>
        <stp>AM562901 Corp</stp>
        <stp>DUR_MID</stp>
        <stp>[template_bloomberg_light.xlsx]CLIENT!R43C10</stp>
        <tr r="J43" s="1"/>
        <tr r="J43" s="1"/>
      </tp>
      <tp>
        <v>8.0399999999999991</v>
        <stp/>
        <stp>##V3_BDPV12</stp>
        <stp>RU000A0JV7K7 Corp</stp>
        <stp>YLD_CNV_MID</stp>
        <stp>[template_bloomberg_light.xlsx]CLIENT!R42C11</stp>
        <tr r="K42" s="1"/>
        <tr r="K42" s="1"/>
        <tr r="K42" s="1"/>
      </tp>
      <tp>
        <v>8.0399999999999991</v>
        <stp/>
        <stp>##V3_BDPV12</stp>
        <stp>RU000A0JV7K7 Corp</stp>
        <stp>YLD_CNV_MID</stp>
        <stp>[template_bloomberg_light.xlsx]CLIENT!R42C22</stp>
        <tr r="V42" s="1"/>
        <tr r="V42" s="1"/>
        <tr r="V42" s="1"/>
      </tp>
      <tp t="s">
        <v>RU000A0JV7K7</v>
        <stp/>
        <stp>##V3_BDPV12</stp>
        <stp>RU000A0JV7K7 Corp</stp>
        <stp>ID_ISIN</stp>
        <stp>[template_bloomberg_light.xlsx]CLIENT!R42C3</stp>
        <tr r="C42" s="1"/>
      </tp>
      <tp t="s">
        <v>#N/A N/A</v>
        <stp/>
        <stp>##V3_BDPV12</stp>
        <stp>NMTP RX Equity</stp>
        <stp>BEST_TARGET_PRICE</stp>
        <stp>[template_bloomberg_light.xlsx]CLIENT!R24C10</stp>
        <tr r="J24" s="1"/>
        <tr r="J24" s="1"/>
      </tp>
      <tp>
        <v>699.17572021484375</v>
        <stp/>
        <stp>##V3_BDPV12</stp>
        <stp>NVTK RX Equity</stp>
        <stp>BEST_TARGET_PRICE</stp>
        <stp>[template_bloomberg_light.xlsx]CLIENT!R16C10</stp>
        <tr r="J16" s="1"/>
        <tr r="J16" s="1"/>
        <tr r="J16" s="1"/>
      </tp>
      <tp t="s">
        <v>#N/A N/A</v>
        <stp/>
        <stp>##V3_BDPV12</stp>
        <stp>LXFT US Equity</stp>
        <stp>DVD_EX_DT</stp>
        <stp>[template_bloomberg_light.xlsx]CLIENT!R14C24</stp>
        <tr r="X14" s="1"/>
        <tr r="X14" s="1"/>
      </tp>
      <tp t="s">
        <v>GB0032360173</v>
        <stp/>
        <stp>##V3_BDPV12</stp>
        <stp>HGM LN Equity</stp>
        <stp>ID_ISIN</stp>
        <stp>[template_bloomberg_light.xlsx]CLIENT!R9C3</stp>
        <tr r="C9" s="1"/>
      </tp>
      <tp t="s">
        <v>07/07/2017</v>
        <stp/>
        <stp>##V3_BDPV12</stp>
        <stp>LKOH RX Equity</stp>
        <stp>DVD_EX_DT</stp>
        <stp>[template_bloomberg_light.xlsx]CLIENT!R18C24</stp>
        <tr r="X18" s="1"/>
        <tr r="X18" s="1"/>
        <tr r="X18" s="1"/>
      </tp>
      <tp t="s">
        <v>10/07/2017</v>
        <stp/>
        <stp>##V3_BDPV12</stp>
        <stp>MFON RX Equity</stp>
        <stp>DVD_EX_DT</stp>
        <stp>[template_bloomberg_light.xlsx]CLIENT!R17C24</stp>
        <tr r="X17" s="1"/>
        <tr r="X17" s="1"/>
        <tr r="X17" s="1"/>
      </tp>
      <tp t="s">
        <v>#N/A Field Not Applicable</v>
        <stp/>
        <stp>##V3_BDPV12</stp>
        <stp>AM562901 Corp</stp>
        <stp>EQY_DVD_YLD_EST</stp>
        <stp>[template_bloomberg_light.xlsx]CLIENT!R43C22</stp>
        <tr r="V43" s="1"/>
        <tr r="V43" s="1"/>
      </tp>
      <tp>
        <v>8.2899999999999991</v>
        <stp/>
        <stp>##V3_BDPV12</stp>
        <stp>RU000A0JX0J2 Corp</stp>
        <stp>YLD_CNV_MID</stp>
        <stp>[template_bloomberg_light.xlsx]CLIENT!R41C22</stp>
        <tr r="V41" s="1"/>
        <tr r="V41" s="1"/>
        <tr r="V41" s="1"/>
      </tp>
      <tp>
        <v>8.2899999999999991</v>
        <stp/>
        <stp>##V3_BDPV12</stp>
        <stp>RU000A0JX0J2 Corp</stp>
        <stp>YLD_CNV_MID</stp>
        <stp>[template_bloomberg_light.xlsx]CLIENT!R41C11</stp>
        <tr r="K41" s="1"/>
        <tr r="K41" s="1"/>
        <tr r="K41" s="1"/>
      </tp>
      <tp>
        <v>5.7569999694824219</v>
        <stp/>
        <stp>##V3_BDPV12</stp>
        <stp>486 HK EQUITY</stp>
        <stp>BEST_TARGET_PRICE</stp>
        <stp>[template_bloomberg_light.xlsx]CLIENT!R21C10</stp>
        <tr r="J21" s="1"/>
      </tp>
      <tp>
        <v>1.32E-2</v>
        <stp/>
        <stp>##V3_BDPV12</stp>
        <stp>RUBGBP Curncy</stp>
        <stp>PX_LAST</stp>
        <stp>[template_bloomberg_light.xlsx]CLIENT!R22C18</stp>
        <tr r="R22" s="1"/>
      </tp>
      <tp>
        <v>0.78090000000000004</v>
        <stp/>
        <stp>##V3_BDPV12</stp>
        <stp>USDGBP Curncy</stp>
        <stp>PX_LAST</stp>
        <stp>[template_bloomberg_light.xlsx]CLIENT!R22C23</stp>
        <tr r="W22" s="1"/>
      </tp>
      <tp>
        <v>0.78090000000000004</v>
        <stp/>
        <stp>##V3_BDPV12</stp>
        <stp>USDGBP Curncy</stp>
        <stp>PX_LAST</stp>
        <stp>[template_bloomberg_light.xlsx]CLIENT!R22C19</stp>
        <tr r="S22" s="1"/>
      </tp>
      <tp t="s">
        <v>USD</v>
        <stp/>
        <stp>##V3_BDPV12</stp>
        <stp>XS1513280757 Corp</stp>
        <stp>CRNCY</stp>
        <stp>[template_bloomberg_light.xlsx]CLIENT!R36C13</stp>
        <tr r="M36" s="1"/>
      </tp>
      <tp t="s">
        <v>USD</v>
        <stp/>
        <stp>##V3_BDPV12</stp>
        <stp>XS0290580595 Corp</stp>
        <stp>CRNCY</stp>
        <stp>[template_bloomberg_light.xlsx]CLIENT!R38C13</stp>
        <tr r="M38" s="1"/>
      </tp>
      <tp t="s">
        <v>XS1513280757</v>
        <stp/>
        <stp>##V3_BDPV12</stp>
        <stp>XS1513280757 Corp</stp>
        <stp>ID_ISIN</stp>
        <stp>[template_bloomberg_light.xlsx]CLIENT!R36C3</stp>
        <tr r="C36" s="1"/>
      </tp>
      <tp t="s">
        <v>#N/A N/A</v>
        <stp/>
        <stp>##V3_BDPV12</stp>
        <stp>KMAZ RX Equity</stp>
        <stp>EQY_DVD_YLD_EST</stp>
        <stp>[template_bloomberg_light.xlsx]CLIENT!R26C22</stp>
        <tr r="V26" s="1"/>
        <tr r="V26" s="1"/>
      </tp>
      <tp>
        <v>113.98725000000002</v>
        <stp/>
        <stp>##V3_BDPV12</stp>
        <stp>XS0290580595 Corp</stp>
        <stp>PX_DIRTY_MID</stp>
        <stp>[template_bloomberg_light.xlsx]CLIENT!R38C23</stp>
        <tr r="W38" s="1"/>
        <tr r="W38" s="1"/>
      </tp>
      <tp>
        <v>4.0769228935241699</v>
        <stp/>
        <stp>##V3_BDPV12</stp>
        <stp>LXFT US Equity</stp>
        <stp>EQY_REC_CONS</stp>
        <stp>[template_bloomberg_light.xlsx]CLIENT!R14C12</stp>
        <tr r="L14" s="1"/>
        <tr r="L14" s="1"/>
        <tr r="L14" s="1"/>
      </tp>
      <tp>
        <v>8.7705529999999996</v>
        <stp/>
        <stp>##V3_BDPV12</stp>
        <stp>MFON RX Equity</stp>
        <stp>EQY_DVD_YLD_EST</stp>
        <stp>[template_bloomberg_light.xlsx]CLIENT!R17C22</stp>
        <tr r="V17" s="1"/>
        <tr r="V17" s="1"/>
        <tr r="V17" s="1"/>
      </tp>
      <tp>
        <v>59474</v>
        <stp/>
        <stp>##V3_BDPV12</stp>
        <stp>URU7 Curncy</stp>
        <stp>PX_LAST</stp>
        <stp>[template_bloomberg_light.xlsx]CLIENT!R57C9</stp>
        <tr r="I57" s="1"/>
        <tr r="I57" s="1"/>
      </tp>
      <tp t="s">
        <v>XS1032750165</v>
        <stp/>
        <stp>##V3_BDPV12</stp>
        <stp>XS1032750165 Corp</stp>
        <stp>ID_ISIN</stp>
        <stp>[template_bloomberg_light.xlsx]CLIENT!R37C3</stp>
        <tr r="C37" s="1"/>
      </tp>
      <tp>
        <v>4</v>
        <stp/>
        <stp>##V3_BDPV12</stp>
        <stp>AGRO LI Equity</stp>
        <stp>EQY_REC_CONS</stp>
        <stp>[template_bloomberg_light.xlsx]CLIENT!R20C12</stp>
        <tr r="L20" s="1"/>
        <tr r="L20" s="1"/>
        <tr r="L20" s="1"/>
      </tp>
      <tp>
        <v>7.014367</v>
        <stp/>
        <stp>##V3_BDPV12</stp>
        <stp>LKOH RX Equity</stp>
        <stp>EQY_DVD_YLD_EST</stp>
        <stp>[template_bloomberg_light.xlsx]CLIENT!R18C22</stp>
        <tr r="V18" s="1"/>
        <tr r="V18" s="1"/>
        <tr r="V18" s="1"/>
      </tp>
      <tp>
        <v>9.4834980000000009</v>
        <stp/>
        <stp>##V3_BDPV12</stp>
        <stp>LSRG RX Equity</stp>
        <stp>EQY_DVD_YLD_EST</stp>
        <stp>[template_bloomberg_light.xlsx]CLIENT!R15C22</stp>
        <tr r="V15" s="1"/>
        <tr r="V15" s="1"/>
        <tr r="V15" s="1"/>
      </tp>
      <tp t="s">
        <v>#N/A N/A</v>
        <stp/>
        <stp>##V3_BDPV12</stp>
        <stp>LXFT US Equity</stp>
        <stp>EQY_DVD_YLD_EST</stp>
        <stp>[template_bloomberg_light.xlsx]CLIENT!R14C22</stp>
        <tr r="V14" s="1"/>
        <tr r="V14" s="1"/>
      </tp>
      <tp t="s">
        <v>XS0290580595</v>
        <stp/>
        <stp>##V3_BDPV12</stp>
        <stp>XS0290580595 Corp</stp>
        <stp>ID_ISIN</stp>
        <stp>[template_bloomberg_light.xlsx]CLIENT!R38C3</stp>
        <tr r="C38" s="1"/>
      </tp>
      <tp>
        <v>3.8320968056994991</v>
        <stp/>
        <stp>##V3_BDPV12</stp>
        <stp>XS1032750165 Corp</stp>
        <stp>YLD_CNV_MID</stp>
        <stp>[template_bloomberg_light.xlsx]CLIENT!R37C22</stp>
        <tr r="V37" s="1"/>
        <tr r="V37" s="1"/>
        <tr r="V37" s="1"/>
      </tp>
      <tp>
        <v>3.8320968056994991</v>
        <stp/>
        <stp>##V3_BDPV12</stp>
        <stp>XS1032750165 Corp</stp>
        <stp>YLD_CNV_MID</stp>
        <stp>[template_bloomberg_light.xlsx]CLIENT!R37C11</stp>
        <tr r="K37" s="1"/>
        <tr r="K37" s="1"/>
        <tr r="K37" s="1"/>
      </tp>
      <tp>
        <v>3.2989099999999998</v>
        <stp/>
        <stp>##V3_BDPV12</stp>
        <stp>NMTP RX Equity</stp>
        <stp>EQY_DVD_YLD_EST</stp>
        <stp>[template_bloomberg_light.xlsx]CLIENT!R24C22</stp>
        <tr r="V24" s="1"/>
        <tr r="V24" s="1"/>
        <tr r="V24" s="1"/>
      </tp>
      <tp t="s">
        <v>USD</v>
        <stp/>
        <stp>##V3_BDPV12</stp>
        <stp>XS1032750165 Corp</stp>
        <stp>CRNCY</stp>
        <stp>[template_bloomberg_light.xlsx]CLIENT!R37C13</stp>
        <tr r="M37" s="1"/>
      </tp>
      <tp>
        <v>2.5147940000000002</v>
        <stp/>
        <stp>##V3_BDPV12</stp>
        <stp>NVTK RX Equity</stp>
        <stp>EQY_DVD_YLD_EST</stp>
        <stp>[template_bloomberg_light.xlsx]CLIENT!R16C22</stp>
        <tr r="V16" s="1"/>
        <tr r="V16" s="1"/>
        <tr r="V16" s="1"/>
      </tp>
      <tp>
        <v>9.0491679999999999</v>
        <stp/>
        <stp>##V3_BDPV12</stp>
        <stp>ALRS RX Equity</stp>
        <stp>EQY_DVD_YLD_EST</stp>
        <stp>[template_bloomberg_light.xlsx]CLIENT!R11C22</stp>
        <tr r="V11" s="1"/>
        <tr r="V11" s="1"/>
        <tr r="V11" s="1"/>
      </tp>
      <tp>
        <v>4.775773</v>
        <stp/>
        <stp>##V3_BDPV12</stp>
        <stp>AGRO LI Equity</stp>
        <stp>EQY_DVD_YLD_EST</stp>
        <stp>[template_bloomberg_light.xlsx]CLIENT!R20C22</stp>
        <tr r="V20" s="1"/>
        <tr r="V20" s="1"/>
        <tr r="V20" s="1"/>
      </tp>
      <tp>
        <v>99.497</v>
        <stp/>
        <stp>##V3_BDPV12</stp>
        <stp>XS1513280757 Corp</stp>
        <stp>PX_LAST</stp>
        <stp>[template_bloomberg_light.xlsx]CLIENT!R36C9</stp>
        <tr r="I36" s="1"/>
        <tr r="I36" s="1"/>
      </tp>
      <tp>
        <v>3.8622667181744319</v>
        <stp/>
        <stp>##V3_BDPV12</stp>
        <stp>XS0290580595 Corp</stp>
        <stp>YLD_CNV_MID</stp>
        <stp>[template_bloomberg_light.xlsx]CLIENT!R38C11</stp>
        <tr r="K38" s="1"/>
        <tr r="K38" s="1"/>
        <tr r="K38" s="1"/>
      </tp>
      <tp>
        <v>102.43055555555556</v>
        <stp/>
        <stp>##V3_BDPV12</stp>
        <stp>XS1032750165 Corp</stp>
        <stp>PX_DIRTY_MID</stp>
        <stp>[template_bloomberg_light.xlsx]CLIENT!R37C23</stp>
        <tr r="W37" s="1"/>
        <tr r="W37" s="1"/>
      </tp>
      <tp>
        <v>3.8622667181744319</v>
        <stp/>
        <stp>##V3_BDPV12</stp>
        <stp>XS0290580595 Corp</stp>
        <stp>YLD_CNV_MID</stp>
        <stp>[template_bloomberg_light.xlsx]CLIENT!R38C22</stp>
        <tr r="V38" s="1"/>
        <tr r="V38" s="1"/>
        <tr r="V38" s="1"/>
      </tp>
      <tp t="s">
        <v>USD</v>
        <stp/>
        <stp>##V3_BDPV12</stp>
        <stp>B5U7 Comdty</stp>
        <stp>CRNCY</stp>
        <stp>[template_bloomberg_light.xlsx]CLIENT!R56C13</stp>
        <tr r="M56" s="1"/>
      </tp>
      <tp>
        <v>3.75</v>
        <stp/>
        <stp>##V3_BDPV12</stp>
        <stp>NVTK RX Equity</stp>
        <stp>EQY_REC_CONS</stp>
        <stp>[template_bloomberg_light.xlsx]CLIENT!R16C12</stp>
        <tr r="L16" s="1"/>
        <tr r="L16" s="1"/>
        <tr r="L16" s="1"/>
      </tp>
      <tp>
        <v>99.497</v>
        <stp/>
        <stp>##V3_BDPV12</stp>
        <stp>XS1513280757 Corp</stp>
        <stp>PX_DIRTY_MID</stp>
        <stp>[template_bloomberg_light.xlsx]CLIENT!R36C23</stp>
        <tr r="W36" s="1"/>
        <tr r="W36" s="1"/>
      </tp>
      <tp t="s">
        <v>#N/A N/A</v>
        <stp/>
        <stp>##V3_BDPV12</stp>
        <stp>XS1513280757 Corp</stp>
        <stp>YLD_CNV_MID</stp>
        <stp>[template_bloomberg_light.xlsx]CLIENT!R36C11</stp>
        <tr r="K36" s="1"/>
        <tr r="K36" s="1"/>
      </tp>
      <tp t="s">
        <v>#N/A N/A</v>
        <stp/>
        <stp>##V3_BDPV12</stp>
        <stp>XS1513280757 Corp</stp>
        <stp>YLD_CNV_MID</stp>
        <stp>[template_bloomberg_light.xlsx]CLIENT!R36C22</stp>
        <tr r="V36" s="1"/>
        <tr r="V36" s="1"/>
      </tp>
      <tp>
        <v>110.89490000000001</v>
        <stp/>
        <stp>##V3_BDPV12</stp>
        <stp>XS0290580595 Corp</stp>
        <stp>PX_LAST</stp>
        <stp>[template_bloomberg_light.xlsx]CLIENT!R38C9</stp>
        <tr r="I38" s="1"/>
        <tr r="I38" s="1"/>
      </tp>
      <tp>
        <v>3.1</v>
        <stp/>
        <stp>##V3_BDPV12</stp>
        <stp>POLY LN Equity</stp>
        <stp>EQY_REC_CONS</stp>
        <stp>[template_bloomberg_light.xlsx]CLIENT!R22C12</stp>
        <tr r="L22" s="1"/>
        <tr r="L22" s="1"/>
        <tr r="L22" s="1"/>
      </tp>
      <tp>
        <v>102.4</v>
        <stp/>
        <stp>##V3_BDPV12</stp>
        <stp>XS1032750165 Corp</stp>
        <stp>PX_LAST</stp>
        <stp>[template_bloomberg_light.xlsx]CLIENT!R37C9</stp>
        <tr r="I37" s="1"/>
        <tr r="I37" s="1"/>
      </tp>
      <tp t="s">
        <v>#N/A N/A</v>
        <stp/>
        <stp>##V3_BDPV12</stp>
        <stp>RUALR RX Equity</stp>
        <stp>EQY_DVD_YLD_EST</stp>
        <stp>[template_bloomberg_light.xlsx]CLIENT!R21C22</stp>
        <tr r="V21" s="1"/>
        <tr r="V21" s="1"/>
      </tp>
      <tp t="s">
        <v>RUB</v>
        <stp/>
        <stp>##V3_BDPV12</stp>
        <stp>RU000A0JXMQ8 Corp</stp>
        <stp>CRNCY</stp>
        <stp>[template_bloomberg_light.xlsx]CLIENT!R40C13</stp>
        <tr r="M40" s="1"/>
      </tp>
      <tp>
        <v>6.7758580000000004</v>
        <stp/>
        <stp>##V3_BDPV12</stp>
        <stp>GAZP RX Equity</stp>
        <stp>EQY_DVD_YLD_EST</stp>
        <stp>[template_bloomberg_light.xlsx]CLIENT!R19C22</stp>
        <tr r="V19" s="1"/>
        <tr r="V19" s="1"/>
        <tr r="V19" s="1"/>
      </tp>
      <tp>
        <v>9.5533160000000006</v>
        <stp/>
        <stp>##V3_BDPV12</stp>
        <stp>GMKN RX Equity</stp>
        <stp>EQY_DVD_YLD_EST</stp>
        <stp>[template_bloomberg_light.xlsx]CLIENT!R13C22</stp>
        <tr r="V13" s="1"/>
        <tr r="V13" s="1"/>
        <tr r="V13" s="1"/>
      </tp>
      <tp>
        <v>4</v>
        <stp/>
        <stp>##V3_BDPV12</stp>
        <stp>LSRG RX Equity</stp>
        <stp>EQY_REC_CONS</stp>
        <stp>[template_bloomberg_light.xlsx]CLIENT!R15C12</stp>
        <tr r="L15" s="1"/>
        <tr r="L15" s="1"/>
        <tr r="L15" s="1"/>
      </tp>
      <tp t="s">
        <v>#N/A N/A</v>
        <stp/>
        <stp>##V3_BDPV12</stp>
        <stp>NKNCP RX Equity</stp>
        <stp>EQY_DVD_YLD_EST</stp>
        <stp>[template_bloomberg_light.xlsx]CLIENT!R25C22</stp>
        <tr r="V25" s="1"/>
        <tr r="V25" s="1"/>
      </tp>
      <tp>
        <v>4</v>
        <stp/>
        <stp>##V3_BDPV12</stp>
        <stp>ALRS RX Equity</stp>
        <stp>EQY_REC_CONS</stp>
        <stp>[template_bloomberg_light.xlsx]CLIENT!R11C12</stp>
        <tr r="L11" s="1"/>
        <tr r="L11" s="1"/>
        <tr r="L11" s="1"/>
      </tp>
      <tp t="s">
        <v>#N/A N/A</v>
        <stp/>
        <stp>##V3_BDPV12</stp>
        <stp>NMTP RX Equity</stp>
        <stp>EQY_REC_CONS</stp>
        <stp>[template_bloomberg_light.xlsx]CLIENT!R24C12</stp>
        <tr r="L24" s="1"/>
        <tr r="L24" s="1"/>
      </tp>
      <tp>
        <v>4.5</v>
        <stp/>
        <stp>##V3_BDPV12</stp>
        <stp>GMKN RX Equity</stp>
        <stp>EQY_REC_CONS</stp>
        <stp>[template_bloomberg_light.xlsx]CLIENT!R13C12</stp>
        <tr r="L13" s="1"/>
        <tr r="L13" s="1"/>
        <tr r="L13" s="1"/>
      </tp>
      <tp>
        <v>3</v>
        <stp/>
        <stp>##V3_BDPV12</stp>
        <stp>KMAZ RX Equity</stp>
        <stp>EQY_REC_CONS</stp>
        <stp>[template_bloomberg_light.xlsx]CLIENT!R26C12</stp>
        <tr r="L26" s="1"/>
        <tr r="L26" s="1"/>
        <tr r="L26" s="1"/>
      </tp>
      <tp t="s">
        <v>07/09/2017</v>
        <stp/>
        <stp>##V3_BDPV12</stp>
        <stp>XS0290580595 Corp</stp>
        <stp>NXT_CPN_DT</stp>
        <stp>[template_bloomberg_light.xlsx]CLIENT!R38C24</stp>
        <tr r="X38" s="1"/>
        <tr r="X38" s="1"/>
        <tr r="X38" s="1"/>
      </tp>
      <tp>
        <v>4.1666670000000003</v>
        <stp/>
        <stp>##V3_BDPV12</stp>
        <stp>SIBN RX Equity</stp>
        <stp>EQY_REC_CONS</stp>
        <stp>[template_bloomberg_light.xlsx]CLIENT!R23C12</stp>
        <tr r="L23" s="1"/>
        <tr r="L23" s="1"/>
        <tr r="L23" s="1"/>
      </tp>
      <tp t="s">
        <v>RUB</v>
        <stp/>
        <stp>##V3_BDPV12</stp>
        <stp>URU7 Curncy</stp>
        <stp>CRNCY</stp>
        <stp>[template_bloomberg_light.xlsx]CLIENT!R57C13</stp>
        <tr r="M57" s="1"/>
      </tp>
      <tp>
        <v>4.6923069999999996</v>
        <stp/>
        <stp>##V3_BDPV12</stp>
        <stp>LKOH RX Equity</stp>
        <stp>EQY_REC_CONS</stp>
        <stp>[template_bloomberg_light.xlsx]CLIENT!R18C12</stp>
        <tr r="L18" s="1"/>
        <tr r="L18" s="1"/>
        <tr r="L18" s="1"/>
      </tp>
      <tp t="s">
        <v>26/02/2018</v>
        <stp/>
        <stp>##V3_BDPV12</stp>
        <stp>XS1032750165 Corp</stp>
        <stp>NXT_CPN_DT</stp>
        <stp>[template_bloomberg_light.xlsx]CLIENT!R37C24</stp>
        <tr r="X37" s="1"/>
        <tr r="X37" s="1"/>
        <tr r="X37" s="1"/>
      </tp>
      <tp>
        <v>52.17</v>
        <stp/>
        <stp>##V3_BDPV12</stp>
        <stp>B5U7 Comdty</stp>
        <stp>PX_LAST</stp>
        <stp>[template_bloomberg_light.xlsx]CLIENT!R56C9</stp>
        <tr r="I56" s="1"/>
        <tr r="I56" s="1"/>
      </tp>
      <tp>
        <v>3.84748</v>
        <stp/>
        <stp>##V3_BDPV12</stp>
        <stp>POLY LN Equity</stp>
        <stp>EQY_DVD_YLD_EST</stp>
        <stp>[template_bloomberg_light.xlsx]CLIENT!R22C22</stp>
        <tr r="V22" s="1"/>
        <tr r="V22" s="1"/>
        <tr r="V22" s="1"/>
      </tp>
      <tp>
        <v>4.2</v>
        <stp/>
        <stp>##V3_BDPV12</stp>
        <stp>MFON RX Equity</stp>
        <stp>EQY_REC_CONS</stp>
        <stp>[template_bloomberg_light.xlsx]CLIENT!R17C12</stp>
        <tr r="L17" s="1"/>
        <tr r="L17" s="1"/>
        <tr r="L17" s="1"/>
      </tp>
      <tp>
        <v>2.438291</v>
        <stp/>
        <stp>##V3_BDPV12</stp>
        <stp>KMG LI Equity</stp>
        <stp>EQY_DVD_YLD_EST</stp>
        <stp>[template_bloomberg_light.xlsx]CLIENT!R12C22</stp>
        <tr r="V12" s="1"/>
        <tr r="V12" s="1"/>
        <tr r="V12" s="1"/>
      </tp>
      <tp>
        <v>5.5858679999999996</v>
        <stp/>
        <stp>##V3_BDPV12</stp>
        <stp>SIBN RX Equity</stp>
        <stp>EQY_DVD_YLD_EST</stp>
        <stp>[template_bloomberg_light.xlsx]CLIENT!R23C22</stp>
        <tr r="V23" s="1"/>
        <tr r="V23" s="1"/>
        <tr r="V23" s="1"/>
      </tp>
      <tp>
        <v>4</v>
        <stp/>
        <stp>##V3_BDPV12</stp>
        <stp>KMG LI Equity</stp>
        <stp>EQY_REC_CONS</stp>
        <stp>[template_bloomberg_light.xlsx]CLIENT!R12C12</stp>
        <tr r="L12" s="1"/>
        <tr r="L12" s="1"/>
        <tr r="L12" s="1"/>
      </tp>
      <tp>
        <v>3.4615390000000001</v>
        <stp/>
        <stp>##V3_BDPV12</stp>
        <stp>GAZP RX Equity</stp>
        <stp>EQY_REC_CONS</stp>
        <stp>[template_bloomberg_light.xlsx]CLIENT!R19C12</stp>
        <tr r="L19" s="1"/>
        <tr r="L19" s="1"/>
        <tr r="L19" s="1"/>
      </tp>
      <tp t="s">
        <v>14/07/2017</v>
        <stp/>
        <stp>##V3_BDPV12</stp>
        <stp>XS1513280757 Corp</stp>
        <stp>NXT_CPN_DT</stp>
        <stp>[template_bloomberg_light.xlsx]CLIENT!R36C24</stp>
        <tr r="X36" s="1"/>
        <tr r="X36" s="1"/>
        <tr r="X36" s="1"/>
      </tp>
      <tp>
        <v>4.5789475440979004</v>
        <stp/>
        <stp>##V3_BDPV12</stp>
        <stp>VEON US Equity</stp>
        <stp>EQY_REC_CONS</stp>
        <stp>[template_bloomberg_light.xlsx]CLIENT!R10C12</stp>
        <tr r="L10" s="1"/>
        <tr r="L10" s="1"/>
        <tr r="L10" s="1"/>
      </tp>
      <tp>
        <v>6.5766871165644174</v>
        <stp/>
        <stp>##V3_BDPV12</stp>
        <stp>VEON US Equity</stp>
        <stp>EQY_DVD_YLD_EST</stp>
        <stp>[template_bloomberg_light.xlsx]CLIENT!R10C22</stp>
        <tr r="V10" s="1"/>
        <tr r="V10" s="1"/>
        <tr r="V10" s="1"/>
      </tp>
      <tp t="s">
        <v>USD</v>
        <stp/>
        <stp>##V3_BDPV12</stp>
        <stp>VEON US Equity</stp>
        <stp>CRNCY</stp>
        <stp>[template_bloomberg_light.xlsx]CLIENT!R10C13</stp>
        <tr r="M10" s="1"/>
      </tp>
      <tp>
        <v>103.10899999999999</v>
        <stp/>
        <stp>##V3_BDPV12</stp>
        <stp>AM562901 Corp</stp>
        <stp>PX_DIRTY_MID</stp>
        <stp>[template_bloomberg_light.xlsx]CLIENT!R43C23</stp>
        <tr r="W43" s="1"/>
        <tr r="W43" s="1"/>
      </tp>
      <tp t="s">
        <v>12/04/2018</v>
        <stp/>
        <stp>##V3_BDPV12</stp>
        <stp>GAZP RX Equity</stp>
        <stp>BDVD_NEXT_EST_DECL_DT</stp>
        <stp>[template_bloomberg_light.xlsx]CLIENT!R19C25</stp>
        <tr r="Y19" s="1"/>
        <tr r="Y19" s="1"/>
        <tr r="Y19" s="1"/>
      </tp>
      <tp t="s">
        <v>29/08/2017</v>
        <stp/>
        <stp>##V3_BDPV12</stp>
        <stp>POLY LN Equity</stp>
        <stp>BDVD_NEXT_EST_DECL_DT</stp>
        <stp>[template_bloomberg_light.xlsx]CLIENT!R22C25</stp>
        <tr r="Y22" s="1"/>
        <tr r="Y22" s="1"/>
        <tr r="Y22" s="1"/>
      </tp>
      <tp>
        <v>109.352</v>
        <stp/>
        <stp>##V3_BDPV12</stp>
        <stp>AM281135 Corp</stp>
        <stp>PX_DIRTY_MID</stp>
        <stp>[template_bloomberg_light.xlsx]CLIENT!R44C23</stp>
        <tr r="W44" s="1"/>
        <tr r="W44" s="1"/>
      </tp>
      <tp>
        <v>7.8247</v>
        <stp/>
        <stp>##V3_BDPV12</stp>
        <stp>HKD Curncy</stp>
        <stp>PX_LAST</stp>
        <stp>[template_bloomberg_light.xlsx]CLIENT!R21C10</stp>
        <tr r="J21" s="1"/>
      </tp>
      <tp>
        <v>2.6575879151865793</v>
        <stp/>
        <stp>##V3_BDPV12</stp>
        <stp>RU000A0JXMQ8 Corp</stp>
        <stp>DUR_MID</stp>
        <stp>[template_bloomberg_light.xlsx]CLIENT!R40C10</stp>
        <tr r="J40" s="1"/>
        <tr r="J40" s="1"/>
      </tp>
      <tp t="s">
        <v>RUB</v>
        <stp/>
        <stp>##V3_BDPV12</stp>
        <stp>SBRF=U7 RU Equity</stp>
        <stp>CRNCY</stp>
        <stp>[template_bloomberg_light.xlsx]CLIENT!R58C13</stp>
        <tr r="M58" s="1"/>
      </tp>
      <tp t="s">
        <v>RUB</v>
        <stp/>
        <stp>##V3_BDPV12</stp>
        <stp>AM562901 Corp</stp>
        <stp>CRNCY</stp>
        <stp>[template_bloomberg_light.xlsx]CLIENT!R43C13</stp>
        <tr r="M43" s="1"/>
      </tp>
      <tp t="s">
        <v>#N/A N/A</v>
        <stp/>
        <stp>##V3_BDPV12</stp>
        <stp>NKNCP RX Equity</stp>
        <stp>BDVD_NEXT_EST_DECL_DT</stp>
        <stp>[template_bloomberg_light.xlsx]CLIENT!R25C25</stp>
        <tr r="Y25" s="1"/>
        <tr r="Y25" s="1"/>
      </tp>
      <tp t="s">
        <v>RUB</v>
        <stp/>
        <stp>##V3_BDPV12</stp>
        <stp>KMAZ RX Equity</stp>
        <stp>CRNCY</stp>
        <stp>[template_bloomberg_light.xlsx]CLIENT!R26C13</stp>
        <tr r="M26" s="1"/>
      </tp>
      <tp t="s">
        <v>USD</v>
        <stp/>
        <stp>##V3_BDPV12</stp>
        <stp>AGRO LI Equity</stp>
        <stp>CRNCY</stp>
        <stp>[template_bloomberg_light.xlsx]CLIENT!R20C13</stp>
        <tr r="M20" s="1"/>
      </tp>
      <tp t="s">
        <v>RUB</v>
        <stp/>
        <stp>##V3_BDPV12</stp>
        <stp>SIBN RX Equity</stp>
        <stp>CRNCY</stp>
        <stp>[template_bloomberg_light.xlsx]CLIENT!R23C13</stp>
        <tr r="M23" s="1"/>
      </tp>
      <tp t="s">
        <v>#N/A Field Not Applicable</v>
        <stp/>
        <stp>##V3_BDPV12</stp>
        <stp>RU000A0JXMQ8 Corp</stp>
        <stp>EQY_DVD_YLD_EST</stp>
        <stp>[template_bloomberg_light.xlsx]CLIENT!R40C22</stp>
        <tr r="V40" s="1"/>
        <tr r="V40" s="1"/>
      </tp>
      <tp>
        <v>3.969658377573118</v>
        <stp/>
        <stp>##V3_BDPV12</stp>
        <stp>TT343269 Corp</stp>
        <stp>YLD_CNV_MID</stp>
        <stp>[template_bloomberg_light.xlsx]CLIENT!R39C22</stp>
        <tr r="V39" s="1"/>
        <tr r="V39" s="1"/>
        <tr r="V39" s="1"/>
      </tp>
      <tp>
        <v>3.969658377573118</v>
        <stp/>
        <stp>##V3_BDPV12</stp>
        <stp>TT343269 Corp</stp>
        <stp>YLD_CNV_MID</stp>
        <stp>[template_bloomberg_light.xlsx]CLIENT!R39C11</stp>
        <tr r="K39" s="1"/>
        <tr r="K39" s="1"/>
        <tr r="K39" s="1"/>
      </tp>
      <tp>
        <v>9.4700000000000006</v>
        <stp/>
        <stp>##V3_BDPV12</stp>
        <stp>AM281135 Corp</stp>
        <stp>YLD_CNV_MID</stp>
        <stp>[template_bloomberg_light.xlsx]CLIENT!R44C11</stp>
        <tr r="K44" s="1"/>
        <tr r="K44" s="1"/>
        <tr r="K44" s="1"/>
      </tp>
      <tp>
        <v>9.4700000000000006</v>
        <stp/>
        <stp>##V3_BDPV12</stp>
        <stp>AM281135 Corp</stp>
        <stp>YLD_CNV_MID</stp>
        <stp>[template_bloomberg_light.xlsx]CLIENT!R44C22</stp>
        <tr r="V44" s="1"/>
        <tr r="V44" s="1"/>
        <tr r="V44" s="1"/>
      </tp>
      <tp t="s">
        <v>USD</v>
        <stp/>
        <stp>##V3_BDPV12</stp>
        <stp>LXFT US Equity</stp>
        <stp>CRNCY</stp>
        <stp>[template_bloomberg_light.xlsx]CLIENT!R14C13</stp>
        <tr r="M14" s="1"/>
      </tp>
      <tp t="s">
        <v>#N/A Field Not Applicable</v>
        <stp/>
        <stp>##V3_BDPV12</stp>
        <stp>RU000A0JV7K7 Corp</stp>
        <stp>EQY_DVD_YLD_EST</stp>
        <stp>[template_bloomberg_light.xlsx]CLIENT!R42C22</stp>
        <tr r="V42" s="1"/>
        <tr r="V42" s="1"/>
      </tp>
      <tp>
        <v>12.059999465942383</v>
        <stp/>
        <stp>##V3_BDPV12</stp>
        <stp>KMG LI Equity</stp>
        <stp>BEST_TARGET_PRICE</stp>
        <stp>[template_bloomberg_light.xlsx]CLIENT!R12C10</stp>
        <tr r="J12" s="1"/>
        <tr r="J12" s="1"/>
        <tr r="J12" s="1"/>
      </tp>
      <tp t="s">
        <v>09/11/2017</v>
        <stp/>
        <stp>##V3_BDPV12</stp>
        <stp>AM281135 Corp</stp>
        <stp>NXT_CPN_DT</stp>
        <stp>[template_bloomberg_light.xlsx]CLIENT!R44C24</stp>
        <tr r="X44" s="1"/>
        <tr r="X44" s="1"/>
        <tr r="X44" s="1"/>
      </tp>
      <tp>
        <v>0.15880604806033591</v>
        <stp/>
        <stp>##V3_BDPV12</stp>
        <stp>RU000A0JX0J2 Corp</stp>
        <stp>DUR_MID</stp>
        <stp>[template_bloomberg_light.xlsx]CLIENT!R41C10</stp>
        <tr r="J41" s="1"/>
        <tr r="J41" s="1"/>
      </tp>
      <tp>
        <v>1.32E-2</v>
        <stp/>
        <stp>##V3_BDPV12</stp>
        <stp>RUBGBP Curncy</stp>
        <stp>PX_LAST</stp>
        <stp>[template_bloomberg_light.xlsx]CLIENT!R9C18</stp>
        <tr r="R9" s="1"/>
      </tp>
      <tp t="s">
        <v>24/04/2018</v>
        <stp/>
        <stp>##V3_BDPV12</stp>
        <stp>ALRS RX Equity</stp>
        <stp>BDVD_NEXT_EST_DECL_DT</stp>
        <stp>[template_bloomberg_light.xlsx]CLIENT!R11C25</stp>
        <tr r="Y11" s="1"/>
        <tr r="Y11" s="1"/>
        <tr r="Y11" s="1"/>
      </tp>
      <tp t="s">
        <v>RUB</v>
        <stp/>
        <stp>##V3_BDPV12</stp>
        <stp>MFON RX Equity</stp>
        <stp>CRNCY</stp>
        <stp>[template_bloomberg_light.xlsx]CLIENT!R17C13</stp>
        <tr r="M17" s="1"/>
      </tp>
      <tp t="s">
        <v>RUB</v>
        <stp/>
        <stp>##V3_BDPV12</stp>
        <stp>LKOH RX Equity</stp>
        <stp>CRNCY</stp>
        <stp>[template_bloomberg_light.xlsx]CLIENT!R18C13</stp>
        <tr r="M18" s="1"/>
      </tp>
      <tp t="s">
        <v>30/08/2017</v>
        <stp/>
        <stp>##V3_BDPV12</stp>
        <stp>LSRG RX Equity</stp>
        <stp>BDVD_NEXT_EST_DECL_DT</stp>
        <stp>[template_bloomberg_light.xlsx]CLIENT!R15C25</stp>
        <tr r="Y15" s="1"/>
        <tr r="Y15" s="1"/>
        <tr r="Y15" s="1"/>
      </tp>
      <tp t="s">
        <v>#N/A N/A</v>
        <stp/>
        <stp>##V3_BDPV12</stp>
        <stp>RUALR RX Equity</stp>
        <stp>BDVD_NEXT_EST_DECL_DT</stp>
        <stp>[template_bloomberg_light.xlsx]CLIENT!R21C25</stp>
        <tr r="Y21" s="1"/>
        <tr r="Y21" s="1"/>
      </tp>
      <tp t="s">
        <v>RUB</v>
        <stp/>
        <stp>##V3_BDPV12</stp>
        <stp>AM281135 Corp</stp>
        <stp>CRNCY</stp>
        <stp>[template_bloomberg_light.xlsx]CLIENT!R44C13</stp>
        <tr r="M44" s="1"/>
      </tp>
      <tp t="s">
        <v>#N/A N/A</v>
        <stp/>
        <stp>##V3_BDPV12</stp>
        <stp>NMTP RX Equity</stp>
        <stp>BDVD_NEXT_EST_DECL_DT</stp>
        <stp>[template_bloomberg_light.xlsx]CLIENT!R24C25</stp>
        <tr r="Y24" s="1"/>
        <tr r="Y24" s="1"/>
      </tp>
      <tp t="s">
        <v>28/08/2017</v>
        <stp/>
        <stp>##V3_BDPV12</stp>
        <stp>NVTK RX Equity</stp>
        <stp>BDVD_NEXT_EST_DECL_DT</stp>
        <stp>[template_bloomberg_light.xlsx]CLIENT!R16C25</stp>
        <tr r="Y16" s="1"/>
        <tr r="Y16" s="1"/>
        <tr r="Y16" s="1"/>
      </tp>
      <tp>
        <v>0.32302999401977406</v>
        <stp/>
        <stp>##V3_BDPV12</stp>
        <stp>RU000A0JV7K7 Corp</stp>
        <stp>DUR_MID</stp>
        <stp>[template_bloomberg_light.xlsx]CLIENT!R42C10</stp>
        <tr r="J42" s="1"/>
        <tr r="J42" s="1"/>
      </tp>
      <tp t="s">
        <v>#N/A Field Not Applicable</v>
        <stp/>
        <stp>##V3_BDPV12</stp>
        <stp>RU000A0JX0J2 Corp</stp>
        <stp>EQY_DVD_YLD_EST</stp>
        <stp>[template_bloomberg_light.xlsx]CLIENT!R41C22</stp>
        <tr r="V41" s="1"/>
        <tr r="V41" s="1"/>
      </tp>
      <tp>
        <v>6.9175409999999999</v>
        <stp/>
        <stp>##V3_BDPV12</stp>
        <stp>HGM LN Equity</stp>
        <stp>EQY_DVD_YLD_EST</stp>
        <stp>[template_bloomberg_light.xlsx]CLIENT!R9C22</stp>
        <tr r="V9" s="1"/>
        <tr r="V9" s="1"/>
        <tr r="V9" s="1"/>
      </tp>
      <tp>
        <v>9.57</v>
        <stp/>
        <stp>##V3_BDPV12</stp>
        <stp>AM562901 Corp</stp>
        <stp>YLD_CNV_MID</stp>
        <stp>[template_bloomberg_light.xlsx]CLIENT!R43C22</stp>
        <tr r="V43" s="1"/>
        <tr r="V43" s="1"/>
        <tr r="V43" s="1"/>
      </tp>
      <tp>
        <v>9.57</v>
        <stp/>
        <stp>##V3_BDPV12</stp>
        <stp>AM562901 Corp</stp>
        <stp>YLD_CNV_MID</stp>
        <stp>[template_bloomberg_light.xlsx]CLIENT!R43C11</stp>
        <tr r="K43" s="1"/>
        <tr r="K43" s="1"/>
        <tr r="K43" s="1"/>
      </tp>
      <tp t="s">
        <v>24/12/2017</v>
        <stp/>
        <stp>##V3_BDPV12</stp>
        <stp>TT343269 Corp</stp>
        <stp>NXT_CPN_DT</stp>
        <stp>[template_bloomberg_light.xlsx]CLIENT!R39C24</stp>
        <tr r="X39" s="1"/>
        <tr r="X39" s="1"/>
        <tr r="X39" s="1"/>
      </tp>
      <tp t="s">
        <v>20/02/2018</v>
        <stp/>
        <stp>##V3_BDPV12</stp>
        <stp>AM562901 Corp</stp>
        <stp>NXT_CPN_DT</stp>
        <stp>[template_bloomberg_light.xlsx]CLIENT!R43C24</stp>
        <tr r="X43" s="1"/>
        <tr r="X43" s="1"/>
        <tr r="X43" s="1"/>
      </tp>
      <tp t="s">
        <v>RUB</v>
        <stp/>
        <stp>##V3_BDPV12</stp>
        <stp>GMKN RX Equity</stp>
        <stp>CRNCY</stp>
        <stp>[template_bloomberg_light.xlsx]CLIENT!R13C13</stp>
        <tr r="M13" s="1"/>
      </tp>
      <tp>
        <v>7.8247</v>
        <stp/>
        <stp>##V3_BDPV12</stp>
        <stp>USDHKD Curncy</stp>
        <stp>PX_LAST</stp>
        <stp>[template_bloomberg_light.xlsx]CLIENT!R3C21</stp>
        <tr r="U3" s="1"/>
      </tp>
      <tp>
        <v>0.78090000000000004</v>
        <stp/>
        <stp>##V3_BDPV12</stp>
        <stp>USDGBP Curncy</stp>
        <stp>PX_LAST</stp>
        <stp>[template_bloomberg_light.xlsx]CLIENT!R9C19</stp>
        <tr r="S9" s="1"/>
      </tp>
      <tp>
        <v>0.78090000000000004</v>
        <stp/>
        <stp>##V3_BDPV12</stp>
        <stp>USDGBP Curncy</stp>
        <stp>PX_LAST</stp>
        <stp>[template_bloomberg_light.xlsx]CLIENT!R9C23</stp>
        <tr r="W9" s="1"/>
      </tp>
      <tp>
        <v>59.176099999999998</v>
        <stp/>
        <stp>##V3_BDPV12</stp>
        <stp>USDRUB Curncy</stp>
        <stp>PX_LAST</stp>
        <stp>[template_bloomberg_light.xlsx]CLIENT!R3C18</stp>
        <tr r="R3" s="1"/>
      </tp>
      <tp t="s">
        <v>USD/RUB X-RATE    Sep17</v>
        <stp/>
        <stp>##V3_BDPV12</stp>
        <stp>URU7 Curncy</stp>
        <stp>NAME</stp>
        <stp>[template_bloomberg_light.xlsx]CLIENT!R57C2</stp>
        <tr r="B57" s="1"/>
      </tp>
      <tp t="s">
        <v>RUB</v>
        <stp/>
        <stp>##V3_BDPV12</stp>
        <stp>NVTK RX Equity</stp>
        <stp>CRNCY</stp>
        <stp>[template_bloomberg_light.xlsx]CLIENT!R16C13</stp>
        <tr r="M16" s="1"/>
      </tp>
      <tp t="s">
        <v>RUB</v>
        <stp/>
        <stp>##V3_BDPV12</stp>
        <stp>NMTP RX Equity</stp>
        <stp>CRNCY</stp>
        <stp>[template_bloomberg_light.xlsx]CLIENT!R24C13</stp>
        <tr r="M24" s="1"/>
      </tp>
      <tp t="s">
        <v>01/06/2017</v>
        <stp/>
        <stp>##V3_BDPV12</stp>
        <stp>KMG LI Equity</stp>
        <stp>DVD_EX_DT</stp>
        <stp>[template_bloomberg_light.xlsx]CLIENT!R12C24</stp>
        <tr r="X12" s="1"/>
        <tr r="X12" s="1"/>
        <tr r="X12" s="1"/>
      </tp>
      <tp t="s">
        <v>USD</v>
        <stp/>
        <stp>##V3_BDPV12</stp>
        <stp>TT343269 Corp</stp>
        <stp>CRNCY</stp>
        <stp>[template_bloomberg_light.xlsx]CLIENT!R39C13</stp>
        <tr r="M39" s="1"/>
      </tp>
      <tp t="s">
        <v>07/11/2017</v>
        <stp/>
        <stp>##V3_BDPV12</stp>
        <stp>GMKN RX Equity</stp>
        <stp>BDVD_NEXT_EST_DECL_DT</stp>
        <stp>[template_bloomberg_light.xlsx]CLIENT!R13C25</stp>
        <tr r="Y13" s="1"/>
        <tr r="Y13" s="1"/>
        <tr r="Y13" s="1"/>
      </tp>
      <tp t="s">
        <v>RU000A0JXJE0</v>
        <stp/>
        <stp>##V3_BDPV12</stp>
        <stp>AM562901 Corp</stp>
        <stp>ID_ISIN</stp>
        <stp>[template_bloomberg_light.xlsx]CLIENT!R43C3</stp>
        <tr r="C43" s="1"/>
      </tp>
      <tp t="s">
        <v>#N/A N/A</v>
        <stp/>
        <stp>##V3_BDPV12</stp>
        <stp>LXFT US Equity</stp>
        <stp>BDVD_NEXT_EST_DECL_DT</stp>
        <stp>[template_bloomberg_light.xlsx]CLIENT!R14C25</stp>
        <tr r="Y14" s="1"/>
        <tr r="Y14" s="1"/>
      </tp>
      <tp>
        <v>178.89116666666669</v>
        <stp/>
        <stp>##V3_BDPV12</stp>
        <stp>TT343269 Corp</stp>
        <stp>PX_DIRTY_MID</stp>
        <stp>[template_bloomberg_light.xlsx]CLIENT!R39C23</stp>
        <tr r="W39" s="1"/>
        <tr r="W39" s="1"/>
      </tp>
      <tp>
        <v>176.62440000000001</v>
        <stp/>
        <stp>##V3_BDPV12</stp>
        <stp>TT343269 Corp</stp>
        <stp>PX_LAST</stp>
        <stp>[template_bloomberg_light.xlsx]CLIENT!R39C9</stp>
        <tr r="I39" s="1"/>
        <tr r="I39" s="1"/>
      </tp>
      <tp t="s">
        <v>RUB</v>
        <stp/>
        <stp>##V3_BDPV12</stp>
        <stp>RUALR RX Equity</stp>
        <stp>CRNCY</stp>
        <stp>[template_bloomberg_light.xlsx]CLIENT!R21C13</stp>
        <tr r="M21" s="1"/>
      </tp>
      <tp t="s">
        <v>RUB</v>
        <stp/>
        <stp>##V3_BDPV12</stp>
        <stp>LSRG RX Equity</stp>
        <stp>CRNCY</stp>
        <stp>[template_bloomberg_light.xlsx]CLIENT!R15C13</stp>
        <tr r="M15" s="1"/>
      </tp>
      <tp t="s">
        <v>RUB</v>
        <stp/>
        <stp>##V3_BDPV12</stp>
        <stp>ALRS RX Equity</stp>
        <stp>CRNCY</stp>
        <stp>[template_bloomberg_light.xlsx]CLIENT!R11C13</stp>
        <tr r="M11" s="1"/>
      </tp>
      <tp t="s">
        <v>#N/A N/A</v>
        <stp/>
        <stp>##V3_BDPV12</stp>
        <stp>MFON RX Equity</stp>
        <stp>BDVD_NEXT_EST_DECL_DT</stp>
        <stp>[template_bloomberg_light.xlsx]CLIENT!R17C25</stp>
        <tr r="Y17" s="1"/>
        <tr r="Y17" s="1"/>
      </tp>
      <tp t="s">
        <v>27/10/2017</v>
        <stp/>
        <stp>##V3_BDPV12</stp>
        <stp>LKOH RX Equity</stp>
        <stp>BDVD_NEXT_EST_DECL_DT</stp>
        <stp>[template_bloomberg_light.xlsx]CLIENT!R18C25</stp>
        <tr r="Y18" s="1"/>
        <tr r="Y18" s="1"/>
        <tr r="Y18" s="1"/>
      </tp>
      <tp t="s">
        <v>RU000A0JXE06</v>
        <stp/>
        <stp>##V3_BDPV12</stp>
        <stp>AM281135 Corp</stp>
        <stp>ID_ISIN</stp>
        <stp>[template_bloomberg_light.xlsx]CLIENT!R44C3</stp>
        <tr r="C44" s="1"/>
      </tp>
      <tp t="s">
        <v>GBp</v>
        <stp/>
        <stp>##V3_BDPV12</stp>
        <stp>HGM LN Equity</stp>
        <stp>CRNCY</stp>
        <stp>[template_bloomberg_light.xlsx]CLIENT!R9C13</stp>
        <tr r="M9" s="1"/>
      </tp>
      <tp t="s">
        <v>RUB</v>
        <stp/>
        <stp>##V3_BDPV12</stp>
        <stp>NKNCP RX Equity</stp>
        <stp>CRNCY</stp>
        <stp>[template_bloomberg_light.xlsx]CLIENT!R25C13</stp>
        <tr r="M25" s="1"/>
      </tp>
      <tp t="s">
        <v>#N/A N/A</v>
        <stp/>
        <stp>##V3_BDPV12</stp>
        <stp>KMAZ RX Equity</stp>
        <stp>BDVD_NEXT_EST_DECL_DT</stp>
        <stp>[template_bloomberg_light.xlsx]CLIENT!R26C25</stp>
        <tr r="Y26" s="1"/>
        <tr r="Y26" s="1"/>
      </tp>
      <tp>
        <v>69.8309</v>
        <stp/>
        <stp>##V3_BDPV12</stp>
        <stp>EURRUB Curncy</stp>
        <stp>PX_LAST</stp>
        <stp>[template_bloomberg_light.xlsx]CLIENT!R3C19</stp>
        <tr r="S3" s="1"/>
      </tp>
      <tp t="s">
        <v>25/08/2017</v>
        <stp/>
        <stp>##V3_BDPV12</stp>
        <stp>SIBN RX Equity</stp>
        <stp>BDVD_NEXT_EST_DECL_DT</stp>
        <stp>[template_bloomberg_light.xlsx]CLIENT!R23C25</stp>
        <tr r="Y23" s="1"/>
        <tr r="Y23" s="1"/>
        <tr r="Y23" s="1"/>
      </tp>
      <tp t="s">
        <v>#N/A N/A</v>
        <stp/>
        <stp>##V3_BDPV12</stp>
        <stp>AGRO LI Equity</stp>
        <stp>BDVD_NEXT_EST_DECL_DT</stp>
        <stp>[template_bloomberg_light.xlsx]CLIENT!R20C25</stp>
        <tr r="Y20" s="1"/>
        <tr r="Y20" s="1"/>
      </tp>
      <tp t="s">
        <v>#N/A N/A</v>
        <stp/>
        <stp>##V3_BDPV12</stp>
        <stp>HGM LN Equity</stp>
        <stp>BDVD_NEXT_EST_DECL_DT</stp>
        <stp>[template_bloomberg_light.xlsx]CLIENT!R9C25</stp>
        <tr r="Y9" s="1"/>
        <tr r="Y9" s="1"/>
      </tp>
      <tp>
        <v>1.2806</v>
        <stp/>
        <stp>##V3_BDPV12</stp>
        <stp>GBPUSD Curncy</stp>
        <stp>PX_LAST</stp>
        <stp>[template_bloomberg_light.xlsx]CLIENT!R3C20</stp>
        <tr r="T3" s="1"/>
      </tp>
      <tp t="s">
        <v>08/11/2017</v>
        <stp/>
        <stp>##V3_BDPV12</stp>
        <stp>VEON US Equity</stp>
        <stp>BDVD_NEXT_EST_DECL_DT</stp>
        <stp>[template_bloomberg_light.xlsx]CLIENT!R10C25</stp>
        <tr r="Y10" s="1"/>
        <tr r="Y10" s="1"/>
        <tr r="Y10" s="1"/>
      </tp>
      <tp>
        <v>108.85</v>
        <stp/>
        <stp>##V3_BDPV12</stp>
        <stp>AM281135 Corp</stp>
        <stp>PX_LAST</stp>
        <stp>[template_bloomberg_light.xlsx]CLIENT!R44C9</stp>
        <tr r="I44" s="1"/>
        <tr r="I44" s="1"/>
      </tp>
      <tp t="s">
        <v>XS0088543193</v>
        <stp/>
        <stp>##V3_BDPV12</stp>
        <stp>TT343269 Corp</stp>
        <stp>ID_ISIN</stp>
        <stp>[template_bloomberg_light.xlsx]CLIENT!R39C3</stp>
        <tr r="C39" s="1"/>
      </tp>
      <tp t="s">
        <v>RUB</v>
        <stp/>
        <stp>##V3_BDPV12</stp>
        <stp>GAZP RX Equity</stp>
        <stp>CRNCY</stp>
        <stp>[template_bloomberg_light.xlsx]CLIENT!R19C13</stp>
        <tr r="M19" s="1"/>
      </tp>
      <tp t="s">
        <v>GBp</v>
        <stp/>
        <stp>##V3_BDPV12</stp>
        <stp>POLY LN Equity</stp>
        <stp>CRNCY</stp>
        <stp>[template_bloomberg_light.xlsx]CLIENT!R22C13</stp>
        <tr r="M22" s="1"/>
      </tp>
      <tp>
        <v>103</v>
        <stp/>
        <stp>##V3_BDPV12</stp>
        <stp>AM562901 Corp</stp>
        <stp>PX_LAST</stp>
        <stp>[template_bloomberg_light.xlsx]CLIENT!R43C9</stp>
        <tr r="I43" s="1"/>
        <tr r="I4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22</xdr:col>
      <xdr:colOff>712096</xdr:colOff>
      <xdr:row>151</xdr:row>
      <xdr:rowOff>123018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2172950"/>
          <a:ext cx="18238096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22</xdr:col>
      <xdr:colOff>712096</xdr:colOff>
      <xdr:row>151</xdr:row>
      <xdr:rowOff>123018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2172950"/>
          <a:ext cx="18238096" cy="6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115"/>
  <sheetViews>
    <sheetView showGridLines="0" zoomScaleNormal="100" workbookViewId="0">
      <pane xSplit="4" ySplit="7" topLeftCell="E8" activePane="bottomRight" state="frozen"/>
      <selection pane="topRight" activeCell="D1" sqref="D1"/>
      <selection pane="bottomLeft" activeCell="A4" sqref="A4"/>
      <selection pane="bottomRight" activeCell="H18" sqref="H18"/>
    </sheetView>
  </sheetViews>
  <sheetFormatPr defaultRowHeight="12.75" x14ac:dyDescent="0.2"/>
  <cols>
    <col min="1" max="1" width="3.5703125" style="97" customWidth="1"/>
    <col min="2" max="2" width="23" style="97" customWidth="1"/>
    <col min="3" max="3" width="15.42578125" style="97" customWidth="1"/>
    <col min="4" max="4" width="29.140625" style="97" customWidth="1"/>
    <col min="5" max="6" width="10.140625" style="97" customWidth="1"/>
    <col min="7" max="7" width="13.28515625" style="97" hidden="1" customWidth="1"/>
    <col min="8" max="8" width="9.140625" style="97" bestFit="1" customWidth="1"/>
    <col min="9" max="9" width="9" style="97" customWidth="1"/>
    <col min="10" max="10" width="11.5703125" style="97" customWidth="1"/>
    <col min="11" max="11" width="12" style="97" customWidth="1"/>
    <col min="12" max="12" width="6.5703125" style="97" customWidth="1"/>
    <col min="13" max="13" width="8.28515625" style="97" customWidth="1"/>
    <col min="14" max="14" width="13.5703125" style="97" customWidth="1"/>
    <col min="15" max="15" width="11.28515625" style="97" customWidth="1"/>
    <col min="16" max="16" width="12.7109375" style="97" customWidth="1"/>
    <col min="17" max="17" width="15" style="97" customWidth="1"/>
    <col min="18" max="18" width="14.5703125" style="97" customWidth="1"/>
    <col min="19" max="19" width="12.5703125" style="97" customWidth="1"/>
    <col min="20" max="20" width="14.140625" style="97" customWidth="1"/>
    <col min="21" max="21" width="11.5703125" style="97" customWidth="1"/>
    <col min="22" max="22" width="13" style="97" customWidth="1"/>
    <col min="23" max="23" width="12.140625" style="97" customWidth="1"/>
    <col min="24" max="25" width="12.28515625" style="97" customWidth="1"/>
    <col min="26" max="16384" width="9.140625" style="97"/>
  </cols>
  <sheetData>
    <row r="1" spans="1:25" x14ac:dyDescent="0.2">
      <c r="K1" s="113"/>
      <c r="L1" s="113"/>
      <c r="M1" s="113"/>
      <c r="N1" s="113"/>
      <c r="O1" s="113"/>
      <c r="P1" s="113"/>
      <c r="Q1" s="113"/>
      <c r="R1" s="125" t="s">
        <v>4660</v>
      </c>
      <c r="S1" s="126"/>
      <c r="T1" s="126"/>
      <c r="U1" s="127"/>
    </row>
    <row r="2" spans="1:25" x14ac:dyDescent="0.2">
      <c r="B2" s="97" t="s">
        <v>14</v>
      </c>
      <c r="E2" s="73" t="s">
        <v>4782</v>
      </c>
      <c r="I2" s="113"/>
      <c r="K2" s="113"/>
      <c r="L2" s="113"/>
      <c r="M2" s="113"/>
      <c r="N2" s="113"/>
      <c r="O2" s="113"/>
      <c r="P2" s="113"/>
      <c r="Q2" s="113"/>
      <c r="R2" s="128" t="s">
        <v>4661</v>
      </c>
      <c r="S2" s="128" t="s">
        <v>4662</v>
      </c>
      <c r="T2" s="128" t="s">
        <v>4663</v>
      </c>
      <c r="U2" s="128" t="s">
        <v>4664</v>
      </c>
    </row>
    <row r="3" spans="1:25" x14ac:dyDescent="0.2">
      <c r="E3" s="111"/>
      <c r="I3" s="113"/>
      <c r="K3" s="113"/>
      <c r="L3" s="113"/>
      <c r="M3" s="113"/>
      <c r="N3" s="113"/>
      <c r="O3" s="113"/>
      <c r="P3" s="113"/>
      <c r="Q3" s="113"/>
      <c r="R3" s="129">
        <v>59.679499999999997</v>
      </c>
      <c r="S3" s="129">
        <v>70.052199999999999</v>
      </c>
      <c r="T3" s="129">
        <v>1.2871999999999999</v>
      </c>
      <c r="U3" s="129">
        <v>7.8230000000000004</v>
      </c>
    </row>
    <row r="4" spans="1:25" x14ac:dyDescent="0.2">
      <c r="H4" s="113"/>
      <c r="I4" s="117"/>
      <c r="K4" s="113"/>
      <c r="L4" s="113"/>
      <c r="M4" s="113"/>
      <c r="N4" s="113"/>
      <c r="O4" s="113"/>
      <c r="P4" s="113"/>
      <c r="Q4" s="113"/>
    </row>
    <row r="5" spans="1:25" hidden="1" x14ac:dyDescent="0.2">
      <c r="E5" s="111"/>
      <c r="H5" s="113"/>
      <c r="I5" s="111"/>
      <c r="K5" s="111"/>
      <c r="N5" s="116"/>
      <c r="O5" s="116"/>
    </row>
    <row r="6" spans="1:25" hidden="1" x14ac:dyDescent="0.2">
      <c r="E6" s="118"/>
      <c r="F6" s="118"/>
      <c r="N6" s="115"/>
      <c r="O6" s="115"/>
    </row>
    <row r="7" spans="1:25" s="79" customFormat="1" ht="76.5" x14ac:dyDescent="0.25">
      <c r="B7" s="75" t="s">
        <v>0</v>
      </c>
      <c r="C7" s="75" t="s">
        <v>20</v>
      </c>
      <c r="D7" s="76" t="s">
        <v>1</v>
      </c>
      <c r="E7" s="76" t="s">
        <v>2</v>
      </c>
      <c r="F7" s="76" t="s">
        <v>4647</v>
      </c>
      <c r="G7" s="76" t="s">
        <v>18</v>
      </c>
      <c r="H7" s="76" t="s">
        <v>3</v>
      </c>
      <c r="I7" s="76" t="s">
        <v>4</v>
      </c>
      <c r="J7" s="77" t="s">
        <v>5</v>
      </c>
      <c r="K7" s="77" t="s">
        <v>6</v>
      </c>
      <c r="L7" s="78" t="s">
        <v>7</v>
      </c>
      <c r="M7" s="76" t="s">
        <v>8</v>
      </c>
      <c r="N7" s="76" t="s">
        <v>9</v>
      </c>
      <c r="O7" s="76" t="s">
        <v>10</v>
      </c>
      <c r="P7" s="76" t="s">
        <v>4651</v>
      </c>
      <c r="Q7" s="76" t="s">
        <v>4652</v>
      </c>
      <c r="R7" s="76" t="s">
        <v>4653</v>
      </c>
      <c r="S7" s="76" t="s">
        <v>4654</v>
      </c>
      <c r="T7" s="76" t="s">
        <v>11</v>
      </c>
      <c r="U7" s="76" t="s">
        <v>12</v>
      </c>
      <c r="V7" s="76" t="s">
        <v>13</v>
      </c>
      <c r="W7" s="76" t="s">
        <v>4655</v>
      </c>
      <c r="X7" s="76" t="s">
        <v>4657</v>
      </c>
      <c r="Y7" s="76" t="s">
        <v>4656</v>
      </c>
    </row>
    <row r="8" spans="1:25" s="86" customFormat="1" ht="15" x14ac:dyDescent="0.25">
      <c r="A8" s="80"/>
      <c r="B8" s="80" t="s">
        <v>17</v>
      </c>
      <c r="C8" s="80"/>
      <c r="D8" s="74"/>
      <c r="E8" s="81"/>
      <c r="F8" s="81"/>
      <c r="G8" s="74"/>
      <c r="H8" s="74"/>
      <c r="I8" s="82"/>
      <c r="J8" s="83"/>
      <c r="K8" s="84"/>
      <c r="L8" s="83"/>
      <c r="M8" s="85"/>
      <c r="N8" s="81"/>
      <c r="O8" s="81"/>
      <c r="P8" s="109"/>
      <c r="Q8" s="109"/>
      <c r="R8" s="109"/>
      <c r="S8" s="109"/>
      <c r="T8" s="109"/>
      <c r="U8" s="109"/>
      <c r="V8" s="110"/>
      <c r="W8" s="110"/>
    </row>
    <row r="9" spans="1:25" s="86" customFormat="1" ht="15" x14ac:dyDescent="0.25">
      <c r="B9" s="112" t="s">
        <v>4772</v>
      </c>
      <c r="C9" s="112" t="s">
        <v>4659</v>
      </c>
      <c r="D9" s="121" t="s">
        <v>4658</v>
      </c>
      <c r="E9" s="81">
        <v>2.5390446688596122E-2</v>
      </c>
      <c r="F9" s="109">
        <v>52208</v>
      </c>
      <c r="G9" s="109">
        <v>-107597.06871890154</v>
      </c>
      <c r="H9" s="122">
        <v>162.63707063556956</v>
      </c>
      <c r="I9" s="120">
        <v>137</v>
      </c>
      <c r="J9" s="83">
        <v>215</v>
      </c>
      <c r="K9" s="84">
        <v>0.56934306569343063</v>
      </c>
      <c r="L9" s="83">
        <v>5</v>
      </c>
      <c r="M9" s="85" t="s">
        <v>4773</v>
      </c>
      <c r="N9" s="81">
        <v>-9.2218710835022977E-2</v>
      </c>
      <c r="O9" s="81">
        <v>-0.14435806300161813</v>
      </c>
      <c r="P9" s="109">
        <v>6060843.1410400001</v>
      </c>
      <c r="Q9" s="109">
        <v>107597.06871890154</v>
      </c>
      <c r="R9" s="109">
        <v>5501920</v>
      </c>
      <c r="S9" s="109">
        <v>92064.564293988922</v>
      </c>
      <c r="T9" s="109">
        <v>-436081</v>
      </c>
      <c r="U9" s="109">
        <v>-13363</v>
      </c>
      <c r="V9" s="110">
        <v>7.371855</v>
      </c>
      <c r="W9" s="109">
        <v>92064.564293988922</v>
      </c>
      <c r="X9" s="123" t="s">
        <v>4709</v>
      </c>
      <c r="Y9" s="123" t="s">
        <v>4774</v>
      </c>
    </row>
    <row r="10" spans="1:25" s="86" customFormat="1" ht="15" x14ac:dyDescent="0.25">
      <c r="B10" s="112" t="s">
        <v>4775</v>
      </c>
      <c r="C10" s="112" t="s">
        <v>4689</v>
      </c>
      <c r="D10" s="121" t="s">
        <v>4649</v>
      </c>
      <c r="E10" s="81">
        <v>1.3720531155982804E-2</v>
      </c>
      <c r="F10" s="109">
        <v>12500</v>
      </c>
      <c r="G10" s="109">
        <v>-50000</v>
      </c>
      <c r="H10" s="122">
        <v>4</v>
      </c>
      <c r="I10" s="120">
        <v>3.98</v>
      </c>
      <c r="J10" s="83">
        <v>5.4666666984558105</v>
      </c>
      <c r="K10" s="84">
        <v>0.37353434634568106</v>
      </c>
      <c r="L10" s="83">
        <v>4.5789475440979004</v>
      </c>
      <c r="M10" s="85" t="s">
        <v>15</v>
      </c>
      <c r="N10" s="81">
        <v>2.5354332697784532E-3</v>
      </c>
      <c r="O10" s="81">
        <v>-5.0000000000000044E-3</v>
      </c>
      <c r="P10" s="109">
        <v>2960870</v>
      </c>
      <c r="Q10" s="109">
        <v>50000</v>
      </c>
      <c r="R10" s="109">
        <v>2968377.0883054892</v>
      </c>
      <c r="S10" s="109">
        <v>49750</v>
      </c>
      <c r="T10" s="109">
        <v>253405</v>
      </c>
      <c r="U10" s="109">
        <v>3562</v>
      </c>
      <c r="V10" s="110">
        <v>6.733668341708543</v>
      </c>
      <c r="W10" s="109">
        <v>49750</v>
      </c>
      <c r="X10" s="123" t="s">
        <v>4713</v>
      </c>
      <c r="Y10" s="123" t="s">
        <v>4720</v>
      </c>
    </row>
    <row r="11" spans="1:25" s="86" customFormat="1" ht="15" x14ac:dyDescent="0.25">
      <c r="B11" s="112" t="s">
        <v>100</v>
      </c>
      <c r="C11" s="112" t="s">
        <v>99</v>
      </c>
      <c r="D11" s="121" t="s">
        <v>4786</v>
      </c>
      <c r="E11" s="81">
        <v>4.0013249886732251E-2</v>
      </c>
      <c r="F11" s="109">
        <v>107950</v>
      </c>
      <c r="G11" s="109">
        <v>-160668.27535724238</v>
      </c>
      <c r="H11" s="122">
        <v>86.282384089856421</v>
      </c>
      <c r="I11" s="120">
        <v>80.209999999999994</v>
      </c>
      <c r="J11" s="83">
        <v>102.25390625</v>
      </c>
      <c r="K11" s="84">
        <v>0.27482740618376766</v>
      </c>
      <c r="L11" s="83">
        <v>4</v>
      </c>
      <c r="M11" s="85" t="s">
        <v>4650</v>
      </c>
      <c r="N11" s="81">
        <v>-7.0378028538623849E-2</v>
      </c>
      <c r="O11" s="81">
        <v>-9.6983147938307868E-2</v>
      </c>
      <c r="P11" s="109">
        <v>9314183.3625000007</v>
      </c>
      <c r="Q11" s="109">
        <v>160668.27535724238</v>
      </c>
      <c r="R11" s="109">
        <v>8658669.5</v>
      </c>
      <c r="S11" s="109">
        <v>145086.16023927816</v>
      </c>
      <c r="T11" s="109">
        <v>323592</v>
      </c>
      <c r="U11" s="109">
        <v>162</v>
      </c>
      <c r="V11" s="110">
        <v>8.6734819999999999</v>
      </c>
      <c r="W11" s="109">
        <v>145086.16023927816</v>
      </c>
      <c r="X11" s="123" t="s">
        <v>4703</v>
      </c>
      <c r="Y11" s="123" t="s">
        <v>4748</v>
      </c>
    </row>
    <row r="12" spans="1:25" s="86" customFormat="1" ht="15" x14ac:dyDescent="0.25">
      <c r="B12" s="112" t="s">
        <v>4776</v>
      </c>
      <c r="C12" s="112" t="s">
        <v>4690</v>
      </c>
      <c r="D12" s="121" t="s">
        <v>4666</v>
      </c>
      <c r="E12" s="81">
        <v>1.4046790218445671E-2</v>
      </c>
      <c r="F12" s="109">
        <v>5300</v>
      </c>
      <c r="G12" s="109">
        <v>-51579.834964808673</v>
      </c>
      <c r="H12" s="122">
        <v>9.7320443329827686</v>
      </c>
      <c r="I12" s="120">
        <v>9.61</v>
      </c>
      <c r="J12" s="83">
        <v>11.819999694824219</v>
      </c>
      <c r="K12" s="84">
        <v>0.22996875076214573</v>
      </c>
      <c r="L12" s="83">
        <v>4</v>
      </c>
      <c r="M12" s="85" t="s">
        <v>15</v>
      </c>
      <c r="N12" s="81">
        <v>1.413046742849744E-2</v>
      </c>
      <c r="O12" s="81">
        <v>-1.2540462086588433E-2</v>
      </c>
      <c r="P12" s="109">
        <v>2996618.1980000003</v>
      </c>
      <c r="Q12" s="109">
        <v>51579.834964808673</v>
      </c>
      <c r="R12" s="109">
        <v>3038961.8138424819</v>
      </c>
      <c r="S12" s="109">
        <v>50933</v>
      </c>
      <c r="T12" s="109">
        <v>100210</v>
      </c>
      <c r="U12" s="109">
        <v>133</v>
      </c>
      <c r="V12" s="110">
        <v>2.83683</v>
      </c>
      <c r="W12" s="109">
        <v>50933</v>
      </c>
      <c r="X12" s="123" t="s">
        <v>4719</v>
      </c>
      <c r="Y12" s="123" t="s">
        <v>4774</v>
      </c>
    </row>
    <row r="13" spans="1:25" s="86" customFormat="1" ht="15" x14ac:dyDescent="0.25">
      <c r="B13" s="112" t="s">
        <v>221</v>
      </c>
      <c r="C13" s="112" t="s">
        <v>220</v>
      </c>
      <c r="D13" s="121" t="s">
        <v>4693</v>
      </c>
      <c r="E13" s="81">
        <v>3.7347377997923814E-2</v>
      </c>
      <c r="F13" s="109">
        <v>923</v>
      </c>
      <c r="G13" s="109">
        <v>-138348.28553136202</v>
      </c>
      <c r="H13" s="122">
        <v>8709.4355059588306</v>
      </c>
      <c r="I13" s="120">
        <v>8756</v>
      </c>
      <c r="J13" s="83">
        <v>10569.388671875</v>
      </c>
      <c r="K13" s="84">
        <v>0.20710240656407031</v>
      </c>
      <c r="L13" s="83">
        <v>4.5</v>
      </c>
      <c r="M13" s="85" t="s">
        <v>4650</v>
      </c>
      <c r="N13" s="81">
        <v>5.3464422590085992E-3</v>
      </c>
      <c r="O13" s="81">
        <v>-2.116723917944574E-2</v>
      </c>
      <c r="P13" s="109">
        <v>8038808.972000001</v>
      </c>
      <c r="Q13" s="109">
        <v>138348.28553136202</v>
      </c>
      <c r="R13" s="109">
        <v>8081788</v>
      </c>
      <c r="S13" s="109">
        <v>135419.83428145343</v>
      </c>
      <c r="T13" s="109">
        <v>605178</v>
      </c>
      <c r="U13" s="109">
        <v>6044</v>
      </c>
      <c r="V13" s="110">
        <v>10.06541</v>
      </c>
      <c r="W13" s="109">
        <v>135419.83428145343</v>
      </c>
      <c r="X13" s="123" t="s">
        <v>4725</v>
      </c>
      <c r="Y13" s="123" t="s">
        <v>4726</v>
      </c>
    </row>
    <row r="14" spans="1:25" s="86" customFormat="1" ht="15" x14ac:dyDescent="0.25">
      <c r="B14" s="112" t="s">
        <v>4808</v>
      </c>
      <c r="C14" s="112" t="s">
        <v>4691</v>
      </c>
      <c r="D14" s="121" t="s">
        <v>4784</v>
      </c>
      <c r="E14" s="81">
        <v>1.5572458125076764E-2</v>
      </c>
      <c r="F14" s="109">
        <v>1150</v>
      </c>
      <c r="G14" s="109">
        <v>-49288.285627517529</v>
      </c>
      <c r="H14" s="122">
        <v>42.859378806536988</v>
      </c>
      <c r="I14" s="120">
        <v>49.1</v>
      </c>
      <c r="J14" s="83">
        <v>59</v>
      </c>
      <c r="K14" s="84">
        <v>0.20162932790224031</v>
      </c>
      <c r="L14" s="83">
        <v>4.0769228935241699</v>
      </c>
      <c r="M14" s="85" t="s">
        <v>15</v>
      </c>
      <c r="N14" s="81">
        <v>0.14056168259509905</v>
      </c>
      <c r="O14" s="81">
        <v>0.14560689788885117</v>
      </c>
      <c r="P14" s="109">
        <v>2953837.1</v>
      </c>
      <c r="Q14" s="109">
        <v>49288.285627517529</v>
      </c>
      <c r="R14" s="109">
        <v>3369033.412887828</v>
      </c>
      <c r="S14" s="109">
        <v>56465</v>
      </c>
      <c r="T14" s="109">
        <v>429230</v>
      </c>
      <c r="U14" s="109">
        <v>7176</v>
      </c>
      <c r="V14" s="110">
        <v>0</v>
      </c>
      <c r="W14" s="109">
        <v>56465</v>
      </c>
      <c r="X14" s="123" t="s">
        <v>4774</v>
      </c>
      <c r="Y14" s="123" t="s">
        <v>4774</v>
      </c>
    </row>
    <row r="15" spans="1:25" s="86" customFormat="1" ht="15" x14ac:dyDescent="0.25">
      <c r="B15" s="112" t="s">
        <v>367</v>
      </c>
      <c r="C15" s="112" t="s">
        <v>366</v>
      </c>
      <c r="D15" s="121" t="s">
        <v>4792</v>
      </c>
      <c r="E15" s="81">
        <v>1.2475331157312607E-2</v>
      </c>
      <c r="F15" s="109">
        <v>3400</v>
      </c>
      <c r="G15" s="109">
        <v>-53855.47857832531</v>
      </c>
      <c r="H15" s="122">
        <v>899</v>
      </c>
      <c r="I15" s="120">
        <v>794</v>
      </c>
      <c r="J15" s="83">
        <v>950</v>
      </c>
      <c r="K15" s="84">
        <v>0.19647355163727953</v>
      </c>
      <c r="L15" s="83">
        <v>4</v>
      </c>
      <c r="M15" s="85" t="s">
        <v>4650</v>
      </c>
      <c r="N15" s="81">
        <v>-0.11679644048943272</v>
      </c>
      <c r="O15" s="81">
        <v>-0.16006756185695337</v>
      </c>
      <c r="P15" s="109">
        <v>3056600</v>
      </c>
      <c r="Q15" s="109">
        <v>53855.47857832531</v>
      </c>
      <c r="R15" s="109">
        <v>2699600</v>
      </c>
      <c r="S15" s="109">
        <v>45234.963429653399</v>
      </c>
      <c r="T15" s="109">
        <v>-105400</v>
      </c>
      <c r="U15" s="109">
        <v>-4295</v>
      </c>
      <c r="V15" s="110">
        <v>9.7166250000000005</v>
      </c>
      <c r="W15" s="109">
        <v>45234.963429653399</v>
      </c>
      <c r="X15" s="123" t="s">
        <v>4722</v>
      </c>
      <c r="Y15" s="123" t="s">
        <v>4793</v>
      </c>
    </row>
    <row r="16" spans="1:25" s="86" customFormat="1" ht="15" x14ac:dyDescent="0.25">
      <c r="B16" s="112" t="s">
        <v>512</v>
      </c>
      <c r="C16" s="112" t="s">
        <v>511</v>
      </c>
      <c r="D16" s="121" t="s">
        <v>4749</v>
      </c>
      <c r="E16" s="81">
        <v>2.7267628359836874E-2</v>
      </c>
      <c r="F16" s="109">
        <v>9800</v>
      </c>
      <c r="G16" s="109">
        <v>-104300.83108869416</v>
      </c>
      <c r="H16" s="122">
        <v>619.0139918367347</v>
      </c>
      <c r="I16" s="120">
        <v>602.1</v>
      </c>
      <c r="J16" s="83">
        <v>701.17572021484375</v>
      </c>
      <c r="K16" s="84">
        <v>0.164550274397681</v>
      </c>
      <c r="L16" s="83">
        <v>3.75</v>
      </c>
      <c r="M16" s="85" t="s">
        <v>4650</v>
      </c>
      <c r="N16" s="81">
        <v>-2.7324086466200215E-2</v>
      </c>
      <c r="O16" s="81">
        <v>-5.2058016959727227E-2</v>
      </c>
      <c r="P16" s="109">
        <v>6066337.1200000001</v>
      </c>
      <c r="Q16" s="109">
        <v>104300.83108869416</v>
      </c>
      <c r="R16" s="109">
        <v>5900580</v>
      </c>
      <c r="S16" s="109">
        <v>98871.136654965274</v>
      </c>
      <c r="T16" s="109">
        <v>-148116</v>
      </c>
      <c r="U16" s="109">
        <v>-5273</v>
      </c>
      <c r="V16" s="110">
        <v>2.5520679999999998</v>
      </c>
      <c r="W16" s="109">
        <v>98871.136654965274</v>
      </c>
      <c r="X16" s="123" t="s">
        <v>4750</v>
      </c>
      <c r="Y16" s="123" t="s">
        <v>4751</v>
      </c>
    </row>
    <row r="17" spans="2:25" s="86" customFormat="1" ht="15" x14ac:dyDescent="0.25">
      <c r="B17" s="112" t="s">
        <v>453</v>
      </c>
      <c r="C17" s="112" t="s">
        <v>29</v>
      </c>
      <c r="D17" s="121" t="s">
        <v>4692</v>
      </c>
      <c r="E17" s="81">
        <v>1.2571266805121842E-2</v>
      </c>
      <c r="F17" s="109">
        <v>4700</v>
      </c>
      <c r="G17" s="109">
        <v>-52468.191815673294</v>
      </c>
      <c r="H17" s="122">
        <v>637.99869999999999</v>
      </c>
      <c r="I17" s="120">
        <v>578.79999999999995</v>
      </c>
      <c r="J17" s="83">
        <v>656.66668701171875</v>
      </c>
      <c r="K17" s="84">
        <v>0.13453124915639036</v>
      </c>
      <c r="L17" s="83">
        <v>4.2</v>
      </c>
      <c r="M17" s="85" t="s">
        <v>4650</v>
      </c>
      <c r="N17" s="81">
        <v>-9.2788120101185201E-2</v>
      </c>
      <c r="O17" s="81">
        <v>-0.13122941739570193</v>
      </c>
      <c r="P17" s="109">
        <v>2998593.89</v>
      </c>
      <c r="Q17" s="109">
        <v>52468.191815673294</v>
      </c>
      <c r="R17" s="109">
        <v>2720360</v>
      </c>
      <c r="S17" s="109">
        <v>45582.821571896551</v>
      </c>
      <c r="T17" s="109">
        <v>-129478</v>
      </c>
      <c r="U17" s="109">
        <v>-4147</v>
      </c>
      <c r="V17" s="110">
        <v>8.6589500000000008</v>
      </c>
      <c r="W17" s="109">
        <v>45582.821571896551</v>
      </c>
      <c r="X17" s="123" t="s">
        <v>4723</v>
      </c>
      <c r="Y17" s="123" t="s">
        <v>4774</v>
      </c>
    </row>
    <row r="18" spans="2:25" s="86" customFormat="1" ht="15" x14ac:dyDescent="0.25">
      <c r="B18" s="112" t="s">
        <v>370</v>
      </c>
      <c r="C18" s="112" t="s">
        <v>369</v>
      </c>
      <c r="D18" s="121" t="s">
        <v>4753</v>
      </c>
      <c r="E18" s="81">
        <v>1.362276956535851E-2</v>
      </c>
      <c r="F18" s="109">
        <v>1025</v>
      </c>
      <c r="G18" s="109">
        <v>-50114.962887707326</v>
      </c>
      <c r="H18" s="122">
        <v>2926</v>
      </c>
      <c r="I18" s="120">
        <v>2876</v>
      </c>
      <c r="J18" s="83">
        <v>3238.91845703125</v>
      </c>
      <c r="K18" s="84">
        <v>0.12618861510126922</v>
      </c>
      <c r="L18" s="83">
        <v>4.6923069999999996</v>
      </c>
      <c r="M18" s="85" t="s">
        <v>4650</v>
      </c>
      <c r="N18" s="81">
        <v>-1.7088174982911819E-2</v>
      </c>
      <c r="O18" s="81">
        <v>-1.4355828502624068E-2</v>
      </c>
      <c r="P18" s="109">
        <v>2999150</v>
      </c>
      <c r="Q18" s="109">
        <v>50114.962887707326</v>
      </c>
      <c r="R18" s="109">
        <v>2947900</v>
      </c>
      <c r="S18" s="109">
        <v>49395.521075076031</v>
      </c>
      <c r="T18" s="109">
        <v>277539</v>
      </c>
      <c r="U18" s="109">
        <v>3620</v>
      </c>
      <c r="V18" s="110">
        <v>7.0485740000000003</v>
      </c>
      <c r="W18" s="109">
        <v>49395.521075076031</v>
      </c>
      <c r="X18" s="123" t="s">
        <v>4754</v>
      </c>
      <c r="Y18" s="123" t="s">
        <v>4755</v>
      </c>
    </row>
    <row r="19" spans="2:25" s="86" customFormat="1" ht="15" x14ac:dyDescent="0.25">
      <c r="B19" s="112" t="s">
        <v>212</v>
      </c>
      <c r="C19" s="112" t="s">
        <v>30</v>
      </c>
      <c r="D19" s="121" t="s">
        <v>4671</v>
      </c>
      <c r="E19" s="81">
        <v>4.1145006790574111E-2</v>
      </c>
      <c r="F19" s="109">
        <v>75730</v>
      </c>
      <c r="G19" s="109">
        <v>-163065.38071400978</v>
      </c>
      <c r="H19" s="122">
        <v>125.38486698798363</v>
      </c>
      <c r="I19" s="120">
        <v>117.57</v>
      </c>
      <c r="J19" s="83">
        <v>130.15773010253906</v>
      </c>
      <c r="K19" s="84">
        <v>0.10706583399284741</v>
      </c>
      <c r="L19" s="83">
        <v>3.4615390000000001</v>
      </c>
      <c r="M19" s="85" t="s">
        <v>4650</v>
      </c>
      <c r="N19" s="81">
        <v>-6.2327034958154726E-2</v>
      </c>
      <c r="O19" s="81">
        <v>-8.5091778306964905E-2</v>
      </c>
      <c r="P19" s="109">
        <v>9495395.977</v>
      </c>
      <c r="Q19" s="109">
        <v>163065.38071400978</v>
      </c>
      <c r="R19" s="109">
        <v>8903576.0999999996</v>
      </c>
      <c r="S19" s="109">
        <v>149189.85748875243</v>
      </c>
      <c r="T19" s="109">
        <v>-184059</v>
      </c>
      <c r="U19" s="109">
        <v>-8125</v>
      </c>
      <c r="V19" s="110">
        <v>6.710045</v>
      </c>
      <c r="W19" s="109">
        <v>149189.85748875243</v>
      </c>
      <c r="X19" s="123" t="s">
        <v>4703</v>
      </c>
      <c r="Y19" s="123" t="s">
        <v>4706</v>
      </c>
    </row>
    <row r="20" spans="2:25" s="86" customFormat="1" ht="15" x14ac:dyDescent="0.25">
      <c r="B20" s="112" t="s">
        <v>4777</v>
      </c>
      <c r="C20" s="112" t="s">
        <v>39</v>
      </c>
      <c r="D20" s="121" t="s">
        <v>4747</v>
      </c>
      <c r="E20" s="81">
        <v>1.549054862249733E-2</v>
      </c>
      <c r="F20" s="109">
        <v>4760</v>
      </c>
      <c r="G20" s="109">
        <v>-49980</v>
      </c>
      <c r="H20" s="122">
        <v>10.5</v>
      </c>
      <c r="I20" s="120">
        <v>11.8</v>
      </c>
      <c r="J20" s="83">
        <v>12.960000038146973</v>
      </c>
      <c r="K20" s="84">
        <v>9.8305087978556971E-2</v>
      </c>
      <c r="L20" s="83">
        <v>4</v>
      </c>
      <c r="M20" s="85" t="s">
        <v>15</v>
      </c>
      <c r="N20" s="81">
        <v>0.17666492142728329</v>
      </c>
      <c r="O20" s="81">
        <v>0.12380952380952381</v>
      </c>
      <c r="P20" s="109">
        <v>2848145.2860000003</v>
      </c>
      <c r="Q20" s="109">
        <v>49980</v>
      </c>
      <c r="R20" s="109">
        <v>3351312.6491646776</v>
      </c>
      <c r="S20" s="109">
        <v>56168</v>
      </c>
      <c r="T20" s="109">
        <v>516697</v>
      </c>
      <c r="U20" s="109">
        <v>6188</v>
      </c>
      <c r="V20" s="110">
        <v>4.7996369999999997</v>
      </c>
      <c r="W20" s="109">
        <v>56168</v>
      </c>
      <c r="X20" s="123" t="s">
        <v>4785</v>
      </c>
      <c r="Y20" s="123" t="s">
        <v>4774</v>
      </c>
    </row>
    <row r="21" spans="2:25" s="86" customFormat="1" ht="15" x14ac:dyDescent="0.25">
      <c r="B21" s="112" t="s">
        <v>626</v>
      </c>
      <c r="C21" s="112" t="s">
        <v>625</v>
      </c>
      <c r="D21" s="121" t="s">
        <v>4787</v>
      </c>
      <c r="E21" s="81">
        <v>1.8484710560546166E-2</v>
      </c>
      <c r="F21" s="109">
        <v>10000</v>
      </c>
      <c r="G21" s="109">
        <v>-50330.016162263943</v>
      </c>
      <c r="H21" s="122">
        <v>296.33236732673271</v>
      </c>
      <c r="I21" s="120">
        <v>400</v>
      </c>
      <c r="J21" s="83">
        <v>437.26089143287925</v>
      </c>
      <c r="K21" s="84">
        <v>9.3152228582198182E-2</v>
      </c>
      <c r="L21" s="83">
        <v>4.4000000000000004</v>
      </c>
      <c r="M21" s="85" t="s">
        <v>4650</v>
      </c>
      <c r="N21" s="81">
        <v>0.34983567137289628</v>
      </c>
      <c r="O21" s="81">
        <v>0.33170412670189342</v>
      </c>
      <c r="P21" s="109">
        <v>2963323.6732673272</v>
      </c>
      <c r="Q21" s="109">
        <v>50330.016162263943</v>
      </c>
      <c r="R21" s="109">
        <v>4000000</v>
      </c>
      <c r="S21" s="109">
        <v>67024.690220259887</v>
      </c>
      <c r="T21" s="109">
        <v>1614739</v>
      </c>
      <c r="U21" s="109">
        <v>25034</v>
      </c>
      <c r="V21" s="110">
        <v>0</v>
      </c>
      <c r="W21" s="109">
        <v>67024.690220259887</v>
      </c>
      <c r="X21" s="123" t="s">
        <v>4724</v>
      </c>
      <c r="Y21" s="123" t="s">
        <v>4774</v>
      </c>
    </row>
    <row r="22" spans="2:25" s="86" customFormat="1" ht="15" x14ac:dyDescent="0.25">
      <c r="B22" s="112" t="s">
        <v>4778</v>
      </c>
      <c r="C22" s="112" t="s">
        <v>42</v>
      </c>
      <c r="D22" s="121" t="s">
        <v>4665</v>
      </c>
      <c r="E22" s="81">
        <v>3.3807207866854476E-2</v>
      </c>
      <c r="F22" s="109">
        <v>10500</v>
      </c>
      <c r="G22" s="109">
        <v>-110590.0152735163</v>
      </c>
      <c r="H22" s="122">
        <v>839.43383442653078</v>
      </c>
      <c r="I22" s="120">
        <v>907</v>
      </c>
      <c r="J22" s="83">
        <v>954.59637451171875</v>
      </c>
      <c r="K22" s="84">
        <v>5.247670839219265E-2</v>
      </c>
      <c r="L22" s="83">
        <v>3.1</v>
      </c>
      <c r="M22" s="85" t="s">
        <v>4773</v>
      </c>
      <c r="N22" s="81">
        <v>9.6396453571544249E-2</v>
      </c>
      <c r="O22" s="81">
        <v>0.1084485679520506</v>
      </c>
      <c r="P22" s="109">
        <v>6681679.0649999995</v>
      </c>
      <c r="Q22" s="109">
        <v>110590.0152735163</v>
      </c>
      <c r="R22" s="109">
        <v>7325769.230769231</v>
      </c>
      <c r="S22" s="109">
        <v>122583.34405972455</v>
      </c>
      <c r="T22" s="109">
        <v>765089</v>
      </c>
      <c r="U22" s="109">
        <v>13450</v>
      </c>
      <c r="V22" s="110">
        <v>4.094252</v>
      </c>
      <c r="W22" s="109">
        <v>122583.34405972455</v>
      </c>
      <c r="X22" s="123" t="s">
        <v>4727</v>
      </c>
      <c r="Y22" s="123" t="s">
        <v>4769</v>
      </c>
    </row>
    <row r="23" spans="2:25" s="86" customFormat="1" ht="15" x14ac:dyDescent="0.25">
      <c r="B23" s="112" t="s">
        <v>227</v>
      </c>
      <c r="C23" s="112" t="s">
        <v>226</v>
      </c>
      <c r="D23" s="121" t="s">
        <v>4790</v>
      </c>
      <c r="E23" s="81">
        <v>1.456297126213249E-2</v>
      </c>
      <c r="F23" s="109">
        <v>15350</v>
      </c>
      <c r="G23" s="109">
        <v>-52540.789724788636</v>
      </c>
      <c r="H23" s="122">
        <v>195.5</v>
      </c>
      <c r="I23" s="120">
        <v>205.3</v>
      </c>
      <c r="J23" s="83">
        <v>215.79345703125</v>
      </c>
      <c r="K23" s="84">
        <v>5.1112796060643007E-2</v>
      </c>
      <c r="L23" s="83">
        <v>4.1666670000000003</v>
      </c>
      <c r="M23" s="85" t="s">
        <v>4650</v>
      </c>
      <c r="N23" s="81">
        <v>5.0127877237851726E-2</v>
      </c>
      <c r="O23" s="81">
        <v>5.021973191881024E-3</v>
      </c>
      <c r="P23" s="109">
        <v>3000925</v>
      </c>
      <c r="Q23" s="109">
        <v>52540.789724788636</v>
      </c>
      <c r="R23" s="109">
        <v>3151355</v>
      </c>
      <c r="S23" s="109">
        <v>52804.648162266778</v>
      </c>
      <c r="T23" s="109">
        <v>303623</v>
      </c>
      <c r="U23" s="109">
        <v>2646</v>
      </c>
      <c r="V23" s="110">
        <v>5.6395520000000001</v>
      </c>
      <c r="W23" s="109">
        <v>52804.648162266778</v>
      </c>
      <c r="X23" s="123" t="s">
        <v>4704</v>
      </c>
      <c r="Y23" s="123" t="s">
        <v>4809</v>
      </c>
    </row>
    <row r="24" spans="2:25" s="86" customFormat="1" ht="15" x14ac:dyDescent="0.25">
      <c r="B24" s="112" t="s">
        <v>503</v>
      </c>
      <c r="C24" s="112" t="s">
        <v>28</v>
      </c>
      <c r="D24" s="74" t="s">
        <v>4788</v>
      </c>
      <c r="E24" s="81">
        <v>1.6291407228984561E-2</v>
      </c>
      <c r="F24" s="109">
        <v>491000</v>
      </c>
      <c r="G24" s="109">
        <v>-52033.052980731125</v>
      </c>
      <c r="H24" s="122">
        <v>6.0959000000000003</v>
      </c>
      <c r="I24" s="120">
        <v>7.18</v>
      </c>
      <c r="J24" s="83">
        <v>0</v>
      </c>
      <c r="K24" s="84">
        <v>0</v>
      </c>
      <c r="L24" s="83">
        <v>0</v>
      </c>
      <c r="M24" s="85" t="s">
        <v>4650</v>
      </c>
      <c r="N24" s="81">
        <v>0.17784084384586341</v>
      </c>
      <c r="O24" s="81">
        <v>0.1352759874391849</v>
      </c>
      <c r="P24" s="109">
        <v>2993086.9000000004</v>
      </c>
      <c r="Q24" s="109">
        <v>52033.052980731125</v>
      </c>
      <c r="R24" s="109">
        <v>3525380</v>
      </c>
      <c r="S24" s="109">
        <v>59071.87560217495</v>
      </c>
      <c r="T24" s="109">
        <v>919605</v>
      </c>
      <c r="U24" s="109">
        <v>13569</v>
      </c>
      <c r="V24" s="110">
        <v>2.493347</v>
      </c>
      <c r="W24" s="109">
        <v>59071.87560217495</v>
      </c>
      <c r="X24" s="123" t="s">
        <v>4721</v>
      </c>
      <c r="Y24" s="123" t="s">
        <v>4774</v>
      </c>
    </row>
    <row r="25" spans="2:25" s="86" customFormat="1" ht="15" x14ac:dyDescent="0.25">
      <c r="B25" s="112" t="s">
        <v>495</v>
      </c>
      <c r="C25" s="112" t="s">
        <v>494</v>
      </c>
      <c r="D25" s="74" t="s">
        <v>4789</v>
      </c>
      <c r="E25" s="81">
        <v>1.6047524579026355E-2</v>
      </c>
      <c r="F25" s="109">
        <v>130500</v>
      </c>
      <c r="G25" s="109">
        <v>-77321.935669323735</v>
      </c>
      <c r="H25" s="122">
        <v>34.422600000000003</v>
      </c>
      <c r="I25" s="120">
        <v>26.61</v>
      </c>
      <c r="J25" s="83">
        <v>0</v>
      </c>
      <c r="K25" s="84">
        <v>0</v>
      </c>
      <c r="L25" s="83">
        <v>5</v>
      </c>
      <c r="M25" s="85" t="s">
        <v>4650</v>
      </c>
      <c r="N25" s="81">
        <v>-0.22696135678304385</v>
      </c>
      <c r="O25" s="81">
        <v>-0.24746363251396974</v>
      </c>
      <c r="P25" s="109">
        <v>4492149.3000000007</v>
      </c>
      <c r="Q25" s="109">
        <v>77321.935669323735</v>
      </c>
      <c r="R25" s="109">
        <v>3472605</v>
      </c>
      <c r="S25" s="109">
        <v>58187.568595581397</v>
      </c>
      <c r="T25" s="109">
        <v>-1053474</v>
      </c>
      <c r="U25" s="109">
        <v>-19971</v>
      </c>
      <c r="V25" s="110">
        <v>0</v>
      </c>
      <c r="W25" s="109">
        <v>58187.568595581397</v>
      </c>
      <c r="X25" s="123" t="s">
        <v>4707</v>
      </c>
      <c r="Y25" s="123" t="s">
        <v>4774</v>
      </c>
    </row>
    <row r="26" spans="2:25" s="86" customFormat="1" ht="15" x14ac:dyDescent="0.25">
      <c r="B26" s="112" t="s">
        <v>287</v>
      </c>
      <c r="C26" s="112" t="s">
        <v>286</v>
      </c>
      <c r="D26" s="74" t="s">
        <v>4791</v>
      </c>
      <c r="E26" s="81">
        <v>1.477852609315666E-2</v>
      </c>
      <c r="F26" s="109">
        <v>60000</v>
      </c>
      <c r="G26" s="109">
        <v>-52566.7315998099</v>
      </c>
      <c r="H26" s="122">
        <v>50.327126</v>
      </c>
      <c r="I26" s="120">
        <v>53.3</v>
      </c>
      <c r="J26" s="83">
        <v>0</v>
      </c>
      <c r="K26" s="84">
        <v>0</v>
      </c>
      <c r="L26" s="83">
        <v>3</v>
      </c>
      <c r="M26" s="85" t="s">
        <v>4650</v>
      </c>
      <c r="N26" s="81">
        <v>5.9071006756872935E-2</v>
      </c>
      <c r="O26" s="81">
        <v>1.9394552414812249E-2</v>
      </c>
      <c r="P26" s="109">
        <v>3019627.56</v>
      </c>
      <c r="Q26" s="109">
        <v>52566.7315998099</v>
      </c>
      <c r="R26" s="109">
        <v>3198000</v>
      </c>
      <c r="S26" s="109">
        <v>53586.239831097781</v>
      </c>
      <c r="T26" s="109">
        <v>143572</v>
      </c>
      <c r="U26" s="109">
        <v>584</v>
      </c>
      <c r="V26" s="110">
        <v>0</v>
      </c>
      <c r="W26" s="109">
        <v>53586.239831097781</v>
      </c>
      <c r="X26" s="123" t="s">
        <v>4752</v>
      </c>
      <c r="Y26" s="123" t="s">
        <v>4774</v>
      </c>
    </row>
    <row r="27" spans="2:25" s="86" customFormat="1" ht="15" hidden="1" x14ac:dyDescent="0.25">
      <c r="B27" s="112"/>
      <c r="C27" s="112"/>
      <c r="D27" s="74"/>
      <c r="E27" s="81"/>
      <c r="F27" s="109"/>
      <c r="G27" s="109"/>
      <c r="H27" s="122"/>
      <c r="I27" s="120"/>
      <c r="J27" s="83"/>
      <c r="K27" s="84"/>
      <c r="L27" s="83"/>
      <c r="M27" s="85"/>
      <c r="N27" s="81"/>
      <c r="O27" s="81"/>
      <c r="P27" s="109"/>
      <c r="Q27" s="109"/>
      <c r="R27" s="109"/>
      <c r="S27" s="109"/>
      <c r="T27" s="109"/>
      <c r="U27" s="109"/>
      <c r="V27" s="110"/>
      <c r="W27" s="109"/>
      <c r="X27" s="123"/>
      <c r="Y27" s="123"/>
    </row>
    <row r="28" spans="2:25" s="86" customFormat="1" ht="15" hidden="1" x14ac:dyDescent="0.25">
      <c r="B28" s="112"/>
      <c r="C28" s="112"/>
      <c r="D28" s="74"/>
      <c r="E28" s="81"/>
      <c r="F28" s="109"/>
      <c r="G28" s="109"/>
      <c r="H28" s="122"/>
      <c r="I28" s="120"/>
      <c r="J28" s="83"/>
      <c r="K28" s="84"/>
      <c r="L28" s="83"/>
      <c r="M28" s="85"/>
      <c r="N28" s="81"/>
      <c r="O28" s="81"/>
      <c r="P28" s="109"/>
      <c r="Q28" s="109"/>
      <c r="R28" s="109"/>
      <c r="S28" s="109"/>
      <c r="T28" s="109"/>
      <c r="U28" s="109"/>
      <c r="V28" s="110"/>
      <c r="W28" s="109"/>
      <c r="X28" s="123"/>
      <c r="Y28" s="123"/>
    </row>
    <row r="29" spans="2:25" s="86" customFormat="1" ht="15" hidden="1" x14ac:dyDescent="0.25">
      <c r="B29" s="112"/>
      <c r="C29" s="112"/>
      <c r="D29" s="74"/>
      <c r="E29" s="81"/>
      <c r="F29" s="109"/>
      <c r="G29" s="109"/>
      <c r="H29" s="122"/>
      <c r="I29" s="120"/>
      <c r="J29" s="83"/>
      <c r="K29" s="84"/>
      <c r="L29" s="83"/>
      <c r="M29" s="85"/>
      <c r="N29" s="81"/>
      <c r="O29" s="81"/>
      <c r="P29" s="109"/>
      <c r="Q29" s="109"/>
      <c r="R29" s="109"/>
      <c r="S29" s="109"/>
      <c r="T29" s="109"/>
      <c r="U29" s="109"/>
      <c r="V29" s="110"/>
      <c r="W29" s="109"/>
      <c r="X29" s="123"/>
      <c r="Y29" s="123"/>
    </row>
    <row r="30" spans="2:25" s="86" customFormat="1" ht="15" hidden="1" x14ac:dyDescent="0.25">
      <c r="B30" s="112"/>
      <c r="C30" s="112"/>
      <c r="D30" s="74"/>
      <c r="E30" s="81"/>
      <c r="F30" s="109"/>
      <c r="G30" s="109"/>
      <c r="H30" s="122"/>
      <c r="I30" s="120"/>
      <c r="J30" s="83"/>
      <c r="K30" s="84"/>
      <c r="L30" s="83"/>
      <c r="M30" s="85"/>
      <c r="N30" s="81"/>
      <c r="O30" s="81"/>
      <c r="P30" s="109"/>
      <c r="Q30" s="109"/>
      <c r="R30" s="109"/>
      <c r="S30" s="109"/>
      <c r="T30" s="109"/>
      <c r="U30" s="109"/>
      <c r="V30" s="110"/>
      <c r="W30" s="109"/>
      <c r="X30" s="123"/>
      <c r="Y30" s="123"/>
    </row>
    <row r="31" spans="2:25" s="86" customFormat="1" ht="15" hidden="1" x14ac:dyDescent="0.25">
      <c r="B31" s="112"/>
      <c r="C31" s="112"/>
      <c r="D31" s="74"/>
      <c r="E31" s="81"/>
      <c r="F31" s="109"/>
      <c r="G31" s="109"/>
      <c r="H31" s="122"/>
      <c r="I31" s="120"/>
      <c r="J31" s="83"/>
      <c r="K31" s="84"/>
      <c r="L31" s="83"/>
      <c r="M31" s="85"/>
      <c r="N31" s="81"/>
      <c r="O31" s="81"/>
      <c r="P31" s="109"/>
      <c r="Q31" s="109"/>
      <c r="R31" s="109"/>
      <c r="S31" s="109"/>
      <c r="T31" s="109"/>
      <c r="U31" s="109"/>
      <c r="V31" s="110"/>
      <c r="W31" s="109"/>
      <c r="X31" s="123"/>
      <c r="Y31" s="123"/>
    </row>
    <row r="32" spans="2:25" s="86" customFormat="1" ht="15" hidden="1" x14ac:dyDescent="0.25">
      <c r="B32" s="112"/>
      <c r="C32" s="112"/>
      <c r="D32" s="74"/>
      <c r="E32" s="81"/>
      <c r="F32" s="109"/>
      <c r="G32" s="109"/>
      <c r="H32" s="122"/>
      <c r="I32" s="120"/>
      <c r="J32" s="83"/>
      <c r="K32" s="84"/>
      <c r="L32" s="83"/>
      <c r="M32" s="85"/>
      <c r="N32" s="81"/>
      <c r="O32" s="81"/>
      <c r="P32" s="109"/>
      <c r="Q32" s="109"/>
      <c r="R32" s="109"/>
      <c r="S32" s="109"/>
      <c r="T32" s="109"/>
      <c r="U32" s="109"/>
      <c r="V32" s="110"/>
      <c r="W32" s="109"/>
      <c r="X32" s="123"/>
      <c r="Y32" s="123"/>
    </row>
    <row r="33" spans="1:25" s="86" customFormat="1" ht="15" hidden="1" x14ac:dyDescent="0.25">
      <c r="B33" s="112"/>
      <c r="C33" s="112"/>
      <c r="D33" s="74"/>
      <c r="E33" s="81"/>
      <c r="F33" s="109"/>
      <c r="G33" s="109"/>
      <c r="H33" s="122"/>
      <c r="I33" s="120"/>
      <c r="J33" s="83"/>
      <c r="K33" s="84"/>
      <c r="L33" s="83"/>
      <c r="M33" s="85"/>
      <c r="N33" s="81"/>
      <c r="O33" s="81"/>
      <c r="P33" s="109"/>
      <c r="Q33" s="109"/>
      <c r="R33" s="109"/>
      <c r="S33" s="109"/>
      <c r="T33" s="109"/>
      <c r="U33" s="109"/>
      <c r="V33" s="110"/>
      <c r="W33" s="109"/>
      <c r="X33" s="123"/>
      <c r="Y33" s="123"/>
    </row>
    <row r="34" spans="1:25" s="86" customFormat="1" ht="15" x14ac:dyDescent="0.25">
      <c r="B34" s="112"/>
      <c r="C34" s="112"/>
      <c r="D34" s="74"/>
      <c r="E34" s="119">
        <v>0.38263575296415941</v>
      </c>
      <c r="F34" s="119"/>
      <c r="G34" s="109"/>
      <c r="H34" s="122"/>
      <c r="I34" s="82"/>
      <c r="J34" s="83"/>
      <c r="K34" s="84">
        <v>6.5199217365136383E-2</v>
      </c>
      <c r="L34" s="83"/>
      <c r="M34" s="85"/>
      <c r="N34" s="81">
        <v>4.6187232822659467E-3</v>
      </c>
      <c r="O34" s="81">
        <v>-4.7684578279524152E-3</v>
      </c>
      <c r="P34" s="114">
        <v>82940174.54480733</v>
      </c>
      <c r="Q34" s="114">
        <v>1426649.1366946753</v>
      </c>
      <c r="R34" s="114">
        <v>82815187.794969708</v>
      </c>
      <c r="S34" s="114">
        <v>1387419.2255061697</v>
      </c>
      <c r="T34" s="114">
        <v>4195871</v>
      </c>
      <c r="U34" s="114">
        <v>26994</v>
      </c>
      <c r="V34" s="110"/>
      <c r="W34" s="114">
        <v>1387419.2255061697</v>
      </c>
      <c r="X34" s="124"/>
      <c r="Y34" s="124"/>
    </row>
    <row r="35" spans="1:25" s="86" customFormat="1" ht="25.5" x14ac:dyDescent="0.25">
      <c r="A35" s="80"/>
      <c r="B35" s="80" t="s">
        <v>16</v>
      </c>
      <c r="C35" s="80"/>
      <c r="D35" s="74"/>
      <c r="E35" s="81"/>
      <c r="F35" s="81"/>
      <c r="G35" s="74"/>
      <c r="H35" s="122"/>
      <c r="I35" s="82"/>
      <c r="J35" s="77" t="s">
        <v>21</v>
      </c>
      <c r="K35" s="77" t="s">
        <v>32</v>
      </c>
      <c r="L35" s="83"/>
      <c r="M35" s="85"/>
      <c r="N35" s="81"/>
      <c r="O35" s="81"/>
      <c r="P35" s="109"/>
      <c r="Q35" s="109"/>
      <c r="R35" s="109"/>
      <c r="S35" s="109"/>
      <c r="T35" s="109"/>
      <c r="U35" s="109"/>
      <c r="V35" s="110"/>
      <c r="W35" s="110"/>
      <c r="X35" s="124"/>
      <c r="Y35" s="124"/>
    </row>
    <row r="36" spans="1:25" s="86" customFormat="1" ht="15" x14ac:dyDescent="0.25">
      <c r="B36" s="112" t="s">
        <v>4779</v>
      </c>
      <c r="C36" s="112" t="s">
        <v>4711</v>
      </c>
      <c r="D36" s="74" t="s">
        <v>4710</v>
      </c>
      <c r="E36" s="81">
        <v>1.3484455283228607E-2</v>
      </c>
      <c r="F36" s="109">
        <v>50000</v>
      </c>
      <c r="G36" s="109">
        <v>-47500</v>
      </c>
      <c r="H36" s="122">
        <v>95</v>
      </c>
      <c r="I36" s="120">
        <v>97.787999999999997</v>
      </c>
      <c r="J36" s="83">
        <v>0</v>
      </c>
      <c r="K36" s="81">
        <v>0</v>
      </c>
      <c r="L36" s="83"/>
      <c r="M36" s="85" t="s">
        <v>15</v>
      </c>
      <c r="N36" s="81">
        <v>8.2459422007541638E-2</v>
      </c>
      <c r="O36" s="81">
        <v>2.9347368421052566E-2</v>
      </c>
      <c r="P36" s="109">
        <v>2695069.25</v>
      </c>
      <c r="Q36" s="109">
        <v>47500</v>
      </c>
      <c r="R36" s="109">
        <v>2917303.1026252988</v>
      </c>
      <c r="S36" s="109">
        <v>48894</v>
      </c>
      <c r="T36" s="109">
        <v>175964</v>
      </c>
      <c r="U36" s="109">
        <v>2500</v>
      </c>
      <c r="V36" s="110">
        <v>0</v>
      </c>
      <c r="W36" s="109">
        <v>48894</v>
      </c>
      <c r="X36" s="123" t="s">
        <v>4712</v>
      </c>
      <c r="Y36" s="124"/>
    </row>
    <row r="37" spans="1:25" s="86" customFormat="1" ht="15" x14ac:dyDescent="0.25">
      <c r="B37" s="112" t="s">
        <v>4780</v>
      </c>
      <c r="C37" s="112" t="s">
        <v>4764</v>
      </c>
      <c r="D37" s="74" t="s">
        <v>4763</v>
      </c>
      <c r="E37" s="81">
        <v>5.6092620208852619E-2</v>
      </c>
      <c r="F37" s="109">
        <v>200000</v>
      </c>
      <c r="G37" s="109">
        <v>-202420</v>
      </c>
      <c r="H37" s="122">
        <v>101.21</v>
      </c>
      <c r="I37" s="120">
        <v>101.69459999999999</v>
      </c>
      <c r="J37" s="83">
        <v>1.4443276796537448</v>
      </c>
      <c r="K37" s="81">
        <v>4.3367934426269648E-2</v>
      </c>
      <c r="L37" s="83"/>
      <c r="M37" s="85" t="s">
        <v>15</v>
      </c>
      <c r="N37" s="81">
        <v>-8.0741406074802402E-4</v>
      </c>
      <c r="O37" s="81">
        <v>4.7880644205118283E-3</v>
      </c>
      <c r="P37" s="109">
        <v>12145200</v>
      </c>
      <c r="Q37" s="109">
        <v>202420</v>
      </c>
      <c r="R37" s="109">
        <v>12135393.794749403</v>
      </c>
      <c r="S37" s="109">
        <v>203389.2</v>
      </c>
      <c r="T37" s="109">
        <v>209050</v>
      </c>
      <c r="U37" s="109">
        <v>2252</v>
      </c>
      <c r="V37" s="110">
        <v>4.3367934426269645</v>
      </c>
      <c r="W37" s="109">
        <v>208644.55555555556</v>
      </c>
      <c r="X37" s="123" t="s">
        <v>4765</v>
      </c>
      <c r="Y37" s="124"/>
    </row>
    <row r="38" spans="1:25" s="86" customFormat="1" ht="15" x14ac:dyDescent="0.25">
      <c r="B38" s="112" t="s">
        <v>4767</v>
      </c>
      <c r="C38" s="112" t="s">
        <v>4761</v>
      </c>
      <c r="D38" s="74" t="s">
        <v>4760</v>
      </c>
      <c r="E38" s="81">
        <v>6.1040671217535029E-2</v>
      </c>
      <c r="F38" s="109">
        <v>200000</v>
      </c>
      <c r="G38" s="109">
        <v>-221220</v>
      </c>
      <c r="H38" s="122">
        <v>110.61</v>
      </c>
      <c r="I38" s="120">
        <v>110.6653</v>
      </c>
      <c r="J38" s="83">
        <v>3.941238051928484</v>
      </c>
      <c r="K38" s="81">
        <v>3.9280554720938138E-2</v>
      </c>
      <c r="L38" s="83"/>
      <c r="M38" s="85" t="s">
        <v>15</v>
      </c>
      <c r="N38" s="81">
        <v>-7.5230620342587873E-3</v>
      </c>
      <c r="O38" s="81">
        <v>4.9995479613063054E-4</v>
      </c>
      <c r="P38" s="109">
        <v>13305984.803999998</v>
      </c>
      <c r="Q38" s="109">
        <v>221220</v>
      </c>
      <c r="R38" s="109">
        <v>13205883.054892601</v>
      </c>
      <c r="S38" s="109">
        <v>221330.6</v>
      </c>
      <c r="T38" s="109">
        <v>13128385</v>
      </c>
      <c r="U38" s="109">
        <v>219267</v>
      </c>
      <c r="V38" s="110">
        <v>3.9280554720938139</v>
      </c>
      <c r="W38" s="109">
        <v>227153.83333333331</v>
      </c>
      <c r="X38" s="123" t="s">
        <v>4762</v>
      </c>
      <c r="Y38" s="124"/>
    </row>
    <row r="39" spans="1:25" s="86" customFormat="1" ht="15" x14ac:dyDescent="0.25">
      <c r="B39" s="112" t="s">
        <v>4781</v>
      </c>
      <c r="C39" s="112" t="s">
        <v>31</v>
      </c>
      <c r="D39" s="74" t="s">
        <v>4758</v>
      </c>
      <c r="E39" s="81">
        <v>0.16569153085102012</v>
      </c>
      <c r="F39" s="109">
        <v>342000</v>
      </c>
      <c r="G39" s="109">
        <v>-598115.1</v>
      </c>
      <c r="H39" s="122">
        <v>174.88745614035088</v>
      </c>
      <c r="I39" s="120">
        <v>175.6695</v>
      </c>
      <c r="J39" s="83">
        <v>7.255807465366531</v>
      </c>
      <c r="K39" s="81">
        <v>4.0574991000000005E-2</v>
      </c>
      <c r="L39" s="83"/>
      <c r="M39" s="85" t="s">
        <v>15</v>
      </c>
      <c r="N39" s="81">
        <v>2.1903440401393803E-2</v>
      </c>
      <c r="O39" s="81">
        <v>4.4716978387606687E-3</v>
      </c>
      <c r="P39" s="109">
        <v>35078304.659309998</v>
      </c>
      <c r="Q39" s="109">
        <v>598115.1</v>
      </c>
      <c r="R39" s="109">
        <v>35846640.214797132</v>
      </c>
      <c r="S39" s="109">
        <v>600789.69000000006</v>
      </c>
      <c r="T39" s="109">
        <v>11725482</v>
      </c>
      <c r="U39" s="109">
        <v>191312</v>
      </c>
      <c r="V39" s="110">
        <v>4.0574991000000002</v>
      </c>
      <c r="W39" s="109">
        <v>607330.44000000006</v>
      </c>
      <c r="X39" s="123" t="s">
        <v>4759</v>
      </c>
      <c r="Y39" s="124"/>
    </row>
    <row r="40" spans="1:25" s="131" customFormat="1" ht="15" x14ac:dyDescent="0.25">
      <c r="B40" s="132" t="s">
        <v>4648</v>
      </c>
      <c r="C40" s="132" t="s">
        <v>4646</v>
      </c>
      <c r="D40" s="133" t="s">
        <v>4730</v>
      </c>
      <c r="E40" s="134">
        <v>6.425123649628442E-2</v>
      </c>
      <c r="F40" s="135">
        <v>13500</v>
      </c>
      <c r="G40" s="135">
        <v>-239455.53133408658</v>
      </c>
      <c r="H40" s="136">
        <v>100</v>
      </c>
      <c r="I40" s="137">
        <v>102.99</v>
      </c>
      <c r="J40" s="138">
        <v>0</v>
      </c>
      <c r="K40" s="134">
        <v>0</v>
      </c>
      <c r="L40" s="138"/>
      <c r="M40" s="139" t="s">
        <v>4650</v>
      </c>
      <c r="N40" s="134">
        <v>2.9900000000000038E-2</v>
      </c>
      <c r="O40" s="134">
        <v>-2.7076312469105801E-2</v>
      </c>
      <c r="P40" s="135">
        <v>13500000</v>
      </c>
      <c r="Q40" s="135">
        <v>239455.53133408658</v>
      </c>
      <c r="R40" s="135">
        <v>13903650</v>
      </c>
      <c r="S40" s="135">
        <v>232971.95854522911</v>
      </c>
      <c r="T40" s="135">
        <v>837270</v>
      </c>
      <c r="U40" s="135">
        <v>-1396</v>
      </c>
      <c r="V40" s="140">
        <v>0</v>
      </c>
      <c r="W40" s="135">
        <v>226208.32949337712</v>
      </c>
      <c r="X40" s="141" t="s">
        <v>4731</v>
      </c>
      <c r="Y40" s="142"/>
    </row>
    <row r="41" spans="1:25" s="131" customFormat="1" ht="15" x14ac:dyDescent="0.25">
      <c r="B41" s="132" t="s">
        <v>940</v>
      </c>
      <c r="C41" s="132" t="s">
        <v>939</v>
      </c>
      <c r="D41" s="133" t="s">
        <v>4732</v>
      </c>
      <c r="E41" s="134">
        <v>3.1275806786009303E-2</v>
      </c>
      <c r="F41" s="135">
        <v>6590</v>
      </c>
      <c r="G41" s="135">
        <v>-116167.67298216392</v>
      </c>
      <c r="H41" s="136">
        <v>101.6</v>
      </c>
      <c r="I41" s="137">
        <v>102.7</v>
      </c>
      <c r="J41" s="138">
        <v>0.17828907293125193</v>
      </c>
      <c r="K41" s="134">
        <v>8.4399999999999989E-2</v>
      </c>
      <c r="L41" s="138"/>
      <c r="M41" s="139" t="s">
        <v>4650</v>
      </c>
      <c r="N41" s="134">
        <v>1.0826771653543288E-2</v>
      </c>
      <c r="O41" s="134">
        <v>-2.3785189034364773E-2</v>
      </c>
      <c r="P41" s="135">
        <v>6695440</v>
      </c>
      <c r="Q41" s="135">
        <v>116167.67298216392</v>
      </c>
      <c r="R41" s="135">
        <v>6767930</v>
      </c>
      <c r="S41" s="135">
        <v>113404.60292060088</v>
      </c>
      <c r="T41" s="135">
        <v>355125</v>
      </c>
      <c r="U41" s="135">
        <v>2178</v>
      </c>
      <c r="V41" s="140">
        <v>8.44</v>
      </c>
      <c r="W41" s="135">
        <v>117272.72681574077</v>
      </c>
      <c r="X41" s="141" t="s">
        <v>4733</v>
      </c>
      <c r="Y41" s="142"/>
    </row>
    <row r="42" spans="1:25" s="131" customFormat="1" ht="15" x14ac:dyDescent="0.25">
      <c r="B42" s="132" t="s">
        <v>937</v>
      </c>
      <c r="C42" s="132" t="s">
        <v>23</v>
      </c>
      <c r="D42" s="133" t="s">
        <v>4800</v>
      </c>
      <c r="E42" s="134">
        <v>4.6576849434936205E-3</v>
      </c>
      <c r="F42" s="135">
        <v>1000</v>
      </c>
      <c r="G42" s="135">
        <v>-16619.50640572968</v>
      </c>
      <c r="H42" s="136">
        <v>100.964</v>
      </c>
      <c r="I42" s="137">
        <v>100.79</v>
      </c>
      <c r="J42" s="138">
        <v>0.34425466237541363</v>
      </c>
      <c r="K42" s="134">
        <v>8.1500000000000003E-2</v>
      </c>
      <c r="L42" s="138"/>
      <c r="M42" s="139" t="s">
        <v>4650</v>
      </c>
      <c r="N42" s="134">
        <v>-1.7233865536230297E-3</v>
      </c>
      <c r="O42" s="134">
        <v>1.6188201138606306E-2</v>
      </c>
      <c r="P42" s="135">
        <v>1009640</v>
      </c>
      <c r="Q42" s="135">
        <v>16619.50640572968</v>
      </c>
      <c r="R42" s="135">
        <v>1007900</v>
      </c>
      <c r="S42" s="135">
        <v>16888.546318249988</v>
      </c>
      <c r="T42" s="135">
        <v>2473</v>
      </c>
      <c r="U42" s="135">
        <v>132</v>
      </c>
      <c r="V42" s="140">
        <v>8.15</v>
      </c>
      <c r="W42" s="135">
        <v>17137.878165869355</v>
      </c>
      <c r="X42" s="141" t="s">
        <v>4801</v>
      </c>
      <c r="Y42" s="142"/>
    </row>
    <row r="43" spans="1:25" s="131" customFormat="1" ht="15" x14ac:dyDescent="0.25">
      <c r="B43" s="132" t="s">
        <v>1764</v>
      </c>
      <c r="C43" s="132" t="s">
        <v>1763</v>
      </c>
      <c r="D43" s="133" t="s">
        <v>4766</v>
      </c>
      <c r="E43" s="134">
        <v>6.4132703289814921E-2</v>
      </c>
      <c r="F43" s="135">
        <v>13500</v>
      </c>
      <c r="G43" s="135">
        <v>-232371.20180664305</v>
      </c>
      <c r="H43" s="136">
        <v>100</v>
      </c>
      <c r="I43" s="137">
        <v>102.8</v>
      </c>
      <c r="J43" s="138">
        <v>2.1605611615354192</v>
      </c>
      <c r="K43" s="134">
        <v>9.6699999999999994E-2</v>
      </c>
      <c r="L43" s="138"/>
      <c r="M43" s="139" t="s">
        <v>4650</v>
      </c>
      <c r="N43" s="134">
        <v>2.8000000000000025E-2</v>
      </c>
      <c r="O43" s="134">
        <v>7.3572332207882951E-4</v>
      </c>
      <c r="P43" s="135">
        <v>13500000</v>
      </c>
      <c r="Q43" s="135">
        <v>232371.20180664305</v>
      </c>
      <c r="R43" s="135">
        <v>13878000</v>
      </c>
      <c r="S43" s="135">
        <v>232542.16271919169</v>
      </c>
      <c r="T43" s="135">
        <v>1101124</v>
      </c>
      <c r="U43" s="135">
        <v>11244</v>
      </c>
      <c r="V43" s="140">
        <v>9.67</v>
      </c>
      <c r="W43" s="135">
        <v>244393.2171013497</v>
      </c>
      <c r="X43" s="141" t="s">
        <v>4715</v>
      </c>
      <c r="Y43" s="142"/>
    </row>
    <row r="44" spans="1:25" s="131" customFormat="1" ht="15" x14ac:dyDescent="0.25">
      <c r="B44" s="132" t="s">
        <v>1836</v>
      </c>
      <c r="C44" s="132" t="s">
        <v>1835</v>
      </c>
      <c r="D44" s="133" t="s">
        <v>4798</v>
      </c>
      <c r="E44" s="134">
        <v>6.7657506534829076E-2</v>
      </c>
      <c r="F44" s="135">
        <v>13500</v>
      </c>
      <c r="G44" s="135">
        <v>-236662.4034290257</v>
      </c>
      <c r="H44" s="136">
        <v>101.43</v>
      </c>
      <c r="I44" s="137">
        <v>108.45</v>
      </c>
      <c r="J44" s="138">
        <v>4.7800880303415285</v>
      </c>
      <c r="K44" s="134">
        <v>9.6199999999999994E-2</v>
      </c>
      <c r="L44" s="138"/>
      <c r="M44" s="139" t="s">
        <v>4650</v>
      </c>
      <c r="N44" s="134">
        <v>6.9210292812777352E-2</v>
      </c>
      <c r="O44" s="134">
        <v>3.6594447538174757E-2</v>
      </c>
      <c r="P44" s="135">
        <v>13693050</v>
      </c>
      <c r="Q44" s="135">
        <v>236662.4034290257</v>
      </c>
      <c r="R44" s="135">
        <v>14640750</v>
      </c>
      <c r="S44" s="135">
        <v>245322.9333355675</v>
      </c>
      <c r="T44" s="135">
        <v>1634380</v>
      </c>
      <c r="U44" s="135">
        <v>18851</v>
      </c>
      <c r="V44" s="140">
        <v>9.6199999999999992</v>
      </c>
      <c r="W44" s="135">
        <v>245234.7120870651</v>
      </c>
      <c r="X44" s="141" t="s">
        <v>4799</v>
      </c>
      <c r="Y44" s="142"/>
    </row>
    <row r="45" spans="1:25" s="131" customFormat="1" ht="15" hidden="1" x14ac:dyDescent="0.25">
      <c r="B45" s="132"/>
      <c r="C45" s="132"/>
      <c r="D45" s="133"/>
      <c r="E45" s="134"/>
      <c r="F45" s="135"/>
      <c r="G45" s="135"/>
      <c r="H45" s="136"/>
      <c r="I45" s="137"/>
      <c r="J45" s="138"/>
      <c r="K45" s="134"/>
      <c r="L45" s="138"/>
      <c r="M45" s="139"/>
      <c r="N45" s="134"/>
      <c r="O45" s="134"/>
      <c r="P45" s="135"/>
      <c r="Q45" s="135"/>
      <c r="R45" s="135"/>
      <c r="S45" s="135"/>
      <c r="T45" s="135"/>
      <c r="U45" s="135"/>
      <c r="V45" s="140"/>
      <c r="W45" s="135"/>
      <c r="X45" s="141"/>
      <c r="Y45" s="142"/>
    </row>
    <row r="46" spans="1:25" s="86" customFormat="1" ht="15" hidden="1" x14ac:dyDescent="0.25">
      <c r="B46" s="112"/>
      <c r="C46" s="112"/>
      <c r="D46" s="74"/>
      <c r="E46" s="81"/>
      <c r="F46" s="109"/>
      <c r="G46" s="109"/>
      <c r="H46" s="122"/>
      <c r="I46" s="120"/>
      <c r="J46" s="83"/>
      <c r="K46" s="81"/>
      <c r="L46" s="83"/>
      <c r="M46" s="85"/>
      <c r="N46" s="81"/>
      <c r="O46" s="81"/>
      <c r="P46" s="109"/>
      <c r="Q46" s="109"/>
      <c r="R46" s="109"/>
      <c r="S46" s="109"/>
      <c r="T46" s="109"/>
      <c r="U46" s="109"/>
      <c r="V46" s="110"/>
      <c r="W46" s="109"/>
      <c r="X46" s="123"/>
      <c r="Y46" s="124"/>
    </row>
    <row r="47" spans="1:25" s="86" customFormat="1" ht="15" hidden="1" x14ac:dyDescent="0.25">
      <c r="B47" s="112"/>
      <c r="C47" s="112"/>
      <c r="D47" s="74"/>
      <c r="E47" s="81"/>
      <c r="F47" s="109"/>
      <c r="G47" s="109"/>
      <c r="H47" s="122"/>
      <c r="I47" s="120"/>
      <c r="J47" s="83"/>
      <c r="K47" s="81"/>
      <c r="L47" s="83"/>
      <c r="M47" s="85"/>
      <c r="N47" s="81"/>
      <c r="O47" s="81"/>
      <c r="P47" s="109"/>
      <c r="Q47" s="109"/>
      <c r="R47" s="109"/>
      <c r="S47" s="109"/>
      <c r="T47" s="109"/>
      <c r="U47" s="109"/>
      <c r="V47" s="110"/>
      <c r="W47" s="109"/>
      <c r="X47" s="123"/>
      <c r="Y47" s="124"/>
    </row>
    <row r="48" spans="1:25" s="86" customFormat="1" ht="15" hidden="1" x14ac:dyDescent="0.25">
      <c r="B48" s="112"/>
      <c r="C48" s="112"/>
      <c r="D48" s="121"/>
      <c r="E48" s="81"/>
      <c r="F48" s="109"/>
      <c r="G48" s="109"/>
      <c r="H48" s="122"/>
      <c r="I48" s="120"/>
      <c r="J48" s="83"/>
      <c r="K48" s="81"/>
      <c r="L48" s="83"/>
      <c r="M48" s="85"/>
      <c r="N48" s="81"/>
      <c r="O48" s="81"/>
      <c r="P48" s="109"/>
      <c r="Q48" s="109"/>
      <c r="R48" s="109"/>
      <c r="S48" s="109"/>
      <c r="T48" s="109"/>
      <c r="U48" s="109"/>
      <c r="V48" s="110"/>
      <c r="W48" s="109"/>
      <c r="X48" s="123"/>
    </row>
    <row r="49" spans="2:24" s="86" customFormat="1" ht="15" hidden="1" x14ac:dyDescent="0.25">
      <c r="B49" s="112"/>
      <c r="C49" s="112"/>
      <c r="D49" s="121"/>
      <c r="E49" s="81"/>
      <c r="F49" s="109"/>
      <c r="G49" s="109"/>
      <c r="H49" s="122"/>
      <c r="I49" s="120"/>
      <c r="J49" s="83"/>
      <c r="K49" s="81"/>
      <c r="L49" s="83"/>
      <c r="M49" s="85"/>
      <c r="N49" s="81"/>
      <c r="O49" s="81"/>
      <c r="P49" s="109"/>
      <c r="Q49" s="109"/>
      <c r="R49" s="109"/>
      <c r="S49" s="109"/>
      <c r="T49" s="109"/>
      <c r="U49" s="109"/>
      <c r="V49" s="110"/>
      <c r="W49" s="109"/>
      <c r="X49" s="123"/>
    </row>
    <row r="50" spans="2:24" s="86" customFormat="1" ht="15" hidden="1" x14ac:dyDescent="0.25">
      <c r="B50" s="112"/>
      <c r="C50" s="112"/>
      <c r="D50" s="121"/>
      <c r="E50" s="81"/>
      <c r="F50" s="109"/>
      <c r="G50" s="109"/>
      <c r="H50" s="122"/>
      <c r="I50" s="120"/>
      <c r="J50" s="83"/>
      <c r="K50" s="81"/>
      <c r="L50" s="83"/>
      <c r="M50" s="85"/>
      <c r="N50" s="81"/>
      <c r="O50" s="81"/>
      <c r="P50" s="109"/>
      <c r="Q50" s="109"/>
      <c r="R50" s="109"/>
      <c r="S50" s="109"/>
      <c r="T50" s="109"/>
      <c r="U50" s="109"/>
      <c r="V50" s="110"/>
      <c r="W50" s="109"/>
      <c r="X50" s="123"/>
    </row>
    <row r="51" spans="2:24" s="86" customFormat="1" ht="15" hidden="1" x14ac:dyDescent="0.25">
      <c r="B51" s="112"/>
      <c r="C51" s="112"/>
      <c r="D51" s="121"/>
      <c r="E51" s="81"/>
      <c r="F51" s="109"/>
      <c r="G51" s="109"/>
      <c r="H51" s="122"/>
      <c r="I51" s="120"/>
      <c r="J51" s="83"/>
      <c r="K51" s="81"/>
      <c r="L51" s="83"/>
      <c r="M51" s="85"/>
      <c r="N51" s="81"/>
      <c r="O51" s="81"/>
      <c r="P51" s="109"/>
      <c r="Q51" s="109"/>
      <c r="R51" s="109"/>
      <c r="S51" s="109"/>
      <c r="T51" s="109"/>
      <c r="U51" s="109"/>
      <c r="V51" s="110"/>
      <c r="W51" s="110"/>
    </row>
    <row r="52" spans="2:24" s="86" customFormat="1" ht="15" hidden="1" x14ac:dyDescent="0.25">
      <c r="B52" s="112"/>
      <c r="C52" s="112"/>
      <c r="D52" s="121"/>
      <c r="E52" s="81"/>
      <c r="F52" s="109"/>
      <c r="G52" s="109"/>
      <c r="H52" s="122"/>
      <c r="I52" s="120"/>
      <c r="J52" s="83"/>
      <c r="K52" s="81"/>
      <c r="L52" s="83"/>
      <c r="M52" s="85"/>
      <c r="N52" s="81"/>
      <c r="O52" s="81"/>
      <c r="P52" s="109"/>
      <c r="Q52" s="109"/>
      <c r="R52" s="109"/>
      <c r="S52" s="109"/>
      <c r="T52" s="109"/>
      <c r="U52" s="109"/>
      <c r="V52" s="110"/>
      <c r="W52" s="110"/>
    </row>
    <row r="53" spans="2:24" s="86" customFormat="1" ht="15" hidden="1" x14ac:dyDescent="0.25">
      <c r="B53" s="112"/>
      <c r="C53" s="112"/>
      <c r="D53" s="121"/>
      <c r="E53" s="81"/>
      <c r="F53" s="109"/>
      <c r="G53" s="109"/>
      <c r="H53" s="122"/>
      <c r="I53" s="120"/>
      <c r="J53" s="83"/>
      <c r="K53" s="81"/>
      <c r="L53" s="83"/>
      <c r="M53" s="85"/>
      <c r="N53" s="81"/>
      <c r="O53" s="81"/>
      <c r="P53" s="109"/>
      <c r="Q53" s="109"/>
      <c r="R53" s="109"/>
      <c r="S53" s="109"/>
      <c r="T53" s="109"/>
      <c r="U53" s="109"/>
      <c r="V53" s="110"/>
      <c r="W53" s="110"/>
    </row>
    <row r="54" spans="2:24" s="86" customFormat="1" ht="15" x14ac:dyDescent="0.25">
      <c r="B54" s="80"/>
      <c r="C54" s="80"/>
      <c r="D54" s="74"/>
      <c r="E54" s="119">
        <v>0.52828421561106764</v>
      </c>
      <c r="F54" s="119"/>
      <c r="G54" s="109"/>
      <c r="H54" s="74"/>
      <c r="I54" s="82"/>
      <c r="J54" s="83"/>
      <c r="K54" s="84">
        <v>2.7282828826444283E-2</v>
      </c>
      <c r="L54" s="83"/>
      <c r="M54" s="85"/>
      <c r="N54" s="81">
        <v>1.2966644761670934E-2</v>
      </c>
      <c r="O54" s="81">
        <v>1.5506334001401201E-3</v>
      </c>
      <c r="P54" s="114">
        <v>111622688.71331</v>
      </c>
      <c r="Q54" s="114">
        <v>1910531.415957649</v>
      </c>
      <c r="R54" s="114">
        <v>114303450.16706443</v>
      </c>
      <c r="S54" s="114">
        <v>1915533.6938388397</v>
      </c>
      <c r="T54" s="114">
        <v>29169253</v>
      </c>
      <c r="U54" s="114">
        <v>446340</v>
      </c>
      <c r="V54" s="110"/>
      <c r="W54" s="114">
        <v>1942269.6925522909</v>
      </c>
    </row>
    <row r="55" spans="2:24" s="86" customFormat="1" ht="15" x14ac:dyDescent="0.25">
      <c r="B55" s="80" t="s">
        <v>4734</v>
      </c>
      <c r="C55" s="80"/>
      <c r="D55" s="74"/>
      <c r="E55" s="119"/>
      <c r="F55" s="119"/>
      <c r="G55" s="109"/>
      <c r="H55" s="74"/>
      <c r="I55" s="82"/>
      <c r="J55" s="77" t="s">
        <v>4744</v>
      </c>
      <c r="K55" s="85"/>
      <c r="L55" s="83"/>
      <c r="M55" s="85"/>
      <c r="N55" s="81"/>
      <c r="O55" s="81"/>
      <c r="P55" s="114"/>
      <c r="Q55" s="114"/>
      <c r="R55" s="114"/>
      <c r="S55" s="114"/>
      <c r="T55" s="114"/>
      <c r="U55" s="114"/>
      <c r="V55" s="110"/>
      <c r="W55" s="114"/>
    </row>
    <row r="56" spans="2:24" s="86" customFormat="1" ht="15" x14ac:dyDescent="0.25">
      <c r="B56" s="112" t="s">
        <v>4804</v>
      </c>
      <c r="C56" s="80"/>
      <c r="D56" s="74" t="s">
        <v>4794</v>
      </c>
      <c r="E56" s="119"/>
      <c r="F56" s="109">
        <v>-60</v>
      </c>
      <c r="G56" s="109"/>
      <c r="H56" s="122">
        <v>50.857999999999997</v>
      </c>
      <c r="I56" s="120">
        <v>51.230000000000004</v>
      </c>
      <c r="J56" s="143">
        <v>10</v>
      </c>
      <c r="K56" s="84"/>
      <c r="L56" s="83"/>
      <c r="M56" s="85" t="s">
        <v>15</v>
      </c>
      <c r="N56" s="81"/>
      <c r="O56" s="81"/>
      <c r="P56" s="114"/>
      <c r="Q56" s="114"/>
      <c r="R56" s="114"/>
      <c r="S56" s="114"/>
      <c r="T56" s="109">
        <v>61248</v>
      </c>
      <c r="U56" s="114">
        <v>1034</v>
      </c>
      <c r="V56" s="110"/>
      <c r="W56" s="114"/>
      <c r="X56" s="86" t="s">
        <v>4796</v>
      </c>
    </row>
    <row r="57" spans="2:24" s="86" customFormat="1" ht="15" x14ac:dyDescent="0.25">
      <c r="B57" s="112" t="s">
        <v>4768</v>
      </c>
      <c r="C57" s="80"/>
      <c r="D57" s="74" t="s">
        <v>4756</v>
      </c>
      <c r="E57" s="119"/>
      <c r="F57" s="109">
        <v>-31</v>
      </c>
      <c r="G57" s="109"/>
      <c r="H57" s="122">
        <v>60594.691489361699</v>
      </c>
      <c r="I57" s="120">
        <v>60068</v>
      </c>
      <c r="J57" s="143">
        <v>1</v>
      </c>
      <c r="K57" s="84"/>
      <c r="L57" s="83"/>
      <c r="M57" s="85" t="s">
        <v>4650</v>
      </c>
      <c r="N57" s="81"/>
      <c r="O57" s="81"/>
      <c r="P57" s="114"/>
      <c r="Q57" s="114"/>
      <c r="R57" s="114"/>
      <c r="S57" s="114"/>
      <c r="T57" s="109">
        <v>141071</v>
      </c>
      <c r="U57" s="114">
        <v>2407</v>
      </c>
      <c r="V57" s="110"/>
      <c r="W57" s="114"/>
      <c r="X57" s="86" t="s">
        <v>4757</v>
      </c>
    </row>
    <row r="58" spans="2:24" s="86" customFormat="1" ht="15" x14ac:dyDescent="0.25">
      <c r="B58" s="112" t="s">
        <v>4806</v>
      </c>
      <c r="C58" s="80"/>
      <c r="D58" s="74" t="s">
        <v>4797</v>
      </c>
      <c r="E58" s="119"/>
      <c r="F58" s="109">
        <v>-250</v>
      </c>
      <c r="G58" s="109"/>
      <c r="H58" s="122">
        <v>17190.247999999992</v>
      </c>
      <c r="I58" s="120">
        <v>17538</v>
      </c>
      <c r="J58" s="143">
        <v>100</v>
      </c>
      <c r="K58" s="84"/>
      <c r="L58" s="83"/>
      <c r="M58" s="85" t="s">
        <v>4650</v>
      </c>
      <c r="N58" s="81"/>
      <c r="O58" s="81"/>
      <c r="P58" s="114"/>
      <c r="Q58" s="114"/>
      <c r="R58" s="114"/>
      <c r="S58" s="114"/>
      <c r="T58" s="109">
        <v>-55188</v>
      </c>
      <c r="U58" s="114">
        <v>-921</v>
      </c>
      <c r="V58" s="110"/>
      <c r="W58" s="114"/>
      <c r="X58" s="86" t="s">
        <v>4757</v>
      </c>
    </row>
    <row r="59" spans="2:24" s="86" customFormat="1" ht="15" hidden="1" x14ac:dyDescent="0.25">
      <c r="B59" s="80"/>
      <c r="C59" s="80"/>
      <c r="D59" s="74"/>
      <c r="E59" s="119"/>
      <c r="F59" s="119"/>
      <c r="G59" s="109"/>
      <c r="H59" s="74"/>
      <c r="I59" s="82"/>
      <c r="J59" s="83"/>
      <c r="K59" s="84"/>
      <c r="L59" s="83"/>
      <c r="M59" s="85"/>
      <c r="N59" s="81"/>
      <c r="O59" s="81"/>
      <c r="P59" s="114"/>
      <c r="Q59" s="114"/>
      <c r="R59" s="114"/>
      <c r="S59" s="114"/>
      <c r="T59" s="114"/>
      <c r="U59" s="114"/>
      <c r="V59" s="110"/>
      <c r="W59" s="114"/>
    </row>
    <row r="60" spans="2:24" s="86" customFormat="1" ht="15" hidden="1" x14ac:dyDescent="0.25">
      <c r="B60" s="80"/>
      <c r="C60" s="80"/>
      <c r="D60" s="74"/>
      <c r="E60" s="119"/>
      <c r="F60" s="119"/>
      <c r="G60" s="109"/>
      <c r="H60" s="74"/>
      <c r="I60" s="82"/>
      <c r="J60" s="83"/>
      <c r="K60" s="84"/>
      <c r="L60" s="83"/>
      <c r="M60" s="85"/>
      <c r="N60" s="81"/>
      <c r="O60" s="81"/>
      <c r="P60" s="114"/>
      <c r="Q60" s="114"/>
      <c r="R60" s="114"/>
      <c r="S60" s="114"/>
      <c r="T60" s="114"/>
      <c r="U60" s="114"/>
      <c r="V60" s="110"/>
      <c r="W60" s="114"/>
    </row>
    <row r="61" spans="2:24" s="86" customFormat="1" ht="15" hidden="1" x14ac:dyDescent="0.25">
      <c r="B61" s="80"/>
      <c r="C61" s="80"/>
      <c r="D61" s="74"/>
      <c r="E61" s="119"/>
      <c r="F61" s="119"/>
      <c r="G61" s="109"/>
      <c r="H61" s="74"/>
      <c r="I61" s="82"/>
      <c r="J61" s="83"/>
      <c r="K61" s="84"/>
      <c r="L61" s="83"/>
      <c r="M61" s="85"/>
      <c r="N61" s="81"/>
      <c r="O61" s="81"/>
      <c r="P61" s="114"/>
      <c r="Q61" s="114"/>
      <c r="R61" s="114"/>
      <c r="S61" s="114"/>
      <c r="T61" s="114"/>
      <c r="U61" s="114"/>
      <c r="V61" s="110"/>
      <c r="W61" s="114"/>
    </row>
    <row r="62" spans="2:24" s="86" customFormat="1" ht="15" hidden="1" x14ac:dyDescent="0.25">
      <c r="B62" s="80"/>
      <c r="C62" s="80"/>
      <c r="D62" s="74"/>
      <c r="E62" s="119"/>
      <c r="F62" s="119"/>
      <c r="G62" s="109"/>
      <c r="H62" s="74"/>
      <c r="I62" s="82"/>
      <c r="J62" s="83"/>
      <c r="K62" s="84"/>
      <c r="L62" s="83"/>
      <c r="M62" s="85"/>
      <c r="N62" s="81"/>
      <c r="O62" s="81"/>
      <c r="P62" s="114"/>
      <c r="Q62" s="114"/>
      <c r="R62" s="114"/>
      <c r="S62" s="114"/>
      <c r="T62" s="114"/>
      <c r="U62" s="114"/>
      <c r="V62" s="110"/>
      <c r="W62" s="114"/>
    </row>
    <row r="63" spans="2:24" s="86" customFormat="1" ht="15" hidden="1" x14ac:dyDescent="0.25">
      <c r="B63" s="80"/>
      <c r="C63" s="80"/>
      <c r="D63" s="74"/>
      <c r="E63" s="119"/>
      <c r="F63" s="119"/>
      <c r="G63" s="109"/>
      <c r="H63" s="74"/>
      <c r="I63" s="82"/>
      <c r="J63" s="83"/>
      <c r="K63" s="84"/>
      <c r="L63" s="83"/>
      <c r="M63" s="85"/>
      <c r="N63" s="81"/>
      <c r="O63" s="81"/>
      <c r="P63" s="114"/>
      <c r="Q63" s="114"/>
      <c r="R63" s="114"/>
      <c r="S63" s="114"/>
      <c r="T63" s="114"/>
      <c r="U63" s="114"/>
      <c r="V63" s="110"/>
      <c r="W63" s="114"/>
    </row>
    <row r="64" spans="2:24" s="86" customFormat="1" ht="15" hidden="1" x14ac:dyDescent="0.25">
      <c r="B64" s="80"/>
      <c r="C64" s="80"/>
      <c r="D64" s="74"/>
      <c r="E64" s="119"/>
      <c r="F64" s="119"/>
      <c r="G64" s="109"/>
      <c r="H64" s="74"/>
      <c r="I64" s="82"/>
      <c r="J64" s="83"/>
      <c r="K64" s="84"/>
      <c r="L64" s="83"/>
      <c r="M64" s="85"/>
      <c r="N64" s="81"/>
      <c r="O64" s="81"/>
      <c r="P64" s="114"/>
      <c r="Q64" s="114"/>
      <c r="R64" s="114"/>
      <c r="S64" s="114"/>
      <c r="T64" s="114"/>
      <c r="U64" s="114"/>
      <c r="V64" s="110"/>
      <c r="W64" s="114"/>
    </row>
    <row r="65" spans="2:25" s="86" customFormat="1" ht="15" hidden="1" x14ac:dyDescent="0.25">
      <c r="B65" s="80"/>
      <c r="C65" s="80"/>
      <c r="D65" s="74"/>
      <c r="E65" s="119"/>
      <c r="F65" s="119"/>
      <c r="G65" s="109"/>
      <c r="H65" s="74"/>
      <c r="I65" s="82"/>
      <c r="J65" s="83"/>
      <c r="K65" s="84"/>
      <c r="L65" s="83"/>
      <c r="M65" s="85"/>
      <c r="N65" s="81"/>
      <c r="O65" s="81"/>
      <c r="P65" s="114"/>
      <c r="Q65" s="114"/>
      <c r="R65" s="114"/>
      <c r="S65" s="114"/>
      <c r="T65" s="114"/>
      <c r="U65" s="114"/>
      <c r="V65" s="110"/>
      <c r="W65" s="114"/>
    </row>
    <row r="66" spans="2:25" s="86" customFormat="1" ht="15" hidden="1" x14ac:dyDescent="0.25">
      <c r="B66" s="80"/>
      <c r="C66" s="80"/>
      <c r="D66" s="74"/>
      <c r="E66" s="119"/>
      <c r="F66" s="119"/>
      <c r="G66" s="109"/>
      <c r="H66" s="74"/>
      <c r="I66" s="82"/>
      <c r="J66" s="83"/>
      <c r="K66" s="84"/>
      <c r="L66" s="83"/>
      <c r="M66" s="85"/>
      <c r="N66" s="81"/>
      <c r="O66" s="81"/>
      <c r="P66" s="114"/>
      <c r="Q66" s="114"/>
      <c r="R66" s="114"/>
      <c r="S66" s="114"/>
      <c r="T66" s="114"/>
      <c r="U66" s="114"/>
      <c r="V66" s="110"/>
      <c r="W66" s="114"/>
    </row>
    <row r="67" spans="2:25" s="86" customFormat="1" ht="15" hidden="1" x14ac:dyDescent="0.25">
      <c r="B67" s="80"/>
      <c r="C67" s="80"/>
      <c r="D67" s="74"/>
      <c r="E67" s="119"/>
      <c r="F67" s="119"/>
      <c r="G67" s="109"/>
      <c r="H67" s="74"/>
      <c r="I67" s="82"/>
      <c r="J67" s="83"/>
      <c r="K67" s="84"/>
      <c r="L67" s="83"/>
      <c r="M67" s="85"/>
      <c r="N67" s="81"/>
      <c r="O67" s="81"/>
      <c r="P67" s="114"/>
      <c r="Q67" s="114"/>
      <c r="R67" s="114"/>
      <c r="S67" s="114"/>
      <c r="T67" s="114"/>
      <c r="U67" s="114"/>
      <c r="V67" s="110"/>
      <c r="W67" s="114"/>
    </row>
    <row r="68" spans="2:25" s="86" customFormat="1" ht="15" hidden="1" x14ac:dyDescent="0.25">
      <c r="B68" s="80"/>
      <c r="C68" s="80"/>
      <c r="D68" s="74"/>
      <c r="E68" s="119"/>
      <c r="F68" s="119"/>
      <c r="G68" s="109"/>
      <c r="H68" s="74"/>
      <c r="I68" s="82"/>
      <c r="J68" s="83"/>
      <c r="K68" s="84"/>
      <c r="L68" s="83"/>
      <c r="M68" s="85"/>
      <c r="N68" s="81"/>
      <c r="O68" s="81"/>
      <c r="P68" s="114"/>
      <c r="Q68" s="114"/>
      <c r="R68" s="114"/>
      <c r="S68" s="114"/>
      <c r="T68" s="114"/>
      <c r="U68" s="114"/>
      <c r="V68" s="110"/>
      <c r="W68" s="114"/>
    </row>
    <row r="69" spans="2:25" s="86" customFormat="1" ht="15" hidden="1" x14ac:dyDescent="0.25">
      <c r="B69" s="80"/>
      <c r="C69" s="80"/>
      <c r="D69" s="74"/>
      <c r="E69" s="119"/>
      <c r="F69" s="119"/>
      <c r="G69" s="109"/>
      <c r="H69" s="74"/>
      <c r="I69" s="82"/>
      <c r="J69" s="83"/>
      <c r="K69" s="84"/>
      <c r="L69" s="83"/>
      <c r="M69" s="85"/>
      <c r="N69" s="81"/>
      <c r="O69" s="81"/>
      <c r="P69" s="114"/>
      <c r="Q69" s="114"/>
      <c r="R69" s="114"/>
      <c r="S69" s="114"/>
      <c r="T69" s="114"/>
      <c r="U69" s="114"/>
      <c r="V69" s="110"/>
      <c r="W69" s="114"/>
    </row>
    <row r="70" spans="2:25" s="86" customFormat="1" ht="15" hidden="1" x14ac:dyDescent="0.25">
      <c r="B70" s="80"/>
      <c r="C70" s="80"/>
      <c r="D70" s="74"/>
      <c r="E70" s="119"/>
      <c r="F70" s="119"/>
      <c r="G70" s="109"/>
      <c r="H70" s="74"/>
      <c r="I70" s="82"/>
      <c r="J70" s="83"/>
      <c r="K70" s="84"/>
      <c r="L70" s="83"/>
      <c r="M70" s="85"/>
      <c r="N70" s="81"/>
      <c r="O70" s="81"/>
      <c r="P70" s="114"/>
      <c r="Q70" s="114"/>
      <c r="R70" s="114"/>
      <c r="S70" s="114"/>
      <c r="T70" s="114"/>
      <c r="U70" s="114"/>
      <c r="V70" s="110"/>
      <c r="W70" s="114"/>
    </row>
    <row r="71" spans="2:25" s="86" customFormat="1" ht="15" hidden="1" x14ac:dyDescent="0.25">
      <c r="B71" s="80"/>
      <c r="C71" s="80"/>
      <c r="D71" s="74"/>
      <c r="E71" s="119"/>
      <c r="F71" s="119"/>
      <c r="G71" s="109"/>
      <c r="H71" s="74"/>
      <c r="I71" s="82"/>
      <c r="J71" s="83"/>
      <c r="K71" s="84"/>
      <c r="L71" s="83"/>
      <c r="M71" s="85"/>
      <c r="N71" s="81"/>
      <c r="O71" s="81"/>
      <c r="P71" s="114"/>
      <c r="Q71" s="114"/>
      <c r="R71" s="114"/>
      <c r="S71" s="114"/>
      <c r="T71" s="114"/>
      <c r="U71" s="114"/>
      <c r="V71" s="110"/>
      <c r="W71" s="114"/>
    </row>
    <row r="72" spans="2:25" s="86" customFormat="1" ht="15" hidden="1" x14ac:dyDescent="0.25">
      <c r="B72" s="80"/>
      <c r="C72" s="80"/>
      <c r="D72" s="74"/>
      <c r="E72" s="119"/>
      <c r="F72" s="119"/>
      <c r="G72" s="109"/>
      <c r="H72" s="74"/>
      <c r="I72" s="82"/>
      <c r="J72" s="83"/>
      <c r="K72" s="84"/>
      <c r="L72" s="83"/>
      <c r="M72" s="85"/>
      <c r="N72" s="81"/>
      <c r="O72" s="81"/>
      <c r="P72" s="114"/>
      <c r="Q72" s="114"/>
      <c r="R72" s="114"/>
      <c r="S72" s="114"/>
      <c r="T72" s="114"/>
      <c r="U72" s="114"/>
      <c r="V72" s="110"/>
      <c r="W72" s="114"/>
    </row>
    <row r="73" spans="2:25" s="86" customFormat="1" ht="15" hidden="1" x14ac:dyDescent="0.25">
      <c r="B73" s="80"/>
      <c r="C73" s="80"/>
      <c r="D73" s="74"/>
      <c r="E73" s="119"/>
      <c r="F73" s="119"/>
      <c r="G73" s="109"/>
      <c r="H73" s="74"/>
      <c r="I73" s="82"/>
      <c r="J73" s="83"/>
      <c r="K73" s="84"/>
      <c r="L73" s="83"/>
      <c r="M73" s="85"/>
      <c r="N73" s="81"/>
      <c r="O73" s="81"/>
      <c r="P73" s="114"/>
      <c r="Q73" s="114"/>
      <c r="R73" s="114"/>
      <c r="S73" s="114"/>
      <c r="T73" s="114"/>
      <c r="U73" s="114"/>
      <c r="V73" s="110"/>
      <c r="W73" s="114"/>
    </row>
    <row r="74" spans="2:25" s="86" customFormat="1" ht="15" hidden="1" x14ac:dyDescent="0.25">
      <c r="B74" s="80"/>
      <c r="C74" s="80"/>
      <c r="D74" s="74"/>
      <c r="E74" s="119"/>
      <c r="F74" s="119"/>
      <c r="G74" s="109"/>
      <c r="H74" s="74"/>
      <c r="I74" s="82"/>
      <c r="J74" s="83"/>
      <c r="K74" s="84"/>
      <c r="L74" s="83"/>
      <c r="M74" s="85"/>
      <c r="N74" s="81"/>
      <c r="O74" s="81"/>
      <c r="P74" s="114"/>
      <c r="Q74" s="114"/>
      <c r="R74" s="114"/>
      <c r="S74" s="114"/>
      <c r="T74" s="114"/>
      <c r="U74" s="114"/>
      <c r="V74" s="110"/>
      <c r="W74" s="114"/>
    </row>
    <row r="75" spans="2:25" s="86" customFormat="1" ht="15" x14ac:dyDescent="0.25">
      <c r="B75" s="80"/>
      <c r="C75" s="80"/>
      <c r="D75" s="74"/>
      <c r="E75" s="119"/>
      <c r="F75" s="119"/>
      <c r="G75" s="109"/>
      <c r="H75" s="74"/>
      <c r="I75" s="82"/>
      <c r="J75" s="83"/>
      <c r="K75" s="84"/>
      <c r="L75" s="83"/>
      <c r="M75" s="85"/>
      <c r="N75" s="81"/>
      <c r="O75" s="81"/>
      <c r="P75" s="114"/>
      <c r="Q75" s="114"/>
      <c r="R75" s="114"/>
      <c r="S75" s="114"/>
      <c r="T75" s="114">
        <v>147131</v>
      </c>
      <c r="U75" s="114">
        <v>2520</v>
      </c>
      <c r="V75" s="110"/>
      <c r="W75" s="114"/>
    </row>
    <row r="76" spans="2:25" x14ac:dyDescent="0.2">
      <c r="B76" s="87" t="s">
        <v>19</v>
      </c>
      <c r="C76" s="87"/>
      <c r="D76" s="87"/>
      <c r="E76" s="88">
        <v>8.9080031424772776E-2</v>
      </c>
      <c r="F76" s="88"/>
      <c r="G76" s="89"/>
      <c r="H76" s="90"/>
      <c r="I76" s="91"/>
      <c r="J76" s="92"/>
      <c r="K76" s="92"/>
      <c r="L76" s="92"/>
      <c r="M76" s="92"/>
      <c r="N76" s="93"/>
      <c r="O76" s="93"/>
      <c r="P76" s="89"/>
      <c r="Q76" s="89"/>
      <c r="R76" s="89">
        <v>19276478.5</v>
      </c>
      <c r="S76" s="94">
        <v>323000</v>
      </c>
      <c r="T76" s="95"/>
      <c r="U76" s="96"/>
      <c r="V76" s="92"/>
      <c r="W76" s="94">
        <v>323000</v>
      </c>
      <c r="X76" s="92"/>
      <c r="Y76" s="92"/>
    </row>
    <row r="77" spans="2:25" ht="13.5" customHeight="1" thickBot="1" x14ac:dyDescent="0.25">
      <c r="B77" s="98"/>
      <c r="C77" s="98"/>
      <c r="D77" s="98"/>
      <c r="E77" s="99">
        <v>0.99999999999999978</v>
      </c>
      <c r="F77" s="99"/>
      <c r="G77" s="98"/>
      <c r="H77" s="98"/>
      <c r="I77" s="98"/>
      <c r="J77" s="100"/>
      <c r="K77" s="99"/>
      <c r="L77" s="100"/>
      <c r="M77" s="100"/>
      <c r="N77" s="101"/>
      <c r="O77" s="101"/>
      <c r="P77" s="102">
        <v>194562863.25811732</v>
      </c>
      <c r="Q77" s="102">
        <v>3337180.5526523245</v>
      </c>
      <c r="R77" s="102">
        <v>216395116.46203414</v>
      </c>
      <c r="S77" s="102">
        <v>3625952.9193450091</v>
      </c>
      <c r="T77" s="102">
        <v>33512255</v>
      </c>
      <c r="U77" s="102">
        <v>475854</v>
      </c>
      <c r="V77" s="101">
        <v>4.7779461881456972E-2</v>
      </c>
      <c r="W77" s="102">
        <v>3652688.9180584606</v>
      </c>
      <c r="X77" s="101"/>
      <c r="Y77" s="101"/>
    </row>
    <row r="78" spans="2:25" ht="13.5" customHeight="1" x14ac:dyDescent="0.2">
      <c r="B78" s="103"/>
      <c r="C78" s="103"/>
      <c r="D78" s="103"/>
      <c r="E78" s="104"/>
      <c r="F78" s="104"/>
      <c r="G78" s="103"/>
      <c r="H78" s="103"/>
      <c r="I78" s="103"/>
      <c r="K78" s="103"/>
      <c r="L78" s="103"/>
      <c r="M78" s="103"/>
      <c r="N78" s="103"/>
      <c r="O78" s="103"/>
      <c r="P78" s="103"/>
      <c r="Q78" s="105"/>
      <c r="R78" s="106"/>
      <c r="S78" s="107"/>
      <c r="T78" s="108"/>
      <c r="U78" s="108"/>
      <c r="V78" s="108"/>
      <c r="W78" s="108"/>
      <c r="X78" s="108"/>
      <c r="Y78" s="108"/>
    </row>
    <row r="79" spans="2:25" x14ac:dyDescent="0.2">
      <c r="B79" s="80" t="s">
        <v>4701</v>
      </c>
    </row>
    <row r="80" spans="2:25" s="131" customFormat="1" ht="15" customHeight="1" x14ac:dyDescent="0.25">
      <c r="B80" s="132" t="s">
        <v>4739</v>
      </c>
      <c r="C80" s="132"/>
      <c r="D80" s="133" t="s">
        <v>4741</v>
      </c>
      <c r="E80" s="134"/>
      <c r="F80" s="135"/>
      <c r="G80" s="135"/>
      <c r="H80" s="136"/>
      <c r="I80" s="137"/>
      <c r="J80" s="138"/>
      <c r="K80" s="134"/>
      <c r="L80" s="138"/>
      <c r="M80" s="139" t="s">
        <v>4650</v>
      </c>
      <c r="N80" s="134"/>
      <c r="O80" s="134"/>
      <c r="P80" s="135"/>
      <c r="Q80" s="135"/>
      <c r="R80" s="135"/>
      <c r="S80" s="135"/>
      <c r="T80" s="135">
        <v>-23602</v>
      </c>
      <c r="U80" s="135">
        <v>-401</v>
      </c>
      <c r="V80" s="140"/>
      <c r="W80" s="135"/>
      <c r="X80" s="141"/>
      <c r="Y80" s="142"/>
    </row>
    <row r="81" spans="2:25" s="131" customFormat="1" ht="15" customHeight="1" x14ac:dyDescent="0.25">
      <c r="B81" s="132" t="s">
        <v>4738</v>
      </c>
      <c r="C81" s="132"/>
      <c r="D81" s="133" t="s">
        <v>4729</v>
      </c>
      <c r="E81" s="134"/>
      <c r="F81" s="135"/>
      <c r="G81" s="135"/>
      <c r="H81" s="136"/>
      <c r="I81" s="137"/>
      <c r="J81" s="138"/>
      <c r="K81" s="134"/>
      <c r="L81" s="138"/>
      <c r="M81" s="139" t="s">
        <v>4650</v>
      </c>
      <c r="N81" s="134"/>
      <c r="O81" s="134"/>
      <c r="P81" s="135"/>
      <c r="Q81" s="135"/>
      <c r="R81" s="135"/>
      <c r="S81" s="135"/>
      <c r="T81" s="135">
        <v>-348505</v>
      </c>
      <c r="U81" s="135">
        <v>-6095</v>
      </c>
      <c r="V81" s="140"/>
      <c r="W81" s="135"/>
      <c r="X81" s="141"/>
      <c r="Y81" s="142"/>
    </row>
    <row r="82" spans="2:25" s="131" customFormat="1" ht="15" hidden="1" customHeight="1" x14ac:dyDescent="0.25">
      <c r="B82" s="132"/>
      <c r="C82" s="132"/>
      <c r="D82" s="133"/>
      <c r="E82" s="134"/>
      <c r="F82" s="135"/>
      <c r="G82" s="135"/>
      <c r="H82" s="136"/>
      <c r="I82" s="137"/>
      <c r="J82" s="138"/>
      <c r="K82" s="134"/>
      <c r="L82" s="138"/>
      <c r="M82" s="139"/>
      <c r="N82" s="134"/>
      <c r="O82" s="134"/>
      <c r="P82" s="135"/>
      <c r="Q82" s="135"/>
      <c r="R82" s="135"/>
      <c r="S82" s="135"/>
      <c r="T82" s="135">
        <v>0</v>
      </c>
      <c r="U82" s="135">
        <v>0</v>
      </c>
      <c r="V82" s="140"/>
      <c r="W82" s="135"/>
      <c r="X82" s="141"/>
      <c r="Y82" s="142"/>
    </row>
    <row r="83" spans="2:25" s="131" customFormat="1" ht="15" customHeight="1" x14ac:dyDescent="0.25">
      <c r="B83" s="132" t="s">
        <v>4735</v>
      </c>
      <c r="C83" s="132"/>
      <c r="D83" s="133" t="s">
        <v>4742</v>
      </c>
      <c r="E83" s="134"/>
      <c r="F83" s="135"/>
      <c r="G83" s="135"/>
      <c r="H83" s="136"/>
      <c r="I83" s="137"/>
      <c r="J83" s="138"/>
      <c r="K83" s="134"/>
      <c r="L83" s="138"/>
      <c r="M83" s="139" t="s">
        <v>15</v>
      </c>
      <c r="N83" s="134"/>
      <c r="O83" s="134"/>
      <c r="P83" s="135"/>
      <c r="Q83" s="135"/>
      <c r="R83" s="135"/>
      <c r="S83" s="135"/>
      <c r="T83" s="135">
        <v>122111</v>
      </c>
      <c r="U83" s="135">
        <v>2183</v>
      </c>
      <c r="V83" s="140"/>
      <c r="W83" s="135"/>
      <c r="X83" s="141"/>
      <c r="Y83" s="142"/>
    </row>
    <row r="84" spans="2:25" s="131" customFormat="1" ht="15" customHeight="1" x14ac:dyDescent="0.25">
      <c r="B84" s="132" t="s">
        <v>4737</v>
      </c>
      <c r="C84" s="132"/>
      <c r="D84" s="133" t="s">
        <v>4743</v>
      </c>
      <c r="E84" s="134"/>
      <c r="F84" s="135"/>
      <c r="G84" s="135"/>
      <c r="H84" s="136"/>
      <c r="I84" s="137"/>
      <c r="J84" s="138"/>
      <c r="K84" s="134"/>
      <c r="L84" s="138"/>
      <c r="M84" s="139" t="s">
        <v>15</v>
      </c>
      <c r="N84" s="134"/>
      <c r="O84" s="134"/>
      <c r="P84" s="135"/>
      <c r="Q84" s="135"/>
      <c r="R84" s="135"/>
      <c r="S84" s="135"/>
      <c r="T84" s="135">
        <v>166012</v>
      </c>
      <c r="U84" s="135">
        <v>2941</v>
      </c>
      <c r="V84" s="140"/>
      <c r="W84" s="135"/>
      <c r="X84" s="141"/>
      <c r="Y84" s="142"/>
    </row>
    <row r="85" spans="2:25" s="131" customFormat="1" ht="15" customHeight="1" x14ac:dyDescent="0.25">
      <c r="B85" s="132" t="s">
        <v>4736</v>
      </c>
      <c r="C85" s="132"/>
      <c r="D85" s="133" t="s">
        <v>4728</v>
      </c>
      <c r="E85" s="134"/>
      <c r="F85" s="135"/>
      <c r="G85" s="135"/>
      <c r="H85" s="136"/>
      <c r="I85" s="137"/>
      <c r="J85" s="138"/>
      <c r="K85" s="134"/>
      <c r="L85" s="138"/>
      <c r="M85" s="139" t="s">
        <v>15</v>
      </c>
      <c r="N85" s="134"/>
      <c r="O85" s="134"/>
      <c r="P85" s="135"/>
      <c r="Q85" s="135"/>
      <c r="R85" s="135"/>
      <c r="S85" s="135"/>
      <c r="T85" s="135">
        <v>206829</v>
      </c>
      <c r="U85" s="135">
        <v>3630</v>
      </c>
      <c r="V85" s="140"/>
      <c r="W85" s="135"/>
      <c r="X85" s="141"/>
      <c r="Y85" s="142"/>
    </row>
    <row r="86" spans="2:25" s="131" customFormat="1" ht="15" customHeight="1" x14ac:dyDescent="0.25">
      <c r="B86" s="132" t="s">
        <v>4746</v>
      </c>
      <c r="C86" s="132"/>
      <c r="D86" s="133" t="s">
        <v>4745</v>
      </c>
      <c r="E86" s="134"/>
      <c r="F86" s="135"/>
      <c r="G86" s="135"/>
      <c r="H86" s="136"/>
      <c r="I86" s="137"/>
      <c r="J86" s="138"/>
      <c r="K86" s="134"/>
      <c r="L86" s="138"/>
      <c r="M86" s="139" t="s">
        <v>15</v>
      </c>
      <c r="N86" s="134"/>
      <c r="O86" s="134"/>
      <c r="P86" s="135"/>
      <c r="Q86" s="135"/>
      <c r="R86" s="135"/>
      <c r="S86" s="135"/>
      <c r="T86" s="135">
        <v>-176159</v>
      </c>
      <c r="U86" s="135">
        <v>-3090</v>
      </c>
      <c r="V86" s="140"/>
      <c r="W86" s="135"/>
      <c r="X86" s="141"/>
      <c r="Y86" s="142"/>
    </row>
    <row r="87" spans="2:25" s="131" customFormat="1" ht="15" customHeight="1" x14ac:dyDescent="0.25">
      <c r="B87" s="132" t="s">
        <v>4770</v>
      </c>
      <c r="C87" s="132"/>
      <c r="D87" s="133" t="s">
        <v>4771</v>
      </c>
      <c r="E87" s="134"/>
      <c r="F87" s="135"/>
      <c r="G87" s="135"/>
      <c r="H87" s="136"/>
      <c r="I87" s="137"/>
      <c r="J87" s="138"/>
      <c r="K87" s="134"/>
      <c r="L87" s="138"/>
      <c r="M87" s="139" t="s">
        <v>15</v>
      </c>
      <c r="N87" s="134"/>
      <c r="O87" s="134"/>
      <c r="P87" s="135"/>
      <c r="Q87" s="135"/>
      <c r="R87" s="135"/>
      <c r="S87" s="135"/>
      <c r="T87" s="135">
        <v>135986</v>
      </c>
      <c r="U87" s="135">
        <v>2282</v>
      </c>
      <c r="V87" s="140"/>
      <c r="W87" s="135"/>
      <c r="X87" s="141"/>
      <c r="Y87" s="142"/>
    </row>
    <row r="88" spans="2:25" s="131" customFormat="1" ht="15" customHeight="1" x14ac:dyDescent="0.25">
      <c r="B88" s="132" t="s">
        <v>4805</v>
      </c>
      <c r="C88" s="132"/>
      <c r="D88" s="133" t="s">
        <v>4807</v>
      </c>
      <c r="E88" s="134"/>
      <c r="F88" s="135"/>
      <c r="G88" s="135"/>
      <c r="H88" s="136"/>
      <c r="I88" s="137"/>
      <c r="J88" s="138"/>
      <c r="K88" s="134"/>
      <c r="L88" s="138"/>
      <c r="M88" s="139" t="s">
        <v>15</v>
      </c>
      <c r="N88" s="134"/>
      <c r="O88" s="134"/>
      <c r="P88" s="135"/>
      <c r="Q88" s="135"/>
      <c r="R88" s="135"/>
      <c r="S88" s="135"/>
      <c r="T88" s="135">
        <v>-9191</v>
      </c>
      <c r="U88" s="135">
        <v>-151</v>
      </c>
      <c r="V88" s="140"/>
      <c r="W88" s="135"/>
      <c r="X88" s="141"/>
      <c r="Y88" s="142"/>
    </row>
    <row r="89" spans="2:25" s="86" customFormat="1" ht="15" customHeight="1" x14ac:dyDescent="0.25">
      <c r="B89" s="112" t="s">
        <v>4802</v>
      </c>
      <c r="C89" s="112" t="s">
        <v>4803</v>
      </c>
      <c r="D89" s="74"/>
      <c r="E89" s="81"/>
      <c r="F89" s="109"/>
      <c r="G89" s="109"/>
      <c r="H89" s="122"/>
      <c r="I89" s="120"/>
      <c r="J89" s="83"/>
      <c r="K89" s="81"/>
      <c r="L89" s="83"/>
      <c r="M89" s="85"/>
      <c r="N89" s="81"/>
      <c r="O89" s="81"/>
      <c r="P89" s="109"/>
      <c r="Q89" s="109"/>
      <c r="R89" s="109"/>
      <c r="S89" s="109"/>
      <c r="T89" s="109">
        <v>2853153</v>
      </c>
      <c r="U89" s="109">
        <v>45592</v>
      </c>
      <c r="V89" s="110"/>
      <c r="W89" s="109"/>
      <c r="X89" s="123"/>
      <c r="Y89" s="124"/>
    </row>
    <row r="90" spans="2:25" s="86" customFormat="1" ht="15" customHeight="1" x14ac:dyDescent="0.25">
      <c r="B90" s="112" t="s">
        <v>695</v>
      </c>
      <c r="C90" s="112" t="s">
        <v>694</v>
      </c>
      <c r="D90" s="74"/>
      <c r="E90" s="81"/>
      <c r="F90" s="109"/>
      <c r="G90" s="109"/>
      <c r="H90" s="122"/>
      <c r="I90" s="120"/>
      <c r="J90" s="83"/>
      <c r="K90" s="81"/>
      <c r="L90" s="83"/>
      <c r="M90" s="85"/>
      <c r="N90" s="81"/>
      <c r="O90" s="81"/>
      <c r="P90" s="109"/>
      <c r="Q90" s="109"/>
      <c r="R90" s="109"/>
      <c r="S90" s="109"/>
      <c r="T90" s="109">
        <v>-1021649</v>
      </c>
      <c r="U90" s="109">
        <v>-17858</v>
      </c>
      <c r="V90" s="110"/>
      <c r="W90" s="109"/>
      <c r="X90" s="123"/>
      <c r="Y90" s="124"/>
    </row>
    <row r="91" spans="2:25" s="86" customFormat="1" ht="15" customHeight="1" x14ac:dyDescent="0.25">
      <c r="B91" s="112" t="s">
        <v>145</v>
      </c>
      <c r="C91" s="112" t="s">
        <v>144</v>
      </c>
      <c r="D91" s="74"/>
      <c r="E91" s="81"/>
      <c r="F91" s="109"/>
      <c r="G91" s="109"/>
      <c r="H91" s="122"/>
      <c r="I91" s="120"/>
      <c r="J91" s="83"/>
      <c r="K91" s="81"/>
      <c r="L91" s="83"/>
      <c r="M91" s="85"/>
      <c r="N91" s="81"/>
      <c r="O91" s="81"/>
      <c r="P91" s="109"/>
      <c r="Q91" s="109"/>
      <c r="R91" s="109"/>
      <c r="S91" s="109"/>
      <c r="T91" s="109">
        <v>-743295</v>
      </c>
      <c r="U91" s="109">
        <v>-10167</v>
      </c>
      <c r="V91" s="110"/>
      <c r="W91" s="109"/>
      <c r="X91" s="123"/>
      <c r="Y91" s="124"/>
    </row>
    <row r="92" spans="2:25" s="86" customFormat="1" ht="15" customHeight="1" x14ac:dyDescent="0.25">
      <c r="B92" s="112" t="s">
        <v>142</v>
      </c>
      <c r="C92" s="112" t="s">
        <v>141</v>
      </c>
      <c r="D92" s="74"/>
      <c r="E92" s="81"/>
      <c r="F92" s="109"/>
      <c r="G92" s="109"/>
      <c r="H92" s="122"/>
      <c r="I92" s="120"/>
      <c r="J92" s="83"/>
      <c r="K92" s="81"/>
      <c r="L92" s="83"/>
      <c r="M92" s="85"/>
      <c r="N92" s="81"/>
      <c r="O92" s="81"/>
      <c r="P92" s="109"/>
      <c r="Q92" s="109"/>
      <c r="R92" s="109"/>
      <c r="S92" s="109"/>
      <c r="T92" s="109">
        <v>3509019</v>
      </c>
      <c r="U92" s="109">
        <v>148902</v>
      </c>
      <c r="V92" s="110"/>
      <c r="W92" s="109"/>
      <c r="X92" s="123"/>
      <c r="Y92" s="124"/>
    </row>
    <row r="93" spans="2:25" s="86" customFormat="1" ht="15" customHeight="1" x14ac:dyDescent="0.25">
      <c r="B93" s="112" t="s">
        <v>4740</v>
      </c>
      <c r="C93" s="112" t="s">
        <v>48</v>
      </c>
      <c r="D93" s="74"/>
      <c r="E93" s="81"/>
      <c r="F93" s="109"/>
      <c r="G93" s="109"/>
      <c r="H93" s="122"/>
      <c r="I93" s="120"/>
      <c r="J93" s="83"/>
      <c r="K93" s="81"/>
      <c r="L93" s="83"/>
      <c r="M93" s="85"/>
      <c r="N93" s="81"/>
      <c r="O93" s="81"/>
      <c r="P93" s="109"/>
      <c r="Q93" s="109"/>
      <c r="R93" s="109"/>
      <c r="S93" s="109"/>
      <c r="T93" s="109">
        <v>733069</v>
      </c>
      <c r="U93" s="109">
        <v>13684</v>
      </c>
      <c r="V93" s="110"/>
      <c r="W93" s="109"/>
      <c r="X93" s="123"/>
      <c r="Y93" s="124"/>
    </row>
    <row r="94" spans="2:25" s="86" customFormat="1" ht="15" customHeight="1" x14ac:dyDescent="0.25">
      <c r="B94" s="112" t="s">
        <v>4717</v>
      </c>
      <c r="C94" s="112" t="s">
        <v>4718</v>
      </c>
      <c r="D94" s="74"/>
      <c r="E94" s="81"/>
      <c r="F94" s="109"/>
      <c r="G94" s="109"/>
      <c r="H94" s="122"/>
      <c r="I94" s="120"/>
      <c r="J94" s="83"/>
      <c r="K94" s="81"/>
      <c r="L94" s="83"/>
      <c r="M94" s="85"/>
      <c r="N94" s="81"/>
      <c r="O94" s="81"/>
      <c r="P94" s="109"/>
      <c r="Q94" s="109"/>
      <c r="R94" s="109"/>
      <c r="S94" s="109"/>
      <c r="T94" s="109">
        <v>12320002</v>
      </c>
      <c r="U94" s="109">
        <v>211951</v>
      </c>
      <c r="V94" s="110"/>
      <c r="W94" s="109"/>
      <c r="X94" s="123"/>
      <c r="Y94" s="124"/>
    </row>
    <row r="95" spans="2:25" s="86" customFormat="1" ht="15" customHeight="1" x14ac:dyDescent="0.25">
      <c r="B95" s="112" t="s">
        <v>448</v>
      </c>
      <c r="C95" s="112" t="s">
        <v>447</v>
      </c>
      <c r="D95" s="74"/>
      <c r="E95" s="81"/>
      <c r="F95" s="109"/>
      <c r="G95" s="109"/>
      <c r="H95" s="122"/>
      <c r="I95" s="120"/>
      <c r="J95" s="83"/>
      <c r="K95" s="81"/>
      <c r="L95" s="83"/>
      <c r="M95" s="85"/>
      <c r="N95" s="81"/>
      <c r="O95" s="81"/>
      <c r="P95" s="109"/>
      <c r="Q95" s="109"/>
      <c r="R95" s="109"/>
      <c r="S95" s="109"/>
      <c r="T95" s="109">
        <v>206368</v>
      </c>
      <c r="U95" s="109">
        <v>4607</v>
      </c>
      <c r="V95" s="110"/>
      <c r="W95" s="109"/>
      <c r="X95" s="123"/>
      <c r="Y95" s="124"/>
    </row>
    <row r="96" spans="2:25" s="86" customFormat="1" ht="15" hidden="1" customHeight="1" x14ac:dyDescent="0.25">
      <c r="B96" s="112"/>
      <c r="C96" s="112"/>
      <c r="D96" s="74"/>
      <c r="E96" s="81"/>
      <c r="F96" s="109"/>
      <c r="G96" s="109"/>
      <c r="H96" s="122"/>
      <c r="I96" s="120"/>
      <c r="J96" s="83"/>
      <c r="K96" s="81"/>
      <c r="L96" s="83"/>
      <c r="M96" s="85"/>
      <c r="N96" s="81"/>
      <c r="O96" s="81"/>
      <c r="P96" s="109"/>
      <c r="Q96" s="109"/>
      <c r="R96" s="109"/>
      <c r="S96" s="109"/>
      <c r="T96" s="109"/>
      <c r="U96" s="109"/>
      <c r="V96" s="110"/>
      <c r="W96" s="109"/>
      <c r="X96" s="123"/>
      <c r="Y96" s="124"/>
    </row>
    <row r="97" spans="2:25" s="86" customFormat="1" ht="15" customHeight="1" x14ac:dyDescent="0.25">
      <c r="B97" s="112" t="s">
        <v>391</v>
      </c>
      <c r="C97" s="112" t="s">
        <v>390</v>
      </c>
      <c r="D97" s="74"/>
      <c r="E97" s="81"/>
      <c r="F97" s="109"/>
      <c r="G97" s="109"/>
      <c r="H97" s="122"/>
      <c r="I97" s="120"/>
      <c r="J97" s="83"/>
      <c r="K97" s="81"/>
      <c r="L97" s="83"/>
      <c r="M97" s="85"/>
      <c r="N97" s="81"/>
      <c r="O97" s="81"/>
      <c r="P97" s="109"/>
      <c r="Q97" s="109"/>
      <c r="R97" s="109"/>
      <c r="S97" s="109"/>
      <c r="T97" s="109">
        <v>999501</v>
      </c>
      <c r="U97" s="109">
        <v>-9703</v>
      </c>
      <c r="V97" s="110"/>
      <c r="W97" s="109"/>
      <c r="X97" s="123"/>
      <c r="Y97" s="124"/>
    </row>
    <row r="98" spans="2:25" s="86" customFormat="1" ht="15" customHeight="1" x14ac:dyDescent="0.25">
      <c r="B98" s="112" t="s">
        <v>620</v>
      </c>
      <c r="C98" s="112" t="s">
        <v>619</v>
      </c>
      <c r="D98" s="74"/>
      <c r="E98" s="81"/>
      <c r="F98" s="109"/>
      <c r="G98" s="109"/>
      <c r="H98" s="122"/>
      <c r="I98" s="120"/>
      <c r="J98" s="83"/>
      <c r="K98" s="81"/>
      <c r="L98" s="83"/>
      <c r="M98" s="85"/>
      <c r="N98" s="81"/>
      <c r="O98" s="81"/>
      <c r="P98" s="109"/>
      <c r="Q98" s="109"/>
      <c r="R98" s="109"/>
      <c r="S98" s="109"/>
      <c r="T98" s="109">
        <v>204400</v>
      </c>
      <c r="U98" s="109">
        <v>3654</v>
      </c>
      <c r="V98" s="110"/>
      <c r="W98" s="109"/>
      <c r="X98" s="123"/>
      <c r="Y98" s="124"/>
    </row>
    <row r="99" spans="2:25" s="86" customFormat="1" ht="15" customHeight="1" x14ac:dyDescent="0.25">
      <c r="B99" s="112" t="s">
        <v>674</v>
      </c>
      <c r="C99" s="112" t="s">
        <v>673</v>
      </c>
      <c r="D99" s="74"/>
      <c r="E99" s="81"/>
      <c r="F99" s="109"/>
      <c r="G99" s="109"/>
      <c r="H99" s="122"/>
      <c r="I99" s="120"/>
      <c r="J99" s="83"/>
      <c r="K99" s="81"/>
      <c r="L99" s="83"/>
      <c r="M99" s="85"/>
      <c r="N99" s="81"/>
      <c r="O99" s="81"/>
      <c r="P99" s="109"/>
      <c r="Q99" s="109"/>
      <c r="R99" s="109"/>
      <c r="S99" s="109"/>
      <c r="T99" s="109">
        <v>530027</v>
      </c>
      <c r="U99" s="109">
        <v>8951</v>
      </c>
      <c r="V99" s="110"/>
      <c r="W99" s="109"/>
      <c r="X99" s="123"/>
      <c r="Y99" s="124"/>
    </row>
    <row r="100" spans="2:25" s="86" customFormat="1" ht="15" hidden="1" customHeight="1" x14ac:dyDescent="0.25">
      <c r="B100" s="112"/>
      <c r="C100" s="112"/>
      <c r="D100" s="74"/>
      <c r="E100" s="81"/>
      <c r="F100" s="109"/>
      <c r="G100" s="109"/>
      <c r="H100" s="122"/>
      <c r="I100" s="120"/>
      <c r="J100" s="83"/>
      <c r="K100" s="81"/>
      <c r="L100" s="83"/>
      <c r="M100" s="85"/>
      <c r="N100" s="81"/>
      <c r="O100" s="81"/>
      <c r="P100" s="109"/>
      <c r="Q100" s="109"/>
      <c r="R100" s="109"/>
      <c r="S100" s="109"/>
      <c r="T100" s="109"/>
      <c r="U100" s="109"/>
      <c r="V100" s="110"/>
      <c r="W100" s="109"/>
      <c r="X100" s="123"/>
      <c r="Y100" s="124"/>
    </row>
    <row r="101" spans="2:25" s="86" customFormat="1" ht="15" hidden="1" customHeight="1" x14ac:dyDescent="0.25">
      <c r="B101" s="112"/>
      <c r="C101" s="112"/>
      <c r="D101" s="74"/>
      <c r="E101" s="81"/>
      <c r="F101" s="109"/>
      <c r="G101" s="109"/>
      <c r="H101" s="122"/>
      <c r="I101" s="120"/>
      <c r="J101" s="83"/>
      <c r="K101" s="81"/>
      <c r="L101" s="83"/>
      <c r="M101" s="85"/>
      <c r="N101" s="81"/>
      <c r="O101" s="81"/>
      <c r="P101" s="109"/>
      <c r="Q101" s="109"/>
      <c r="R101" s="109"/>
      <c r="S101" s="109"/>
      <c r="T101" s="109"/>
      <c r="U101" s="109"/>
      <c r="V101" s="110"/>
      <c r="W101" s="109"/>
      <c r="X101" s="123"/>
      <c r="Y101" s="124"/>
    </row>
    <row r="102" spans="2:25" s="86" customFormat="1" ht="15" hidden="1" customHeight="1" x14ac:dyDescent="0.25">
      <c r="B102" s="112"/>
      <c r="C102" s="112"/>
      <c r="D102" s="74"/>
      <c r="E102" s="81"/>
      <c r="F102" s="109"/>
      <c r="G102" s="109"/>
      <c r="H102" s="122"/>
      <c r="I102" s="120"/>
      <c r="J102" s="83"/>
      <c r="K102" s="81"/>
      <c r="L102" s="83"/>
      <c r="M102" s="85"/>
      <c r="N102" s="81"/>
      <c r="O102" s="81"/>
      <c r="P102" s="109"/>
      <c r="Q102" s="109"/>
      <c r="R102" s="109"/>
      <c r="S102" s="109"/>
      <c r="T102" s="109"/>
      <c r="U102" s="109"/>
      <c r="V102" s="110"/>
      <c r="W102" s="109"/>
      <c r="X102" s="123"/>
      <c r="Y102" s="124"/>
    </row>
    <row r="103" spans="2:25" s="86" customFormat="1" ht="15" hidden="1" customHeight="1" x14ac:dyDescent="0.25">
      <c r="B103" s="112"/>
      <c r="C103" s="112"/>
      <c r="D103" s="74"/>
      <c r="E103" s="81"/>
      <c r="F103" s="109"/>
      <c r="G103" s="109"/>
      <c r="H103" s="122"/>
      <c r="I103" s="120"/>
      <c r="J103" s="83"/>
      <c r="K103" s="81"/>
      <c r="L103" s="83"/>
      <c r="M103" s="85"/>
      <c r="N103" s="81"/>
      <c r="O103" s="81"/>
      <c r="P103" s="109"/>
      <c r="Q103" s="109"/>
      <c r="R103" s="109"/>
      <c r="S103" s="109"/>
      <c r="T103" s="109"/>
      <c r="U103" s="109"/>
      <c r="V103" s="110"/>
      <c r="W103" s="109"/>
      <c r="X103" s="123"/>
      <c r="Y103" s="124"/>
    </row>
    <row r="104" spans="2:25" ht="12.75" hidden="1" customHeight="1" x14ac:dyDescent="0.2"/>
    <row r="105" spans="2:25" ht="12.75" hidden="1" customHeight="1" x14ac:dyDescent="0.2"/>
    <row r="106" spans="2:25" ht="12.75" hidden="1" customHeight="1" x14ac:dyDescent="0.2"/>
    <row r="107" spans="2:25" ht="12.75" hidden="1" customHeight="1" thickBot="1" x14ac:dyDescent="0.25"/>
    <row r="108" spans="2:25" ht="12.75" hidden="1" customHeight="1" thickBot="1" x14ac:dyDescent="0.25"/>
    <row r="109" spans="2:25" ht="12.75" hidden="1" customHeight="1" x14ac:dyDescent="0.2"/>
    <row r="110" spans="2:25" ht="12.75" hidden="1" customHeight="1" thickBot="1" x14ac:dyDescent="0.25"/>
    <row r="111" spans="2:25" ht="12.75" hidden="1" customHeight="1" x14ac:dyDescent="0.2"/>
    <row r="112" spans="2:25" ht="12.75" hidden="1" customHeight="1" x14ac:dyDescent="0.2"/>
    <row r="113" spans="2:25" ht="13.5" customHeight="1" thickBot="1" x14ac:dyDescent="0.25">
      <c r="B113" s="130" t="s">
        <v>4698</v>
      </c>
      <c r="C113" s="98"/>
      <c r="D113" s="98"/>
      <c r="E113" s="99"/>
      <c r="F113" s="99"/>
      <c r="G113" s="98"/>
      <c r="H113" s="98"/>
      <c r="I113" s="98"/>
      <c r="J113" s="100"/>
      <c r="K113" s="99"/>
      <c r="L113" s="100"/>
      <c r="M113" s="100"/>
      <c r="N113" s="101"/>
      <c r="O113" s="101"/>
      <c r="P113" s="102"/>
      <c r="Q113" s="102"/>
      <c r="R113" s="102"/>
      <c r="S113" s="102"/>
      <c r="T113" s="102">
        <v>19664076</v>
      </c>
      <c r="U113" s="102">
        <v>400912</v>
      </c>
      <c r="V113" s="101"/>
      <c r="W113" s="102"/>
      <c r="X113" s="101"/>
      <c r="Y113" s="101"/>
    </row>
    <row r="115" spans="2:25" ht="13.5" customHeight="1" thickBot="1" x14ac:dyDescent="0.25">
      <c r="B115" s="130" t="s">
        <v>4697</v>
      </c>
      <c r="C115" s="98"/>
      <c r="D115" s="98"/>
      <c r="E115" s="99"/>
      <c r="F115" s="99"/>
      <c r="G115" s="98"/>
      <c r="H115" s="98"/>
      <c r="I115" s="98"/>
      <c r="J115" s="100"/>
      <c r="K115" s="99"/>
      <c r="L115" s="100"/>
      <c r="M115" s="100"/>
      <c r="N115" s="101"/>
      <c r="O115" s="101"/>
      <c r="P115" s="102"/>
      <c r="Q115" s="102"/>
      <c r="R115" s="102"/>
      <c r="S115" s="102"/>
      <c r="T115" s="102">
        <v>53176331</v>
      </c>
      <c r="U115" s="102">
        <v>876766</v>
      </c>
      <c r="V115" s="101"/>
      <c r="W115" s="102"/>
      <c r="X115" s="101"/>
      <c r="Y115" s="101"/>
    </row>
  </sheetData>
  <conditionalFormatting sqref="K34 K54 K70:K7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{48A61BCF-5B6F-4EA1-B1BC-7E0BB761734F}</x14:id>
        </ext>
      </extLst>
    </cfRule>
  </conditionalFormatting>
  <conditionalFormatting sqref="V34:V35 V54 V70:V75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{CB866CA6-0ABC-44D2-84F5-A5BFC2EF5544}</x14:id>
        </ext>
      </extLst>
    </cfRule>
  </conditionalFormatting>
  <conditionalFormatting sqref="N34:O35 N54:O54 N70:O75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{E0B5C16F-750A-4738-B55E-BB7EAA90A30E}</x14:id>
        </ext>
      </extLst>
    </cfRule>
  </conditionalFormatting>
  <conditionalFormatting sqref="N34:O35 N54:O54 N70:O7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{BA4BD480-A43A-4748-B591-FDEC5678C027}</x14:id>
        </ext>
      </extLst>
    </cfRule>
  </conditionalFormatting>
  <conditionalFormatting sqref="K34 K54 K70:K7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{06A16E09-45D5-4D25-979B-11CF50D9F16D}</x14:id>
        </ext>
      </extLst>
    </cfRule>
  </conditionalFormatting>
  <conditionalFormatting sqref="N34:N35 N54 N70:N7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{D3CD81EF-36E8-44FB-AFCB-D16E914FFA31}</x14:id>
        </ext>
      </extLst>
    </cfRule>
  </conditionalFormatting>
  <conditionalFormatting sqref="O34:O35 O54 O70:O7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{C3C14EC3-F534-40CF-8980-520911E17577}</x14:id>
        </ext>
      </extLst>
    </cfRule>
  </conditionalFormatting>
  <conditionalFormatting sqref="V34:V35 V54 V70:V7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{2120A452-E636-407A-811C-40EE2A753CF2}</x14:id>
        </ext>
      </extLst>
    </cfRule>
  </conditionalFormatting>
  <conditionalFormatting sqref="N7:O7 N34:O35 N54:O54 N70:O7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{9BB9C535-A815-4191-83EC-F9B0893E6B58}</x14:id>
        </ext>
      </extLst>
    </cfRule>
  </conditionalFormatting>
  <conditionalFormatting sqref="O7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{83F7F011-7B65-41E0-846B-451FAF961CB1}</x14:id>
        </ext>
      </extLst>
    </cfRule>
  </conditionalFormatting>
  <conditionalFormatting sqref="V7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{D288691F-6FDB-45DB-AAFD-B56C3C73C852}</x14:id>
        </ext>
      </extLst>
    </cfRule>
  </conditionalFormatting>
  <conditionalFormatting sqref="V7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{ADA0C606-02C6-4E40-BD32-CDCB9B5C5D56}</x14:id>
        </ext>
      </extLst>
    </cfRule>
  </conditionalFormatting>
  <conditionalFormatting sqref="V7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{2935E5FE-9052-4ECC-B539-69A183A0CA18}</x14:id>
        </ext>
      </extLst>
    </cfRule>
  </conditionalFormatting>
  <conditionalFormatting sqref="K8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{12356BFA-3881-4A79-8FD8-BE78C37229DB}</x14:id>
        </ext>
      </extLst>
    </cfRule>
  </conditionalFormatting>
  <conditionalFormatting sqref="V8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{9CF5F9D0-1C72-4BFD-84EB-65E57EF7AD2D}</x14:id>
        </ext>
      </extLst>
    </cfRule>
  </conditionalFormatting>
  <conditionalFormatting sqref="N8:O8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{65FD47F5-1745-44C6-B600-AC7B5346E2FB}</x14:id>
        </ext>
      </extLst>
    </cfRule>
  </conditionalFormatting>
  <conditionalFormatting sqref="N8:O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{906BE130-5381-466D-BF57-C59D626E180B}</x14:id>
        </ext>
      </extLst>
    </cfRule>
  </conditionalFormatting>
  <conditionalFormatting sqref="K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{2DC4F0EA-AA4D-42E5-BA60-E1196BC2F3DF}</x14:id>
        </ext>
      </extLst>
    </cfRule>
  </conditionalFormatting>
  <conditionalFormatting sqref="N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{13AC6878-556C-4134-B36C-1CE941B786E7}</x14:id>
        </ext>
      </extLst>
    </cfRule>
  </conditionalFormatting>
  <conditionalFormatting sqref="O8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{BD6CFA15-8383-46CB-81AC-23C8FF0CDAC0}</x14:id>
        </ext>
      </extLst>
    </cfRule>
  </conditionalFormatting>
  <conditionalFormatting sqref="V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{64DAEC9F-7C0B-4094-A09E-7A5E5679E199}</x14:id>
        </ext>
      </extLst>
    </cfRule>
  </conditionalFormatting>
  <conditionalFormatting sqref="N8:O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{305A4549-FE73-42BF-A813-EF688EE1E8B8}</x14:id>
        </ext>
      </extLst>
    </cfRule>
  </conditionalFormatting>
  <conditionalFormatting sqref="V52:V53 V36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{EE02A4F3-3A9E-46CF-89D1-9027E8841FD8}</x14:id>
        </ext>
      </extLst>
    </cfRule>
  </conditionalFormatting>
  <conditionalFormatting sqref="N52:O53 N36:O36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{EDCFA442-49AD-48ED-914D-5EFDDFA65A10}</x14:id>
        </ext>
      </extLst>
    </cfRule>
  </conditionalFormatting>
  <conditionalFormatting sqref="N52:O53 N36:O3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{77EC8811-6628-40D9-B4B1-285417ADCFA7}</x14:id>
        </ext>
      </extLst>
    </cfRule>
  </conditionalFormatting>
  <conditionalFormatting sqref="N52:N53 N3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{BAE5B509-3A37-4FCC-B83A-39DF05C5F62B}</x14:id>
        </ext>
      </extLst>
    </cfRule>
  </conditionalFormatting>
  <conditionalFormatting sqref="O52:O53 O3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{267F4253-115E-4339-9B3B-531E13B7673C}</x14:id>
        </ext>
      </extLst>
    </cfRule>
  </conditionalFormatting>
  <conditionalFormatting sqref="V52:V53 V3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{A22E5E1E-60AD-49C0-BC11-DBF61F75569F}</x14:id>
        </ext>
      </extLst>
    </cfRule>
  </conditionalFormatting>
  <conditionalFormatting sqref="N52:O5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{9AE82BA6-9A41-4BD7-B6EA-386AFA604EA2}</x14:id>
        </ext>
      </extLst>
    </cfRule>
  </conditionalFormatting>
  <conditionalFormatting sqref="V5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{DF74284E-D983-4E3C-BF20-D0B9071DFED6}</x14:id>
        </ext>
      </extLst>
    </cfRule>
  </conditionalFormatting>
  <conditionalFormatting sqref="N51:O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{CC2A547F-704F-46BA-AC0C-7EBC2C42D335}</x14:id>
        </ext>
      </extLst>
    </cfRule>
  </conditionalFormatting>
  <conditionalFormatting sqref="N51:O5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{96411DA8-78CB-47A4-A97C-5FBE74354535}</x14:id>
        </ext>
      </extLst>
    </cfRule>
  </conditionalFormatting>
  <conditionalFormatting sqref="N5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{0551AEC1-F0FF-460D-B506-17327BF034A6}</x14:id>
        </ext>
      </extLst>
    </cfRule>
  </conditionalFormatting>
  <conditionalFormatting sqref="O5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{D4783B7A-F385-4013-A080-E839DAD6D169}</x14:id>
        </ext>
      </extLst>
    </cfRule>
  </conditionalFormatting>
  <conditionalFormatting sqref="V51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{3EF4B007-0BC5-45A0-BA78-D7B345ACF80C}</x14:id>
        </ext>
      </extLst>
    </cfRule>
  </conditionalFormatting>
  <conditionalFormatting sqref="N51:O5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{0F40098C-0FE7-41C9-93CB-531242CD9AED}</x14:id>
        </ext>
      </extLst>
    </cfRule>
  </conditionalFormatting>
  <conditionalFormatting sqref="W35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{D19DBFB6-2133-4068-B5E6-A8F64B247039}</x14:id>
        </ext>
      </extLst>
    </cfRule>
  </conditionalFormatting>
  <conditionalFormatting sqref="W3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{09D077A4-C443-4A96-A618-2E7BF8937F28}</x14:id>
        </ext>
      </extLst>
    </cfRule>
  </conditionalFormatting>
  <conditionalFormatting sqref="W8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{07D11F13-112F-4EB8-8F83-5D35EDE557A3}</x14:id>
        </ext>
      </extLst>
    </cfRule>
  </conditionalFormatting>
  <conditionalFormatting sqref="W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{65B70AD6-1E89-4D04-BC35-F9B7DEBC6956}</x14:id>
        </ext>
      </extLst>
    </cfRule>
  </conditionalFormatting>
  <conditionalFormatting sqref="W52:W53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{1CF230FB-D2D6-47F4-A437-1CE2B80969F0}</x14:id>
        </ext>
      </extLst>
    </cfRule>
  </conditionalFormatting>
  <conditionalFormatting sqref="W52:W5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{CEC99AD6-7674-48D0-AADF-6312B9FCDE43}</x14:id>
        </ext>
      </extLst>
    </cfRule>
  </conditionalFormatting>
  <conditionalFormatting sqref="W5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{1715AEBB-29FE-47DF-B22D-6EF88A0B99D7}</x14:id>
        </ext>
      </extLst>
    </cfRule>
  </conditionalFormatting>
  <conditionalFormatting sqref="W5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{AD85DB2D-D2A0-4083-A404-6C36BF73C056}</x14:id>
        </ext>
      </extLst>
    </cfRule>
  </conditionalFormatting>
  <conditionalFormatting sqref="X76:Y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{2774A7BC-E4EB-4CBB-965F-038E3B81CD18}</x14:id>
        </ext>
      </extLst>
    </cfRule>
  </conditionalFormatting>
  <conditionalFormatting sqref="X77:Y7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{E87BF264-F48E-4910-9B3F-8ECB7DB01D2E}</x14:id>
        </ext>
      </extLst>
    </cfRule>
  </conditionalFormatting>
  <conditionalFormatting sqref="X77:Y7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{CDD04FB8-6713-4963-AEED-147FFEBFB46C}</x14:id>
        </ext>
      </extLst>
    </cfRule>
  </conditionalFormatting>
  <conditionalFormatting sqref="X77:Y77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{F6525084-459B-4EB8-9B15-EB45B381629A}</x14:id>
        </ext>
      </extLst>
    </cfRule>
  </conditionalFormatting>
  <conditionalFormatting sqref="V28:V3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{9BCC290B-1037-4478-B530-80F111D7668B}</x14:id>
        </ext>
      </extLst>
    </cfRule>
  </conditionalFormatting>
  <conditionalFormatting sqref="N28:O3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{16C7148C-54BE-4055-AAED-7258907E6333}</x14:id>
        </ext>
      </extLst>
    </cfRule>
  </conditionalFormatting>
  <conditionalFormatting sqref="N28:O33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{A8CB0888-A39C-4FE4-BE21-8D95AC4B6E9B}</x14:id>
        </ext>
      </extLst>
    </cfRule>
  </conditionalFormatting>
  <conditionalFormatting sqref="N28:N3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{EB4B7422-10CF-443F-82B4-1562574B3DF9}</x14:id>
        </ext>
      </extLst>
    </cfRule>
  </conditionalFormatting>
  <conditionalFormatting sqref="O28:O3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{C6BB7BC1-AB3D-4E1E-B9BA-13668FBE846C}</x14:id>
        </ext>
      </extLst>
    </cfRule>
  </conditionalFormatting>
  <conditionalFormatting sqref="V28:V3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{B49F3C65-0FEC-4AF6-9A4E-01AF216CBE93}</x14:id>
        </ext>
      </extLst>
    </cfRule>
  </conditionalFormatting>
  <conditionalFormatting sqref="N28:O3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{8141E77B-D44B-49BE-8600-B7E3024A18D7}</x14:id>
        </ext>
      </extLst>
    </cfRule>
  </conditionalFormatting>
  <conditionalFormatting sqref="K28:K3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{8A2AEB61-712F-45B6-A24C-F201FA5A8A79}</x14:id>
        </ext>
      </extLst>
    </cfRule>
  </conditionalFormatting>
  <conditionalFormatting sqref="K28:K33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{9999AD5C-B220-40E7-8932-CCF66268AFBF}</x14:id>
        </ext>
      </extLst>
    </cfRule>
  </conditionalFormatting>
  <conditionalFormatting sqref="O7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{4831432A-7BA6-4647-9479-F20C04EDB09D}</x14:id>
        </ext>
      </extLst>
    </cfRule>
  </conditionalFormatting>
  <conditionalFormatting sqref="N77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{67434671-1F36-4238-BFD1-467B498456E8}</x14:id>
        </ext>
      </extLst>
    </cfRule>
  </conditionalFormatting>
  <conditionalFormatting sqref="N77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{7E113E9C-1FE5-4CFA-A0D0-B59BBAAFC6C1}</x14:id>
        </ext>
      </extLst>
    </cfRule>
  </conditionalFormatting>
  <conditionalFormatting sqref="N7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{07DF35A9-FAA5-4611-9C9F-9B406104C23B}</x14:id>
        </ext>
      </extLst>
    </cfRule>
  </conditionalFormatting>
  <conditionalFormatting sqref="K28:K3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{6F9DBD97-B9F9-4629-BCE9-4B554288AA2F}</x14:id>
        </ext>
      </extLst>
    </cfRule>
  </conditionalFormatting>
  <conditionalFormatting sqref="N70:N75 N5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{A11D078A-C114-4165-9FCF-B10B0D3442B8}</x14:id>
        </ext>
      </extLst>
    </cfRule>
  </conditionalFormatting>
  <conditionalFormatting sqref="V37:V39 V44:V50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{4F0EC40A-A21F-479A-8DE4-91280BB31C9D}</x14:id>
        </ext>
      </extLst>
    </cfRule>
  </conditionalFormatting>
  <conditionalFormatting sqref="N37:O38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{F21E58A4-EB00-4089-9BA4-D6CE9A2A0A70}</x14:id>
        </ext>
      </extLst>
    </cfRule>
  </conditionalFormatting>
  <conditionalFormatting sqref="N37:O3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{21951660-DA26-4A1E-B894-C62F9FE2EC61}</x14:id>
        </ext>
      </extLst>
    </cfRule>
  </conditionalFormatting>
  <conditionalFormatting sqref="N37:N3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{3AE7A88E-01F4-4C0A-AB5B-4F7DA9D6ECA0}</x14:id>
        </ext>
      </extLst>
    </cfRule>
  </conditionalFormatting>
  <conditionalFormatting sqref="O37:O3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{ECA46E25-5401-473F-8089-938F0B748913}</x14:id>
        </ext>
      </extLst>
    </cfRule>
  </conditionalFormatting>
  <conditionalFormatting sqref="V37:V39 V44:V5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{D7AAF313-3145-442C-94D1-96794F594432}</x14:id>
        </ext>
      </extLst>
    </cfRule>
  </conditionalFormatting>
  <conditionalFormatting sqref="N39:O39 N44:O50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{5CE625F4-D4B6-4897-A114-BC259E1570D2}</x14:id>
        </ext>
      </extLst>
    </cfRule>
  </conditionalFormatting>
  <conditionalFormatting sqref="N39:O39 N44:O5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{B5FDC93E-F145-47DE-905C-573CDC988AEC}</x14:id>
        </ext>
      </extLst>
    </cfRule>
  </conditionalFormatting>
  <conditionalFormatting sqref="N44:N50 N3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{7824D738-ABD9-44AA-AC0E-F7850461853B}</x14:id>
        </ext>
      </extLst>
    </cfRule>
  </conditionalFormatting>
  <conditionalFormatting sqref="O44:O50 O3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{534D6297-A511-4E16-811A-B7BCEB215879}</x14:id>
        </ext>
      </extLst>
    </cfRule>
  </conditionalFormatting>
  <conditionalFormatting sqref="V91:V10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{0E5A66F2-810B-46F6-9674-BA3FF20F7B5B}</x14:id>
        </ext>
      </extLst>
    </cfRule>
  </conditionalFormatting>
  <conditionalFormatting sqref="N91:O10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{940036B4-11FC-4595-BBDE-A8F47DFB4A66}</x14:id>
        </ext>
      </extLst>
    </cfRule>
  </conditionalFormatting>
  <conditionalFormatting sqref="N91:O103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{1B794DD5-9AE2-424B-9E5D-3C49C149F563}</x14:id>
        </ext>
      </extLst>
    </cfRule>
  </conditionalFormatting>
  <conditionalFormatting sqref="N91:N10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{BF78BEB3-CBBB-4C10-8E39-671C9B71838E}</x14:id>
        </ext>
      </extLst>
    </cfRule>
  </conditionalFormatting>
  <conditionalFormatting sqref="O91:O10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{A18F4762-5F28-4CC8-9AFC-D81007621AAE}</x14:id>
        </ext>
      </extLst>
    </cfRule>
  </conditionalFormatting>
  <conditionalFormatting sqref="V91:V10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{8DBF6B9C-6F4E-4CE8-96C1-79A66B0F00FC}</x14:id>
        </ext>
      </extLst>
    </cfRule>
  </conditionalFormatting>
  <conditionalFormatting sqref="N115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{494FB218-048C-4194-BF71-043882FA2352}</x14:id>
        </ext>
      </extLst>
    </cfRule>
  </conditionalFormatting>
  <conditionalFormatting sqref="O11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{BEA0CB69-B772-413A-A615-7949FA517838}</x14:id>
        </ext>
      </extLst>
    </cfRule>
  </conditionalFormatting>
  <conditionalFormatting sqref="N115:O115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{6B14B08E-F34B-459F-B94C-318FC0198DC0}</x14:id>
        </ext>
      </extLst>
    </cfRule>
  </conditionalFormatting>
  <conditionalFormatting sqref="O11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{2890E7C7-9CCA-4C17-86F5-BFC648708B03}</x14:id>
        </ext>
      </extLst>
    </cfRule>
  </conditionalFormatting>
  <conditionalFormatting sqref="V11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{7FECA0A4-5F86-446F-8550-17F549A2574D}</x14:id>
        </ext>
      </extLst>
    </cfRule>
  </conditionalFormatting>
  <conditionalFormatting sqref="V11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{FE580FD6-F016-4ACC-820B-28BB6DFB8BAD}</x14:id>
        </ext>
      </extLst>
    </cfRule>
  </conditionalFormatting>
  <conditionalFormatting sqref="V11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{91852979-D177-4666-852A-6F9BE8FF0C24}</x14:id>
        </ext>
      </extLst>
    </cfRule>
  </conditionalFormatting>
  <conditionalFormatting sqref="X115:Y115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{B5B37056-F930-4EE1-A85F-3FFD65814CCA}</x14:id>
        </ext>
      </extLst>
    </cfRule>
  </conditionalFormatting>
  <conditionalFormatting sqref="X115:Y11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{1F38CE2C-16AF-4F57-A2C7-1C18A0E28572}</x14:id>
        </ext>
      </extLst>
    </cfRule>
  </conditionalFormatting>
  <conditionalFormatting sqref="X115:Y11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{348925DF-DDBD-4E07-BA8B-5A9B246618A8}</x14:id>
        </ext>
      </extLst>
    </cfRule>
  </conditionalFormatting>
  <conditionalFormatting sqref="O115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{8B26C288-1991-4DC2-8D92-35903625E1AF}</x14:id>
        </ext>
      </extLst>
    </cfRule>
  </conditionalFormatting>
  <conditionalFormatting sqref="N11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{EBD7C315-A6A5-4AF0-9BB1-B25B348E75B3}</x14:id>
        </ext>
      </extLst>
    </cfRule>
  </conditionalFormatting>
  <conditionalFormatting sqref="N11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{1DFE04FC-C25B-47BC-BFEC-98B3C2356D61}</x14:id>
        </ext>
      </extLst>
    </cfRule>
  </conditionalFormatting>
  <conditionalFormatting sqref="N115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{16A0C3C6-C869-4928-B752-1E7CC8E20099}</x14:id>
        </ext>
      </extLst>
    </cfRule>
  </conditionalFormatting>
  <conditionalFormatting sqref="N113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{1D9D74A5-490F-47A9-B994-1ED3FABF4BBE}</x14:id>
        </ext>
      </extLst>
    </cfRule>
  </conditionalFormatting>
  <conditionalFormatting sqref="O11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{EA4A5906-A959-498D-B791-9C56CA15C1FA}</x14:id>
        </ext>
      </extLst>
    </cfRule>
  </conditionalFormatting>
  <conditionalFormatting sqref="N113:O11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{F73CE938-8A1C-4E27-9433-DF4CF617DAC6}</x14:id>
        </ext>
      </extLst>
    </cfRule>
  </conditionalFormatting>
  <conditionalFormatting sqref="O11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{CCC03CA9-C999-4910-81AC-D4F77ED09363}</x14:id>
        </ext>
      </extLst>
    </cfRule>
  </conditionalFormatting>
  <conditionalFormatting sqref="V11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{94361FB3-855C-4298-B5A4-40285B95846D}</x14:id>
        </ext>
      </extLst>
    </cfRule>
  </conditionalFormatting>
  <conditionalFormatting sqref="V113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{62B7A788-7125-4BF9-B2B5-9DD2A8E7CEFB}</x14:id>
        </ext>
      </extLst>
    </cfRule>
  </conditionalFormatting>
  <conditionalFormatting sqref="V11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{3A61C6AE-1347-49D3-96B8-EC9F71758D38}</x14:id>
        </ext>
      </extLst>
    </cfRule>
  </conditionalFormatting>
  <conditionalFormatting sqref="X113:Y113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{96B60DC3-FC13-4674-B956-54FF9512BCF1}</x14:id>
        </ext>
      </extLst>
    </cfRule>
  </conditionalFormatting>
  <conditionalFormatting sqref="X113:Y113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{22F1E99C-A3B9-43B2-AC0C-B25A23C08467}</x14:id>
        </ext>
      </extLst>
    </cfRule>
  </conditionalFormatting>
  <conditionalFormatting sqref="X113:Y11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{D23AC332-BB3D-448D-944B-BC861C708D97}</x14:id>
        </ext>
      </extLst>
    </cfRule>
  </conditionalFormatting>
  <conditionalFormatting sqref="O113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{5CADEDA4-97F1-4691-823C-AC355AD9FE51}</x14:id>
        </ext>
      </extLst>
    </cfRule>
  </conditionalFormatting>
  <conditionalFormatting sqref="N11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{AA3DDFDD-F765-4177-A2CF-F80D71FF9EDB}</x14:id>
        </ext>
      </extLst>
    </cfRule>
  </conditionalFormatting>
  <conditionalFormatting sqref="N11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{F26D4768-5048-4B42-A47B-4BA8415C3C2F}</x14:id>
        </ext>
      </extLst>
    </cfRule>
  </conditionalFormatting>
  <conditionalFormatting sqref="N11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{EE2F7BA0-E63A-491C-992B-0995D1F3268F}</x14:id>
        </ext>
      </extLst>
    </cfRule>
  </conditionalFormatting>
  <conditionalFormatting sqref="V9:V27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{6FFF6FB9-EB54-48B8-8A0A-A2399C006E42}</x14:id>
        </ext>
      </extLst>
    </cfRule>
  </conditionalFormatting>
  <conditionalFormatting sqref="N9:O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{55CEE1CA-0AB7-40B4-85EF-90EC59376042}</x14:id>
        </ext>
      </extLst>
    </cfRule>
  </conditionalFormatting>
  <conditionalFormatting sqref="N9:O2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{A8DF83E6-C4E4-468A-9FC6-3A6EAE4ABB9E}</x14:id>
        </ext>
      </extLst>
    </cfRule>
  </conditionalFormatting>
  <conditionalFormatting sqref="N9:N2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{C4281623-E21A-4EC3-9894-4557A30FF0AB}</x14:id>
        </ext>
      </extLst>
    </cfRule>
  </conditionalFormatting>
  <conditionalFormatting sqref="O9:O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{694E13AF-8D21-4694-8625-90071646A414}</x14:id>
        </ext>
      </extLst>
    </cfRule>
  </conditionalFormatting>
  <conditionalFormatting sqref="V9:V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{8B3BA1E2-500E-458A-858D-CF1BF05FB79C}</x14:id>
        </ext>
      </extLst>
    </cfRule>
  </conditionalFormatting>
  <conditionalFormatting sqref="N9:O2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{80C641D4-A2BC-4527-A699-0FF0A5CE0D36}</x14:id>
        </ext>
      </extLst>
    </cfRule>
  </conditionalFormatting>
  <conditionalFormatting sqref="K9:K2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{56A9CEE8-2527-4348-972F-F0C050D50A9B}</x14:id>
        </ext>
      </extLst>
    </cfRule>
  </conditionalFormatting>
  <conditionalFormatting sqref="K9:K2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{3B57B6AD-F99B-467C-8E20-E41472D3029F}</x14:id>
        </ext>
      </extLst>
    </cfRule>
  </conditionalFormatting>
  <conditionalFormatting sqref="K9:K2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{6DA4FA1C-34D0-44E9-A0F3-C5653DF74176}</x14:id>
        </ext>
      </extLst>
    </cfRule>
  </conditionalFormatting>
  <conditionalFormatting sqref="V80:V85 V87:V88 V90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{1DA3785D-E3EC-4406-BE58-8FB74B788DEC}</x14:id>
        </ext>
      </extLst>
    </cfRule>
  </conditionalFormatting>
  <conditionalFormatting sqref="N80:O85 N87:O88 N90:O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{BCF6A625-5E3D-4A87-9F25-60968F644767}</x14:id>
        </ext>
      </extLst>
    </cfRule>
  </conditionalFormatting>
  <conditionalFormatting sqref="N80:O85 N87:O88 N90:O9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{4C70245A-1CE1-4588-9E32-9C4689E1DEF1}</x14:id>
        </ext>
      </extLst>
    </cfRule>
  </conditionalFormatting>
  <conditionalFormatting sqref="N80:N85 N87:N88 N9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{96EF7C1E-22C8-4471-93E4-B53FDD448FAF}</x14:id>
        </ext>
      </extLst>
    </cfRule>
  </conditionalFormatting>
  <conditionalFormatting sqref="O80:O85 O87:O88 O9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{03B73599-42AA-4193-B296-5106AE133A3B}</x14:id>
        </ext>
      </extLst>
    </cfRule>
  </conditionalFormatting>
  <conditionalFormatting sqref="V80:V85 V87:V88 V9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{6EF8601F-CCEA-498D-82AA-6B09859B436E}</x14:id>
        </ext>
      </extLst>
    </cfRule>
  </conditionalFormatting>
  <conditionalFormatting sqref="K65:K6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{09656EDB-1C89-4F5F-8257-048B88BD3EB2}</x14:id>
        </ext>
      </extLst>
    </cfRule>
  </conditionalFormatting>
  <conditionalFormatting sqref="V65:V6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{B80A979B-BA21-4F4F-9D95-A6EC16BA140C}</x14:id>
        </ext>
      </extLst>
    </cfRule>
  </conditionalFormatting>
  <conditionalFormatting sqref="N65:O69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{A9B13FC5-74A0-4AE9-8EF7-A06CB05BB19D}</x14:id>
        </ext>
      </extLst>
    </cfRule>
  </conditionalFormatting>
  <conditionalFormatting sqref="N65:O6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{AEABC7CC-C9F9-4E8C-9CFA-20DC3FB5C7CF}</x14:id>
        </ext>
      </extLst>
    </cfRule>
  </conditionalFormatting>
  <conditionalFormatting sqref="K65:K6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{0E990B94-FD70-47E6-B893-1B065B2F6515}</x14:id>
        </ext>
      </extLst>
    </cfRule>
  </conditionalFormatting>
  <conditionalFormatting sqref="N65:N6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{F689F9B1-F8A3-432E-8870-3184AFE06F20}</x14:id>
        </ext>
      </extLst>
    </cfRule>
  </conditionalFormatting>
  <conditionalFormatting sqref="O65:O6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{B626F1EB-54C7-4DE0-90F6-59E4A2E7C8DF}</x14:id>
        </ext>
      </extLst>
    </cfRule>
  </conditionalFormatting>
  <conditionalFormatting sqref="V65:V6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{E9F5C329-3C95-4B6D-AB12-CBFCCD8D79FD}</x14:id>
        </ext>
      </extLst>
    </cfRule>
  </conditionalFormatting>
  <conditionalFormatting sqref="N65:O6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{2CD9E1AB-A695-4F80-90A1-92BA793AC4D6}</x14:id>
        </ext>
      </extLst>
    </cfRule>
  </conditionalFormatting>
  <conditionalFormatting sqref="N65:N6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{F925DA33-C0A1-42D1-A20C-DADF96361C52}</x14:id>
        </ext>
      </extLst>
    </cfRule>
  </conditionalFormatting>
  <conditionalFormatting sqref="K60:K6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{ED9652D2-BC84-468C-ABAE-04104038F04E}</x14:id>
        </ext>
      </extLst>
    </cfRule>
  </conditionalFormatting>
  <conditionalFormatting sqref="V60:V64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{34FB8918-8589-4BF9-8B78-98CEF18BB643}</x14:id>
        </ext>
      </extLst>
    </cfRule>
  </conditionalFormatting>
  <conditionalFormatting sqref="N60:O64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{E515FE22-6D85-4B5B-A2B1-62B8C6BD39B4}</x14:id>
        </ext>
      </extLst>
    </cfRule>
  </conditionalFormatting>
  <conditionalFormatting sqref="N60:O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{A73984F6-48C6-4137-B5F7-7A29FC548225}</x14:id>
        </ext>
      </extLst>
    </cfRule>
  </conditionalFormatting>
  <conditionalFormatting sqref="K60:K6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{3813DAB8-FD9C-4DB1-A711-41C2D0E9EDCD}</x14:id>
        </ext>
      </extLst>
    </cfRule>
  </conditionalFormatting>
  <conditionalFormatting sqref="N60:N6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{141C45F7-33F3-4EA6-BB61-6E2CC7ACF8FE}</x14:id>
        </ext>
      </extLst>
    </cfRule>
  </conditionalFormatting>
  <conditionalFormatting sqref="O60:O6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{7AC8206F-33A9-427B-A94C-A5E2EB5F45F5}</x14:id>
        </ext>
      </extLst>
    </cfRule>
  </conditionalFormatting>
  <conditionalFormatting sqref="V60:V6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{7A10892D-20D4-4AD6-A5D4-4D224E901618}</x14:id>
        </ext>
      </extLst>
    </cfRule>
  </conditionalFormatting>
  <conditionalFormatting sqref="N60:O6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{9E32262E-82E8-46AE-85C3-7789544E118A}</x14:id>
        </ext>
      </extLst>
    </cfRule>
  </conditionalFormatting>
  <conditionalFormatting sqref="N60:N6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{EEB63653-1EFD-4678-92C6-1C05090D54E9}</x14:id>
        </ext>
      </extLst>
    </cfRule>
  </conditionalFormatting>
  <conditionalFormatting sqref="K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{DE14BED7-E943-41F8-A6E0-16E31F84AAE1}</x14:id>
        </ext>
      </extLst>
    </cfRule>
  </conditionalFormatting>
  <conditionalFormatting sqref="V55 V59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{A3B764F1-C75C-4741-AE40-FF5B2BE6B4FB}</x14:id>
        </ext>
      </extLst>
    </cfRule>
  </conditionalFormatting>
  <conditionalFormatting sqref="N55:O55 N59:O59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{EF2F7F31-EE20-438D-9B73-5314AA7146B2}</x14:id>
        </ext>
      </extLst>
    </cfRule>
  </conditionalFormatting>
  <conditionalFormatting sqref="N55:O55 N59:O5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{0528F453-2998-4133-B704-A3DCB3ECCFA4}</x14:id>
        </ext>
      </extLst>
    </cfRule>
  </conditionalFormatting>
  <conditionalFormatting sqref="K5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{012EF6EF-069F-4D89-AC88-D217A0A8F1CC}</x14:id>
        </ext>
      </extLst>
    </cfRule>
  </conditionalFormatting>
  <conditionalFormatting sqref="N59 N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{8738FDDC-2BEC-4D8F-B451-8E1CA76404C0}</x14:id>
        </ext>
      </extLst>
    </cfRule>
  </conditionalFormatting>
  <conditionalFormatting sqref="O59 O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{9CCFBA03-AFAD-4C4C-B866-33C56B426387}</x14:id>
        </ext>
      </extLst>
    </cfRule>
  </conditionalFormatting>
  <conditionalFormatting sqref="V55 V5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{D25D4346-29D9-4EFA-AE34-A70A50A428B9}</x14:id>
        </ext>
      </extLst>
    </cfRule>
  </conditionalFormatting>
  <conditionalFormatting sqref="N55:O55 N59:O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{0DF63EAA-7F0B-4577-8F01-2B6E4E3D0605}</x14:id>
        </ext>
      </extLst>
    </cfRule>
  </conditionalFormatting>
  <conditionalFormatting sqref="N59 N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{5C3EEEED-0287-4ACA-99F8-6801360D5252}</x14:id>
        </ext>
      </extLst>
    </cfRule>
  </conditionalFormatting>
  <conditionalFormatting sqref="V8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{83B0B5CA-1133-42DA-8466-BB84604C96FF}</x14:id>
        </ext>
      </extLst>
    </cfRule>
  </conditionalFormatting>
  <conditionalFormatting sqref="N86:O8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{7D719482-849E-49CB-B750-AEE121E959D4}</x14:id>
        </ext>
      </extLst>
    </cfRule>
  </conditionalFormatting>
  <conditionalFormatting sqref="N86:O8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{6F077BED-6F7E-46DB-8D4B-825259DD2431}</x14:id>
        </ext>
      </extLst>
    </cfRule>
  </conditionalFormatting>
  <conditionalFormatting sqref="N8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{189F0974-93C7-4427-8297-EBC8BF6DA008}</x14:id>
        </ext>
      </extLst>
    </cfRule>
  </conditionalFormatting>
  <conditionalFormatting sqref="O8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{33731A9E-C0D0-4924-9988-55D0AED51760}</x14:id>
        </ext>
      </extLst>
    </cfRule>
  </conditionalFormatting>
  <conditionalFormatting sqref="V8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{DFF40150-412E-4705-8BA8-EBD11EDEC34D}</x14:id>
        </ext>
      </extLst>
    </cfRule>
  </conditionalFormatting>
  <conditionalFormatting sqref="K56:K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{085EBC5D-3F67-4F71-B321-515273CE379D}</x14:id>
        </ext>
      </extLst>
    </cfRule>
  </conditionalFormatting>
  <conditionalFormatting sqref="V56:V5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{7E833E39-3A58-4BA2-8195-C6A020B4FEF8}</x14:id>
        </ext>
      </extLst>
    </cfRule>
  </conditionalFormatting>
  <conditionalFormatting sqref="N56:O5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{F2DE6F4D-9D6E-4EFD-AF55-2A6491259CEC}</x14:id>
        </ext>
      </extLst>
    </cfRule>
  </conditionalFormatting>
  <conditionalFormatting sqref="N56:O5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{692F11AA-3689-4450-88E9-1778CA0344A1}</x14:id>
        </ext>
      </extLst>
    </cfRule>
  </conditionalFormatting>
  <conditionalFormatting sqref="K56:K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{5BE8C0D6-39CB-42DE-AEC0-31C6A68F0DCE}</x14:id>
        </ext>
      </extLst>
    </cfRule>
  </conditionalFormatting>
  <conditionalFormatting sqref="N56:N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{0BA088DD-5483-4B9F-B755-2BEC7FE2E3A1}</x14:id>
        </ext>
      </extLst>
    </cfRule>
  </conditionalFormatting>
  <conditionalFormatting sqref="O56:O5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{47FAC38D-FDF5-4861-8C32-4400A840A3A5}</x14:id>
        </ext>
      </extLst>
    </cfRule>
  </conditionalFormatting>
  <conditionalFormatting sqref="V56:V5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{68D6DAE8-F924-461E-A28C-7BB9C509DC8E}</x14:id>
        </ext>
      </extLst>
    </cfRule>
  </conditionalFormatting>
  <conditionalFormatting sqref="N56:O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{373DD3CE-4CA5-48D8-988C-4C306F2670A1}</x14:id>
        </ext>
      </extLst>
    </cfRule>
  </conditionalFormatting>
  <conditionalFormatting sqref="N56:N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{97C84450-09A8-4F05-838F-B01E47D289D3}</x14:id>
        </ext>
      </extLst>
    </cfRule>
  </conditionalFormatting>
  <conditionalFormatting sqref="V8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{6EE134F2-65FD-41C3-8FC1-5F1C57A145AD}</x14:id>
        </ext>
      </extLst>
    </cfRule>
  </conditionalFormatting>
  <conditionalFormatting sqref="N89:O8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{A8E2F1E1-E1C6-419B-956D-E740211491E3}</x14:id>
        </ext>
      </extLst>
    </cfRule>
  </conditionalFormatting>
  <conditionalFormatting sqref="N89:O8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{43E26193-23D9-4EC1-9BF3-9E60B2CE19BC}</x14:id>
        </ext>
      </extLst>
    </cfRule>
  </conditionalFormatting>
  <conditionalFormatting sqref="N8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{19A7C6AC-B0B4-4C78-A0AE-A6AE3B090695}</x14:id>
        </ext>
      </extLst>
    </cfRule>
  </conditionalFormatting>
  <conditionalFormatting sqref="O8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{5310824C-4DC0-4253-AF39-7A2745D9F455}</x14:id>
        </ext>
      </extLst>
    </cfRule>
  </conditionalFormatting>
  <conditionalFormatting sqref="V8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{92014D44-F25C-4551-BE62-9FCCABCC82C6}</x14:id>
        </ext>
      </extLst>
    </cfRule>
  </conditionalFormatting>
  <conditionalFormatting sqref="V40:V4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{997D25D1-5189-4C07-93A2-A0925DD97BAD}</x14:id>
        </ext>
      </extLst>
    </cfRule>
  </conditionalFormatting>
  <conditionalFormatting sqref="V40:V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{FED06D6E-5BB5-4887-9ADA-6DCA7F63B416}</x14:id>
        </ext>
      </extLst>
    </cfRule>
  </conditionalFormatting>
  <conditionalFormatting sqref="N40:O4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{23B89525-8895-45E6-853C-F83A8ADE40EC}</x14:id>
        </ext>
      </extLst>
    </cfRule>
  </conditionalFormatting>
  <conditionalFormatting sqref="N40:O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{00FF46E7-0616-437F-9C46-23B42AA35D2B}</x14:id>
        </ext>
      </extLst>
    </cfRule>
  </conditionalFormatting>
  <conditionalFormatting sqref="N40:N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{69367A4D-99C4-4911-85E6-2402CA33128F}</x14:id>
        </ext>
      </extLst>
    </cfRule>
  </conditionalFormatting>
  <conditionalFormatting sqref="O40:O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{9CD86112-60EE-4058-9AF8-A6FFFE7A3D9F}</x14:id>
        </ext>
      </extLst>
    </cfRule>
  </conditionalFormatting>
  <pageMargins left="0.25" right="0.25" top="0.75" bottom="0.75" header="0.3" footer="0.3"/>
  <pageSetup paperSize="9" scale="4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A61BCF-5B6F-4EA1-B1BC-7E0BB7617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K70:K75</xm:sqref>
        </x14:conditionalFormatting>
        <x14:conditionalFormatting xmlns:xm="http://schemas.microsoft.com/office/excel/2006/main">
          <x14:cfRule type="dataBar" id="{CB866CA6-0ABC-44D2-84F5-A5BFC2EF55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V34:V35 V54 V70:V75</xm:sqref>
        </x14:conditionalFormatting>
        <x14:conditionalFormatting xmlns:xm="http://schemas.microsoft.com/office/excel/2006/main">
          <x14:cfRule type="dataBar" id="{E0B5C16F-750A-4738-B55E-BB7EAA90A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BA4BD480-A43A-4748-B591-FDEC5678C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06A16E09-45D5-4D25-979B-11CF50D9F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K70:K76</xm:sqref>
        </x14:conditionalFormatting>
        <x14:conditionalFormatting xmlns:xm="http://schemas.microsoft.com/office/excel/2006/main">
          <x14:cfRule type="dataBar" id="{D3CD81EF-36E8-44FB-AFCB-D16E914FF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N34:N35 N54 N70:N77</xm:sqref>
        </x14:conditionalFormatting>
        <x14:conditionalFormatting xmlns:xm="http://schemas.microsoft.com/office/excel/2006/main">
          <x14:cfRule type="dataBar" id="{C3C14EC3-F534-40CF-8980-520911E17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O34:O35 O54 O70:O77</xm:sqref>
        </x14:conditionalFormatting>
        <x14:conditionalFormatting xmlns:xm="http://schemas.microsoft.com/office/excel/2006/main">
          <x14:cfRule type="dataBar" id="{2120A452-E636-407A-811C-40EE2A753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V34:V35 V54 V70:V76</xm:sqref>
        </x14:conditionalFormatting>
        <x14:conditionalFormatting xmlns:xm="http://schemas.microsoft.com/office/excel/2006/main">
          <x14:cfRule type="dataBar" id="{9BB9C535-A815-4191-83EC-F9B0893E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N34:O35 N54:O54 N70:O77</xm:sqref>
        </x14:conditionalFormatting>
        <x14:conditionalFormatting xmlns:xm="http://schemas.microsoft.com/office/excel/2006/main">
          <x14:cfRule type="dataBar" id="{83F7F011-7B65-41E0-846B-451FAF961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D288691F-6FDB-45DB-AAFD-B56C3C73C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ADA0C606-02C6-4E40-BD32-CDCB9B5C5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2935E5FE-9052-4ECC-B539-69A183A0C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12356BFA-3881-4A79-8FD8-BE78C3722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CF5F9D0-1C72-4BFD-84EB-65E57EF7A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65FD47F5-1745-44C6-B600-AC7B5346E2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06BE130-5381-466D-BF57-C59D626E1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2DC4F0EA-AA4D-42E5-BA60-E1196BC2F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13AC6878-556C-4134-B36C-1CE941B78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BD6CFA15-8383-46CB-81AC-23C8FF0CD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64DAEC9F-7C0B-4094-A09E-7A5E5679E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305A4549-FE73-42BF-A813-EF688EE1E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EE02A4F3-3A9E-46CF-89D1-9027E8841F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EDCFA442-49AD-48ED-914D-5EFDDFA65A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77EC8811-6628-40D9-B4B1-285417ADC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BAE5B509-3A37-4FCC-B83A-39DF05C5F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N52:N53 N36</xm:sqref>
        </x14:conditionalFormatting>
        <x14:conditionalFormatting xmlns:xm="http://schemas.microsoft.com/office/excel/2006/main">
          <x14:cfRule type="dataBar" id="{267F4253-115E-4339-9B3B-531E13B76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O52:O53 O36</xm:sqref>
        </x14:conditionalFormatting>
        <x14:conditionalFormatting xmlns:xm="http://schemas.microsoft.com/office/excel/2006/main">
          <x14:cfRule type="dataBar" id="{A22E5E1E-60AD-49C0-BC11-DBF61F755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9AE82BA6-9A41-4BD7-B6EA-386AFA604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</xm:sqref>
        </x14:conditionalFormatting>
        <x14:conditionalFormatting xmlns:xm="http://schemas.microsoft.com/office/excel/2006/main">
          <x14:cfRule type="dataBar" id="{DF74284E-D983-4E3C-BF20-D0B9071DFE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CC2A547F-704F-46BA-AC0C-7EBC2C42D3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96411DA8-78CB-47A4-A97C-5FBE74354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0551AEC1-F0FF-460D-B506-17327BF03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D4783B7A-F385-4013-A080-E839DAD6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3EF4B007-0BC5-45A0-BA78-D7B345ACF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0F40098C-0FE7-41C9-93CB-531242CD9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D19DBFB6-2133-4068-B5E6-A8F64B2470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9D077A4-C443-4A96-A618-2E7BF8937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7D11F13-112F-4EB8-8F83-5D35EDE557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5B70AD6-1E89-4D04-BC35-F9B7DEBC6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1CF230FB-D2D6-47F4-A437-1CE2B80969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CEC99AD6-7674-48D0-AADF-6312B9FCD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1715AEBB-29FE-47DF-B22D-6EF88A0B99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AD85DB2D-D2A0-4083-A404-6C36BF73C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2774A7BC-E4EB-4CBB-965F-038E3B81C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X76:Y76</xm:sqref>
        </x14:conditionalFormatting>
        <x14:conditionalFormatting xmlns:xm="http://schemas.microsoft.com/office/excel/2006/main">
          <x14:cfRule type="dataBar" id="{E87BF264-F48E-4910-9B3F-8ECB7DB01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CDD04FB8-6713-4963-AEED-147FFEBFB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F6525084-459B-4EB8-9B15-EB45B3816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9BCC290B-1037-4478-B530-80F111D766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16C7148C-54BE-4055-AAED-7258907E63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A8CB0888-A39C-4FE4-BE21-8D95AC4B6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EB4B7422-10CF-443F-82B4-1562574B3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N28:N33</xm:sqref>
        </x14:conditionalFormatting>
        <x14:conditionalFormatting xmlns:xm="http://schemas.microsoft.com/office/excel/2006/main">
          <x14:cfRule type="dataBar" id="{C6BB7BC1-AB3D-4E1E-B9BA-13668FBE8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O28:O33</xm:sqref>
        </x14:conditionalFormatting>
        <x14:conditionalFormatting xmlns:xm="http://schemas.microsoft.com/office/excel/2006/main">
          <x14:cfRule type="dataBar" id="{B49F3C65-0FEC-4AF6-9A4E-01AF216CB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8141E77B-D44B-49BE-8600-B7E3024A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8A2AEB61-712F-45B6-A24C-F201FA5A8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9999AD5C-B220-40E7-8932-CCF66268A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4831432A-7BA6-4647-9479-F20C04EDB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67434671-1F36-4238-BFD1-467B49845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7E113E9C-1FE5-4CFA-A0D0-B59BBAAFC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07DF35A9-FAA5-4611-9C9F-9B406104C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6F9DBD97-B9F9-4629-BCE9-4B554288A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A11D078A-C114-4165-9FCF-B10B0D344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N70:N75 N54</xm:sqref>
        </x14:conditionalFormatting>
        <x14:conditionalFormatting xmlns:xm="http://schemas.microsoft.com/office/excel/2006/main">
          <x14:cfRule type="dataBar" id="{4F0EC40A-A21F-479A-8DE4-91280BB31C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F21E58A4-EB00-4089-9BA4-D6CE9A2A0A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21951660-DA26-4A1E-B894-C62F9FE2E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3AE7A88E-01F4-4C0A-AB5B-4F7DA9D6E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ECA46E25-5401-473F-8089-938F0B748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D7AAF313-3145-442C-94D1-96794F594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5CE625F4-D4B6-4897-A114-BC259E1570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B5FDC93E-F145-47DE-905C-573CDC988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7824D738-ABD9-44AA-AC0E-F78504618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N44:N50 N39</xm:sqref>
        </x14:conditionalFormatting>
        <x14:conditionalFormatting xmlns:xm="http://schemas.microsoft.com/office/excel/2006/main">
          <x14:cfRule type="dataBar" id="{534D6297-A511-4E16-811A-B7BCEB215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O44:O50 O39</xm:sqref>
        </x14:conditionalFormatting>
        <x14:conditionalFormatting xmlns:xm="http://schemas.microsoft.com/office/excel/2006/main">
          <x14:cfRule type="dataBar" id="{0E5A66F2-810B-46F6-9674-BA3FF20F7B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940036B4-11FC-4595-BBDE-A8F47DFB4A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1B794DD5-9AE2-424B-9E5D-3C49C149F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BF78BEB3-CBBB-4C10-8E39-671C9B718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N91:N103</xm:sqref>
        </x14:conditionalFormatting>
        <x14:conditionalFormatting xmlns:xm="http://schemas.microsoft.com/office/excel/2006/main">
          <x14:cfRule type="dataBar" id="{A18F4762-5F28-4CC8-9AFC-D81007621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O91:O103</xm:sqref>
        </x14:conditionalFormatting>
        <x14:conditionalFormatting xmlns:xm="http://schemas.microsoft.com/office/excel/2006/main">
          <x14:cfRule type="dataBar" id="{8DBF6B9C-6F4E-4CE8-96C1-79A66B0F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494FB218-048C-4194-BF71-043882FA2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BEA0CB69-B772-413A-A615-7949FA517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6B14B08E-F34B-459F-B94C-318FC0198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N115:O115</xm:sqref>
        </x14:conditionalFormatting>
        <x14:conditionalFormatting xmlns:xm="http://schemas.microsoft.com/office/excel/2006/main">
          <x14:cfRule type="dataBar" id="{2890E7C7-9CCA-4C17-86F5-BFC648708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7FECA0A4-5F86-446F-8550-17F549A25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FE580FD6-F016-4ACC-820B-28BB6DFB8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91852979-D177-4666-852A-6F9BE8FF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B5B37056-F930-4EE1-A85F-3FFD65814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1F38CE2C-16AF-4F57-A2C7-1C18A0E28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348925DF-DDBD-4E07-BA8B-5A9B24661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8B26C288-1991-4DC2-8D92-35903625E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EBD7C315-A6A5-4AF0-9BB1-B25B348E7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DFE04FC-C25B-47BC-BFEC-98B3C2356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6A0C3C6-C869-4928-B752-1E7CC8E2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D9D74A5-490F-47A9-B994-1ED3FABF4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EA4A5906-A959-498D-B791-9C56CA15C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F73CE938-8A1C-4E27-9433-DF4CF617D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N113:O113</xm:sqref>
        </x14:conditionalFormatting>
        <x14:conditionalFormatting xmlns:xm="http://schemas.microsoft.com/office/excel/2006/main">
          <x14:cfRule type="dataBar" id="{CCC03CA9-C999-4910-81AC-D4F77ED09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94361FB3-855C-4298-B5A4-40285B958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62B7A788-7125-4BF9-B2B5-9DD2A8E7C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3A61C6AE-1347-49D3-96B8-EC9F71758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96B60DC3-FC13-4674-B956-54FF9512B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22F1E99C-A3B9-43B2-AC0C-B25A23C08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D23AC332-BB3D-448D-944B-BC861C708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5CADEDA4-97F1-4691-823C-AC355AD9F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AA3DDFDD-F765-4177-A2CF-F80D71FF9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F26D4768-5048-4B42-A47B-4BA8415C3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EE2F7BA0-E63A-491C-992B-0995D1F32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6FFF6FB9-EB54-48B8-8A0A-A2399C006E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55CEE1CA-0AB7-40B4-85EF-90EC593760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A8DF83E6-C4E4-468A-9FC6-3A6EAE4AB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C4281623-E21A-4EC3-9894-4557A30FF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N9:N27</xm:sqref>
        </x14:conditionalFormatting>
        <x14:conditionalFormatting xmlns:xm="http://schemas.microsoft.com/office/excel/2006/main">
          <x14:cfRule type="dataBar" id="{694E13AF-8D21-4694-8625-90071646A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O9:O27</xm:sqref>
        </x14:conditionalFormatting>
        <x14:conditionalFormatting xmlns:xm="http://schemas.microsoft.com/office/excel/2006/main">
          <x14:cfRule type="dataBar" id="{8B3BA1E2-500E-458A-858D-CF1BF05FB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80C641D4-A2BC-4527-A699-0FF0A5CE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56A9CEE8-2527-4348-972F-F0C050D5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3B57B6AD-F99B-467C-8E20-E41472D3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6DA4FA1C-34D0-44E9-A0F3-C5653DF74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1DA3785D-E3EC-4406-BE58-8FB74B788D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BCF6A625-5E3D-4A87-9F25-60968F6447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4C70245A-1CE1-4588-9E32-9C4689E1D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96EF7C1E-22C8-4471-93E4-B53FDD448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N80:N85 N87:N88 N90</xm:sqref>
        </x14:conditionalFormatting>
        <x14:conditionalFormatting xmlns:xm="http://schemas.microsoft.com/office/excel/2006/main">
          <x14:cfRule type="dataBar" id="{03B73599-42AA-4193-B296-5106AE133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O80:O85 O87:O88 O90</xm:sqref>
        </x14:conditionalFormatting>
        <x14:conditionalFormatting xmlns:xm="http://schemas.microsoft.com/office/excel/2006/main">
          <x14:cfRule type="dataBar" id="{6EF8601F-CCEA-498D-82AA-6B09859B4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09656EDB-1C89-4F5F-8257-048B88BD3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B80A979B-BA21-4F4F-9D95-A6EC16BA14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A9B13FC5-74A0-4AE9-8EF7-A06CB05BB1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AEABC7CC-C9F9-4E8C-9CFA-20DC3FB5C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0E990B94-FD70-47E6-B893-1B065B2F6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F689F9B1-F8A3-432E-8870-3184AFE06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B626F1EB-54C7-4DE0-90F6-59E4A2E7C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O65:O69</xm:sqref>
        </x14:conditionalFormatting>
        <x14:conditionalFormatting xmlns:xm="http://schemas.microsoft.com/office/excel/2006/main">
          <x14:cfRule type="dataBar" id="{E9F5C329-3C95-4B6D-AB12-CBFCCD8D7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2CD9E1AB-A695-4F80-90A1-92BA793AC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F925DA33-C0A1-42D1-A20C-DADF96361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D9652D2-BC84-468C-ABAE-04104038F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34FB8918-8589-4BF9-8B78-98CEF18BB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E515FE22-6D85-4B5B-A2B1-62B8C6BD39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A73984F6-48C6-4137-B5F7-7A29FC548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3813DAB8-FD9C-4DB1-A711-41C2D0E9E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141C45F7-33F3-4EA6-BB61-6E2CC7ACF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7AC8206F-33A9-427B-A94C-A5E2EB5F4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O60:O64</xm:sqref>
        </x14:conditionalFormatting>
        <x14:conditionalFormatting xmlns:xm="http://schemas.microsoft.com/office/excel/2006/main">
          <x14:cfRule type="dataBar" id="{7A10892D-20D4-4AD6-A5D4-4D224E901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9E32262E-82E8-46AE-85C3-7789544E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EEB63653-1EFD-4678-92C6-1C05090D5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DE14BED7-E943-41F8-A6E0-16E31F84A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A3B764F1-C75C-4741-AE40-FF5B2BE6B4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EF2F7F31-EE20-438D-9B73-5314AA7146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528F453-2998-4133-B704-A3DCB3ECC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12EF6EF-069F-4D89-AC88-D217A0A8F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8738FDDC-2BEC-4D8F-B451-8E1CA764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9CCFBA03-AFAD-4C4C-B866-33C56B426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 O55</xm:sqref>
        </x14:conditionalFormatting>
        <x14:conditionalFormatting xmlns:xm="http://schemas.microsoft.com/office/excel/2006/main">
          <x14:cfRule type="dataBar" id="{D25D4346-29D9-4EFA-AE34-A70A50A42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0DF63EAA-7F0B-4577-8F01-2B6E4E3D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5C3EEEED-0287-4ACA-99F8-6801360D5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83B0B5CA-1133-42DA-8466-BB84604C9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7D719482-849E-49CB-B750-AEE121E95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6F077BED-6F7E-46DB-8D4B-825259DD2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189F0974-93C7-4427-8297-EBC8BF6DA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</xm:sqref>
        </x14:conditionalFormatting>
        <x14:conditionalFormatting xmlns:xm="http://schemas.microsoft.com/office/excel/2006/main">
          <x14:cfRule type="dataBar" id="{33731A9E-C0D0-4924-9988-55D0AED51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DFF40150-412E-4705-8BA8-EBD11EDEC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085EBC5D-3F67-4F71-B321-515273CE3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7E833E39-3A58-4BA2-8195-C6A020B4FE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F2DE6F4D-9D6E-4EFD-AF55-2A6491259C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692F11AA-3689-4450-88E9-1778CA034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5BE8C0D6-39CB-42DE-AEC0-31C6A68F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0BA088DD-5483-4B9F-B755-2BEC7FE2E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47FAC38D-FDF5-4861-8C32-4400A840A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O56:O58</xm:sqref>
        </x14:conditionalFormatting>
        <x14:conditionalFormatting xmlns:xm="http://schemas.microsoft.com/office/excel/2006/main">
          <x14:cfRule type="dataBar" id="{68D6DAE8-F924-461E-A28C-7BB9C509D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373DD3CE-4CA5-48D8-988C-4C306F267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97C84450-09A8-4F05-838F-B01E47D28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6EE134F2-65FD-41C3-8FC1-5F1C57A145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A8E2F1E1-E1C6-419B-956D-E740211491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43E26193-23D9-4EC1-9BF3-9E60B2CE1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19A7C6AC-B0B4-4C78-A0AE-A6AE3B09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</xm:sqref>
        </x14:conditionalFormatting>
        <x14:conditionalFormatting xmlns:xm="http://schemas.microsoft.com/office/excel/2006/main">
          <x14:cfRule type="dataBar" id="{5310824C-4DC0-4253-AF39-7A2745D9F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O89</xm:sqref>
        </x14:conditionalFormatting>
        <x14:conditionalFormatting xmlns:xm="http://schemas.microsoft.com/office/excel/2006/main">
          <x14:cfRule type="dataBar" id="{92014D44-F25C-4551-BE62-9FCCABCC8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997D25D1-5189-4C07-93A2-A0925DD97B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FED06D6E-5BB5-4887-9ADA-6DCA7F63B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23B89525-8895-45E6-853C-F83A8ADE40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00FF46E7-0616-437F-9C46-23B42AA35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69367A4D-99C4-4911-85E6-2402CA33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N40:N43</xm:sqref>
        </x14:conditionalFormatting>
        <x14:conditionalFormatting xmlns:xm="http://schemas.microsoft.com/office/excel/2006/main">
          <x14:cfRule type="dataBar" id="{9CD86112-60EE-4058-9AF8-A6FFFE7A3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O40:O43</xm:sqref>
        </x14:conditionalFormatting>
        <x14:conditionalFormatting xmlns:xm="http://schemas.microsoft.com/office/excel/2006/main">
          <x14:cfRule type="iconSet" priority="198" id="{A97600E5-E4E3-44F2-AFCD-CB4AC09DDADC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L54 L34:L35 L70:L75</xm:sqref>
        </x14:conditionalFormatting>
        <x14:conditionalFormatting xmlns:xm="http://schemas.microsoft.com/office/excel/2006/main">
          <x14:cfRule type="iconSet" priority="184" id="{D2D797ED-6670-4094-9474-ECCB3512543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174" id="{8CDCAAF2-7654-4F36-AE56-01F9979979FE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L52:L53 L36</xm:sqref>
        </x14:conditionalFormatting>
        <x14:conditionalFormatting xmlns:xm="http://schemas.microsoft.com/office/excel/2006/main">
          <x14:cfRule type="iconSet" priority="166" id="{6AEBC5C6-A9C0-4ABB-BAEB-6B888814BA0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146" id="{AA5A66F7-08D4-4DF5-866B-949B88ABBA79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L28:L33</xm:sqref>
        </x14:conditionalFormatting>
        <x14:conditionalFormatting xmlns:xm="http://schemas.microsoft.com/office/excel/2006/main">
          <x14:cfRule type="iconSet" priority="130" id="{C64F22CA-535E-49AA-B3A4-490D3BCE2EAA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L37:L38</xm:sqref>
        </x14:conditionalFormatting>
        <x14:conditionalFormatting xmlns:xm="http://schemas.microsoft.com/office/excel/2006/main">
          <x14:cfRule type="iconSet" priority="123" id="{516167ED-72E8-48BA-A67F-F413B1E152B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L39 L44:L50</xm:sqref>
        </x14:conditionalFormatting>
        <x14:conditionalFormatting xmlns:xm="http://schemas.microsoft.com/office/excel/2006/main">
          <x14:cfRule type="iconSet" priority="118" id="{DDCB9130-6812-439B-9C1E-15DF0E91935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L91:L103</xm:sqref>
        </x14:conditionalFormatting>
        <x14:conditionalFormatting xmlns:xm="http://schemas.microsoft.com/office/excel/2006/main">
          <x14:cfRule type="iconSet" priority="83" id="{E7E29883-2069-41F6-B953-C61EA11384C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L9:L27</xm:sqref>
        </x14:conditionalFormatting>
        <x14:conditionalFormatting xmlns:xm="http://schemas.microsoft.com/office/excel/2006/main">
          <x14:cfRule type="iconSet" priority="72" id="{060A9EDE-D474-4897-A3C2-8AC6BA05B322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L80:L85 L87:L88 L90</xm:sqref>
        </x14:conditionalFormatting>
        <x14:conditionalFormatting xmlns:xm="http://schemas.microsoft.com/office/excel/2006/main">
          <x14:cfRule type="iconSet" priority="65" id="{9F73E2DD-21FE-4924-BA1B-A0F50EAD1D8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L65:L69</xm:sqref>
        </x14:conditionalFormatting>
        <x14:conditionalFormatting xmlns:xm="http://schemas.microsoft.com/office/excel/2006/main">
          <x14:cfRule type="iconSet" priority="54" id="{5F46DBDE-6A6B-4CB1-9F91-D53780E40D8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L60:L64</xm:sqref>
        </x14:conditionalFormatting>
        <x14:conditionalFormatting xmlns:xm="http://schemas.microsoft.com/office/excel/2006/main">
          <x14:cfRule type="iconSet" priority="43" id="{D8C21D87-6009-49FE-A791-CBF4EB4A3962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L55 L59</xm:sqref>
        </x14:conditionalFormatting>
        <x14:conditionalFormatting xmlns:xm="http://schemas.microsoft.com/office/excel/2006/main">
          <x14:cfRule type="iconSet" priority="32" id="{04408C25-02E5-4205-B104-BD403D9BE3E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L86</xm:sqref>
        </x14:conditionalFormatting>
        <x14:conditionalFormatting xmlns:xm="http://schemas.microsoft.com/office/excel/2006/main">
          <x14:cfRule type="iconSet" priority="25" id="{6B9F2499-DE7E-4C67-806A-A99F275D608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L56:L58</xm:sqref>
        </x14:conditionalFormatting>
        <x14:conditionalFormatting xmlns:xm="http://schemas.microsoft.com/office/excel/2006/main">
          <x14:cfRule type="iconSet" priority="14" id="{3568E835-2BD5-40F6-8DCC-1B66653655F3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L89</xm:sqref>
        </x14:conditionalFormatting>
        <x14:conditionalFormatting xmlns:xm="http://schemas.microsoft.com/office/excel/2006/main">
          <x14:cfRule type="iconSet" priority="5" id="{222CA741-4DF3-46DC-8176-C6465CA1735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L40:L43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77"/>
  <sheetViews>
    <sheetView showGridLines="0" tabSelected="1" zoomScaleNormal="100" workbookViewId="0">
      <pane xSplit="4" ySplit="7" topLeftCell="O14" activePane="bottomRight" state="frozen"/>
      <selection pane="topRight" activeCell="D1" sqref="D1"/>
      <selection pane="bottomLeft" activeCell="A4" sqref="A4"/>
      <selection pane="bottomRight" activeCell="W43" sqref="W43"/>
    </sheetView>
  </sheetViews>
  <sheetFormatPr defaultRowHeight="12.75" x14ac:dyDescent="0.2"/>
  <cols>
    <col min="1" max="1" width="3.5703125" style="23" customWidth="1"/>
    <col min="2" max="2" width="23" style="23" customWidth="1"/>
    <col min="3" max="3" width="15.42578125" style="23" customWidth="1"/>
    <col min="4" max="4" width="29.140625" style="23" customWidth="1"/>
    <col min="5" max="6" width="10.140625" style="23" customWidth="1"/>
    <col min="7" max="7" width="13.28515625" style="23" hidden="1" customWidth="1"/>
    <col min="8" max="8" width="9.140625" style="23" bestFit="1" customWidth="1"/>
    <col min="9" max="9" width="9" style="23" customWidth="1"/>
    <col min="10" max="10" width="11.5703125" style="23" customWidth="1"/>
    <col min="11" max="11" width="12" style="23" customWidth="1"/>
    <col min="12" max="12" width="6.5703125" style="23" customWidth="1"/>
    <col min="13" max="13" width="8.28515625" style="23" customWidth="1"/>
    <col min="14" max="14" width="13.5703125" style="23" customWidth="1"/>
    <col min="15" max="15" width="11.28515625" style="23" customWidth="1"/>
    <col min="16" max="16" width="12.7109375" style="23" customWidth="1"/>
    <col min="17" max="17" width="15" style="23" customWidth="1"/>
    <col min="18" max="18" width="14.5703125" style="23" customWidth="1"/>
    <col min="19" max="19" width="12.5703125" style="23" customWidth="1"/>
    <col min="20" max="20" width="14.140625" style="23" customWidth="1"/>
    <col min="21" max="21" width="11.5703125" style="23" customWidth="1"/>
    <col min="22" max="22" width="13" style="23" customWidth="1"/>
    <col min="23" max="23" width="12.140625" style="23" customWidth="1"/>
    <col min="24" max="25" width="12.28515625" style="23" customWidth="1"/>
    <col min="26" max="16384" width="9.140625" style="23"/>
  </cols>
  <sheetData>
    <row r="1" spans="1:25" x14ac:dyDescent="0.2">
      <c r="K1" s="33"/>
      <c r="L1" s="33"/>
      <c r="M1" s="33"/>
      <c r="N1" s="33"/>
      <c r="O1" s="33"/>
      <c r="P1" s="33"/>
      <c r="Q1" s="33"/>
      <c r="R1" s="48" t="s">
        <v>4660</v>
      </c>
      <c r="S1" s="49"/>
      <c r="T1" s="49"/>
      <c r="U1" s="50"/>
    </row>
    <row r="2" spans="1:25" x14ac:dyDescent="0.2">
      <c r="B2" s="23" t="s">
        <v>14</v>
      </c>
      <c r="E2" s="73" t="s">
        <v>4782</v>
      </c>
      <c r="I2" s="33"/>
      <c r="K2" s="33"/>
      <c r="L2" s="33"/>
      <c r="M2" s="33"/>
      <c r="N2" s="33"/>
      <c r="O2" s="33"/>
      <c r="P2" s="33"/>
      <c r="Q2" s="33"/>
      <c r="R2" s="51" t="s">
        <v>4661</v>
      </c>
      <c r="S2" s="51" t="s">
        <v>4662</v>
      </c>
      <c r="T2" s="51" t="s">
        <v>4663</v>
      </c>
      <c r="U2" s="51" t="s">
        <v>4664</v>
      </c>
    </row>
    <row r="3" spans="1:25" x14ac:dyDescent="0.2">
      <c r="E3" s="31"/>
      <c r="I3" s="33"/>
      <c r="K3" s="33"/>
      <c r="L3" s="33"/>
      <c r="M3" s="33"/>
      <c r="N3" s="33"/>
      <c r="O3" s="33"/>
      <c r="P3" s="33"/>
      <c r="Q3" s="33"/>
      <c r="R3" s="52">
        <f>_xll.BDP(CONCATENATE(R2," Curncy"),"PX_LAST")</f>
        <v>59.176099999999998</v>
      </c>
      <c r="S3" s="52">
        <f>_xll.BDP(CONCATENATE(S2," Curncy"),"PX_LAST")</f>
        <v>69.8309</v>
      </c>
      <c r="T3" s="52">
        <f>_xll.BDP(CONCATENATE(T2," Curncy"),"PX_LAST")</f>
        <v>1.2806</v>
      </c>
      <c r="U3" s="52">
        <f>_xll.BDP(CONCATENATE(U2," Curncy"),"PX_LAST")</f>
        <v>7.8247</v>
      </c>
    </row>
    <row r="4" spans="1:25" x14ac:dyDescent="0.2">
      <c r="H4" s="33"/>
      <c r="I4" s="37"/>
      <c r="K4" s="33"/>
      <c r="L4" s="33"/>
      <c r="M4" s="33"/>
      <c r="N4" s="33"/>
      <c r="O4" s="33"/>
      <c r="P4" s="33"/>
      <c r="Q4" s="33"/>
    </row>
    <row r="5" spans="1:25" hidden="1" x14ac:dyDescent="0.2">
      <c r="E5" s="31"/>
      <c r="H5" s="33"/>
      <c r="I5" s="31"/>
      <c r="K5" s="31"/>
      <c r="N5" s="36"/>
      <c r="O5" s="36"/>
    </row>
    <row r="6" spans="1:25" hidden="1" x14ac:dyDescent="0.2">
      <c r="E6" s="38"/>
      <c r="F6" s="38"/>
      <c r="N6" s="35"/>
      <c r="O6" s="35"/>
    </row>
    <row r="7" spans="1:25" s="5" customFormat="1" ht="76.5" x14ac:dyDescent="0.25">
      <c r="B7" s="1" t="s">
        <v>0</v>
      </c>
      <c r="C7" s="1" t="s">
        <v>20</v>
      </c>
      <c r="D7" s="2" t="s">
        <v>1</v>
      </c>
      <c r="E7" s="2" t="s">
        <v>2</v>
      </c>
      <c r="F7" s="2" t="s">
        <v>4647</v>
      </c>
      <c r="G7" s="2" t="s">
        <v>18</v>
      </c>
      <c r="H7" s="2" t="s">
        <v>3</v>
      </c>
      <c r="I7" s="2" t="s">
        <v>4</v>
      </c>
      <c r="J7" s="3" t="s">
        <v>5</v>
      </c>
      <c r="K7" s="3" t="s">
        <v>6</v>
      </c>
      <c r="L7" s="4" t="s">
        <v>7</v>
      </c>
      <c r="M7" s="2" t="s">
        <v>8</v>
      </c>
      <c r="N7" s="2" t="s">
        <v>9</v>
      </c>
      <c r="O7" s="2" t="s">
        <v>10</v>
      </c>
      <c r="P7" s="2" t="s">
        <v>4651</v>
      </c>
      <c r="Q7" s="2" t="s">
        <v>4652</v>
      </c>
      <c r="R7" s="2" t="s">
        <v>4653</v>
      </c>
      <c r="S7" s="2" t="s">
        <v>4654</v>
      </c>
      <c r="T7" s="2" t="s">
        <v>11</v>
      </c>
      <c r="U7" s="2" t="s">
        <v>12</v>
      </c>
      <c r="V7" s="2" t="s">
        <v>13</v>
      </c>
      <c r="W7" s="2" t="s">
        <v>4655</v>
      </c>
      <c r="X7" s="2" t="s">
        <v>4657</v>
      </c>
      <c r="Y7" s="2" t="s">
        <v>4656</v>
      </c>
    </row>
    <row r="8" spans="1:25" s="12" customFormat="1" ht="15" x14ac:dyDescent="0.25">
      <c r="A8" s="6"/>
      <c r="B8" s="6" t="s">
        <v>17</v>
      </c>
      <c r="C8" s="6"/>
      <c r="D8"/>
      <c r="E8" s="7"/>
      <c r="F8" s="7"/>
      <c r="G8"/>
      <c r="H8"/>
      <c r="I8" s="8"/>
      <c r="J8" s="9"/>
      <c r="K8" s="10"/>
      <c r="L8" s="9"/>
      <c r="M8" s="11"/>
      <c r="N8" s="7"/>
      <c r="O8" s="7"/>
      <c r="P8" s="29"/>
      <c r="Q8" s="29"/>
      <c r="R8" s="29"/>
      <c r="S8" s="29"/>
      <c r="T8" s="29"/>
      <c r="U8" s="29"/>
      <c r="V8" s="30"/>
      <c r="W8" s="30"/>
    </row>
    <row r="9" spans="1:25" s="12" customFormat="1" ht="15" x14ac:dyDescent="0.25">
      <c r="B9" s="32" t="str">
        <f>IF(LEFT(C9,2) = "RU", VLOOKUP(C9,MICEX!$A$2:$D$1554,4,FALSE),_xll.BDP(D9,"SECURITY_NAME"))</f>
        <v>Highland Gold Mining Ltd</v>
      </c>
      <c r="C9" s="32" t="str">
        <f>_xll.BDP(D9,"ID_ISIN")</f>
        <v>GB0032360173</v>
      </c>
      <c r="D9" s="54" t="s">
        <v>4658</v>
      </c>
      <c r="E9" s="7">
        <f t="shared" ref="E9" si="0">S9/$S$77</f>
        <v>2.6793944436356146E-2</v>
      </c>
      <c r="F9" s="29">
        <f>SUMIF(positions!$B:$B,C9,positions!$E:$E)</f>
        <v>52208</v>
      </c>
      <c r="G9" s="29">
        <f t="shared" ref="G9" si="1">$K$5-Q9</f>
        <v>-107597.06871890154</v>
      </c>
      <c r="H9" s="43">
        <f>SUMIF(positions!$B:$B,C9,positions!$S:$S)/SUMIF(positions!$B:$B,C9,positions!$E:$E)</f>
        <v>162.63707063556956</v>
      </c>
      <c r="I9" s="41">
        <f>IF(ISERR(_xll.BDP(D9,"PX_LAST")),VLOOKUP(C9,positions!$B:$C,2,FALSE),_xll.BDP(D9,"PX_LAST"))</f>
        <v>146.75</v>
      </c>
      <c r="J9" s="9">
        <f>IF( C9 = "RU000A0JR5Z5", _xll.BDP("486 HK EQUITY","BEST_TARGET_PRICE")*_xll.BDP("USDRUB Curncy","PX_LAST")/_xll.BDP("HKD Curncy","PX_LAST")*10, IF(  OR(   _xll.BDP(D9,"BEST_TARGET_PRICE")="#N/A N/A", _xll.BDP(D9,"BEST_TARGET_PRICE")="#N/A Field Not Applicable"),0,_xll.BDP(D9,"BEST_TARGET_PRICE")))</f>
        <v>215</v>
      </c>
      <c r="K9" s="10">
        <f t="shared" ref="K9" si="2">IF(J9&gt;0,J9/I9-1,0)</f>
        <v>0.46507666098807499</v>
      </c>
      <c r="L9" s="9">
        <f>IF(C9="RU000A0JR5Z5",_xll.BDP("486 HK EQUITY","EQY_REC_CONS"),IF(OR(_xll.BDP(D9,"EQY_REC_CONS")="#N/A Field Not Applicable",_xll.BDP(D9,"EQY_REC_CONS")="#N/A N/A"),0,_xll.BDP(D9,"EQY_REC_CONS")))</f>
        <v>5</v>
      </c>
      <c r="M9" s="11" t="str">
        <f>_xll.BDP($D9,"CRNCY")</f>
        <v>GBp</v>
      </c>
      <c r="N9" s="7">
        <f t="shared" ref="N9:O9" si="3">IF(P9&gt;0,R9/P9-1,0)</f>
        <v>-4.2346961731649535E-2</v>
      </c>
      <c r="O9" s="7">
        <f t="shared" si="3"/>
        <v>-8.8158605966250803E-2</v>
      </c>
      <c r="P9" s="29">
        <f>SUMIF(positions!$B:$B,C9,positions!$I:$I)</f>
        <v>6060843.1410400001</v>
      </c>
      <c r="Q9" s="29">
        <f>SUMIF(positions!$B:$B,C9,positions!$H:$H)</f>
        <v>107597.06871890154</v>
      </c>
      <c r="R9" s="29">
        <f>F9*I9/IF(M9="RUB",1,_xll.BDP( CONCATENATE("RUB",UPPER(M9)," Curncy"), "PX_LAST"))/IF(M9="GBp",100,1)</f>
        <v>5804184.8484848486</v>
      </c>
      <c r="S9" s="29">
        <f>F9*I9/IF(M9="USD",1,_xll.BDP( CONCATENATE("USD",UPPER(M9)," Curncy"), "PX_LAST"))/IF(M9="GBp",100,1)</f>
        <v>98111.461134588288</v>
      </c>
      <c r="T9" s="29">
        <f>R9-P9</f>
        <v>-256658.29255515151</v>
      </c>
      <c r="U9" s="29">
        <f>S9-Q9</f>
        <v>-9485.6075843132567</v>
      </c>
      <c r="V9" s="30">
        <f>IF( OR(  _xll.BDP($D9,"EQY_DVD_YLD_EST")="#N/A Field Not Applicable", _xll.BDP($D9,"EQY_DVD_YLD_EST")="#N/A N/A"),IF(   OR(  _xll.BDP(D9,"YLD_CNV_MID")="#N/A Field Not Applicable", _xll.BDP(D9,"YLD_CNV_MID")="#N/A N/A"), 0,_xll.BDP(D9,"YLD_CNV_MID")),_xll.BDP($D9,"EQY_DVD_YLD_EST"))</f>
        <v>6.9175409999999999</v>
      </c>
      <c r="W9" s="29">
        <f>F9*I9/IF(M9="USD",1,_xll.BDP( CONCATENATE("USD",UPPER(M9)," Curncy"), "PX_LAST"))/IF(M9="GBp",100,1)</f>
        <v>98111.461134588288</v>
      </c>
      <c r="X9" s="46" t="str">
        <f>IF(  OR(   _xll.BDP($D9,"DVD_EX_DT")="#N/A N/A", _xll.BDP($D9,"DVD_EX_DT")="#N/A Field Not Applicable"),"",_xll.BDP($D9,"DVD_EX_DT"))</f>
        <v>20/04/2017</v>
      </c>
      <c r="Y9" s="46" t="str">
        <f>IF(  OR(   _xll.BDP($D9,"BDVD_NEXT_EST_DECL_DT")="#N/A N/A", _xll.BDP($D9,"BDVD_NEXT_EST_DECL_DT")="#N/A Field Not Applicable"),"",_xll.BDP($D9,"BDVD_NEXT_EST_DECL_DT"))</f>
        <v/>
      </c>
    </row>
    <row r="10" spans="1:25" s="12" customFormat="1" ht="15" x14ac:dyDescent="0.25">
      <c r="B10" s="32" t="str">
        <f>IF(LEFT(C10,2) = "RU", VLOOKUP(C10,MICEX!$A$2:$D$1554,4,FALSE),_xll.BDP(D10,"SECURITY_NAME"))</f>
        <v>VEON Ltd</v>
      </c>
      <c r="C10" s="32" t="str">
        <f>_xll.BDP(D10,"ID_ISIN")</f>
        <v>US91822M1062</v>
      </c>
      <c r="D10" s="53" t="s">
        <v>4649</v>
      </c>
      <c r="E10" s="7">
        <f>S10/$S$77</f>
        <v>1.3910877780676918E-2</v>
      </c>
      <c r="F10" s="29">
        <f>SUMIF(positions!$B:$B,C10,positions!$E:$E)</f>
        <v>12500</v>
      </c>
      <c r="G10" s="29">
        <f t="shared" ref="G10:G11" si="4">$K$5-Q10</f>
        <v>-50000</v>
      </c>
      <c r="H10" s="43">
        <f>SUMIF(positions!$B:$B,C10,positions!$S:$S)/SUMIF(positions!$B:$B,C10,positions!$E:$E)</f>
        <v>4</v>
      </c>
      <c r="I10" s="41">
        <f>IF(ISERR(_xll.BDP(D10,"PX_LAST")),VLOOKUP(C10,positions!$B:$C,2,FALSE),_xll.BDP(D10,"PX_LAST"))</f>
        <v>4.0750000000000002</v>
      </c>
      <c r="J10" s="9">
        <f>IF( C10 = "RU000A0JR5Z5", _xll.BDP("486 HK EQUITY","BEST_TARGET_PRICE")*_xll.BDP("USDRUB Curncy","PX_LAST")/_xll.BDP("HKD Curncy","PX_LAST")*10, IF(  OR(   _xll.BDP(D10,"BEST_TARGET_PRICE")="#N/A N/A", _xll.BDP(D10,"BEST_TARGET_PRICE")="#N/A Field Not Applicable"),0,_xll.BDP(D10,"BEST_TARGET_PRICE")))</f>
        <v>5.4571428298950195</v>
      </c>
      <c r="K10" s="10">
        <f t="shared" ref="K10:K11" si="5">IF(J10&gt;0,J10/I10-1,0)</f>
        <v>0.33917615457546479</v>
      </c>
      <c r="L10" s="9">
        <f>IF(C10="RU000A0JR5Z5",_xll.BDP("486 HK EQUITY","EQY_REC_CONS"),IF(OR(_xll.BDP(D10,"EQY_REC_CONS")="#N/A Field Not Applicable",_xll.BDP(D10,"EQY_REC_CONS")="#N/A N/A"),0,_xll.BDP(D10,"EQY_REC_CONS")))</f>
        <v>4.5789475440979004</v>
      </c>
      <c r="M10" s="11" t="str">
        <f>_xll.BDP($D10,"CRNCY")</f>
        <v>USD</v>
      </c>
      <c r="N10" s="7">
        <f t="shared" ref="N10:N11" si="6">IF(P10&gt;0,R10/P10-1,0)</f>
        <v>1.7962036306176987E-2</v>
      </c>
      <c r="O10" s="7">
        <f t="shared" ref="O10:O11" si="7">IF(Q10&gt;0,S10/Q10-1,0)</f>
        <v>1.8750000000000044E-2</v>
      </c>
      <c r="P10" s="29">
        <f>SUMIF(positions!$B:$B,C10,positions!$I:$I)</f>
        <v>2960870</v>
      </c>
      <c r="Q10" s="29">
        <f>SUMIF(positions!$B:$B,C10,positions!$H:$H)</f>
        <v>50000</v>
      </c>
      <c r="R10" s="29">
        <f>F10*I10/IF(M10="RUB",1,_xll.BDP( CONCATENATE("RUB",UPPER(M10)," Curncy"), "PX_LAST"))/IF(M10="GBp",100,1)</f>
        <v>3014053.2544378703</v>
      </c>
      <c r="S10" s="29">
        <f>F10*I10/IF(M10="USD",1,_xll.BDP( CONCATENATE("USD",UPPER(M10)," Curncy"), "PX_LAST"))/IF(M10="GBp",100,1)</f>
        <v>50937.5</v>
      </c>
      <c r="T10" s="109">
        <f t="shared" ref="T10:T26" si="8">R10-P10</f>
        <v>53183.254437870346</v>
      </c>
      <c r="U10" s="109">
        <f t="shared" ref="U10:U26" si="9">S10-Q10</f>
        <v>937.5</v>
      </c>
      <c r="V10" s="30">
        <f>IF( OR(  _xll.BDP($D10,"EQY_DVD_YLD_EST")="#N/A Field Not Applicable", _xll.BDP($D10,"EQY_DVD_YLD_EST")="#N/A N/A"),IF(   OR(  _xll.BDP(D10,"YLD_CNV_MID")="#N/A Field Not Applicable", _xll.BDP(D10,"YLD_CNV_MID")="#N/A N/A"), 0,_xll.BDP(D10,"YLD_CNV_MID")),_xll.BDP($D10,"EQY_DVD_YLD_EST"))</f>
        <v>6.5766871165644174</v>
      </c>
      <c r="W10" s="29">
        <f>F10*I10/IF(M10="USD",1,_xll.BDP( CONCATENATE("USD",UPPER(M10)," Curncy"), "PX_LAST"))/IF(M10="GBp",100,1)</f>
        <v>50937.5</v>
      </c>
      <c r="X10" s="46" t="str">
        <f>IF(  OR(   _xll.BDP($D10,"DVD_EX_DT")="#N/A N/A", _xll.BDP($D10,"DVD_EX_DT")="#N/A Field Not Applicable"),"",_xll.BDP($D10,"DVD_EX_DT"))</f>
        <v>10/08/2017</v>
      </c>
      <c r="Y10" s="46" t="str">
        <f>IF(  OR(   _xll.BDP($D10,"BDVD_NEXT_EST_DECL_DT")="#N/A N/A", _xll.BDP($D10,"BDVD_NEXT_EST_DECL_DT")="#N/A Field Not Applicable"),"",_xll.BDP($D10,"BDVD_NEXT_EST_DECL_DT"))</f>
        <v>08/11/2017</v>
      </c>
    </row>
    <row r="11" spans="1:25" s="12" customFormat="1" ht="15" x14ac:dyDescent="0.25">
      <c r="B11" s="32" t="str">
        <f>IF(LEFT(C11,2) = "RU", VLOOKUP(C11,MICEX!$A$2:$D$1554,4,FALSE),_xll.BDP(D11,"SECURITY_NAME"))</f>
        <v>АЛРОСА ао</v>
      </c>
      <c r="C11" s="32" t="str">
        <f>_xll.BDP(D11,"ID_ISIN")</f>
        <v>RU0007252813</v>
      </c>
      <c r="D11" s="53" t="s">
        <v>4786</v>
      </c>
      <c r="E11" s="7">
        <f>S11/$S$77</f>
        <v>3.8300689349187782E-2</v>
      </c>
      <c r="F11" s="29">
        <f>SUMIF(positions!$B:$B,C11,positions!$E:$E)</f>
        <v>107950</v>
      </c>
      <c r="G11" s="29">
        <f t="shared" si="4"/>
        <v>-160668.27535724238</v>
      </c>
      <c r="H11" s="43">
        <f>SUMIF(positions!$B:$B,C11,positions!$S:$S)/SUMIF(positions!$B:$B,C11,positions!$E:$E)</f>
        <v>86.282384089856421</v>
      </c>
      <c r="I11" s="41">
        <f>IF(ISERR(_xll.BDP(D11,"PX_LAST")),VLOOKUP(C11,positions!$B:$C,2,FALSE),_xll.BDP(D11,"PX_LAST"))</f>
        <v>76.88</v>
      </c>
      <c r="J11" s="9">
        <f>IF( C11 = "RU000A0JR5Z5", _xll.BDP("486 HK EQUITY","BEST_TARGET_PRICE")*_xll.BDP("USDRUB Curncy","PX_LAST")/_xll.BDP("HKD Curncy","PX_LAST")*10, IF(  OR(   _xll.BDP(D11,"BEST_TARGET_PRICE")="#N/A N/A", _xll.BDP(D11,"BEST_TARGET_PRICE")="#N/A Field Not Applicable"),0,_xll.BDP(D11,"BEST_TARGET_PRICE")))</f>
        <v>102.08786010742187</v>
      </c>
      <c r="K11" s="10">
        <f t="shared" si="5"/>
        <v>0.32788579744305246</v>
      </c>
      <c r="L11" s="9">
        <f>IF(C11="RU000A0JR5Z5",_xll.BDP("486 HK EQUITY","EQY_REC_CONS"),IF(OR(_xll.BDP(D11,"EQY_REC_CONS")="#N/A Field Not Applicable",_xll.BDP(D11,"EQY_REC_CONS")="#N/A N/A"),0,_xll.BDP(D11,"EQY_REC_CONS")))</f>
        <v>4</v>
      </c>
      <c r="M11" s="11" t="str">
        <f>_xll.BDP($D11,"CRNCY")</f>
        <v>RUB</v>
      </c>
      <c r="N11" s="7">
        <f t="shared" si="6"/>
        <v>-0.10897223331317052</v>
      </c>
      <c r="O11" s="7">
        <f t="shared" si="7"/>
        <v>-0.12710993635970602</v>
      </c>
      <c r="P11" s="29">
        <f>SUMIF(positions!$B:$B,C11,positions!$I:$I)</f>
        <v>9314183.3625000007</v>
      </c>
      <c r="Q11" s="29">
        <f>SUMIF(positions!$B:$B,C11,positions!$H:$H)</f>
        <v>160668.27535724238</v>
      </c>
      <c r="R11" s="29">
        <f>F11*I11/IF(M11="RUB",1,_xll.BDP( CONCATENATE("RUB",UPPER(M11)," Curncy"), "PX_LAST"))/IF(M11="GBp",100,1)</f>
        <v>8299195.9999999991</v>
      </c>
      <c r="S11" s="29">
        <f>F11*I11/IF(M11="USD",1,_xll.BDP( CONCATENATE("USD",UPPER(M11)," Curncy"), "PX_LAST"))/IF(M11="GBp",100,1)</f>
        <v>140245.74110155957</v>
      </c>
      <c r="T11" s="109">
        <f t="shared" si="8"/>
        <v>-1014987.3625000017</v>
      </c>
      <c r="U11" s="109">
        <f t="shared" si="9"/>
        <v>-20422.534255682811</v>
      </c>
      <c r="V11" s="30">
        <f>IF( OR(  _xll.BDP($D11,"EQY_DVD_YLD_EST")="#N/A Field Not Applicable", _xll.BDP($D11,"EQY_DVD_YLD_EST")="#N/A N/A"),IF(   OR(  _xll.BDP(D11,"YLD_CNV_MID")="#N/A Field Not Applicable", _xll.BDP(D11,"YLD_CNV_MID")="#N/A N/A"), 0,_xll.BDP(D11,"YLD_CNV_MID")),_xll.BDP($D11,"EQY_DVD_YLD_EST"))</f>
        <v>9.0491679999999999</v>
      </c>
      <c r="W11" s="29">
        <f>F11*I11/IF(M11="USD",1,_xll.BDP( CONCATENATE("USD",UPPER(M11)," Curncy"), "PX_LAST"))/IF(M11="GBp",100,1)</f>
        <v>140245.74110155957</v>
      </c>
      <c r="X11" s="46" t="str">
        <f>IF(  OR(   _xll.BDP($D11,"DVD_EX_DT")="#N/A N/A", _xll.BDP($D11,"DVD_EX_DT")="#N/A Field Not Applicable"),"",_xll.BDP($D11,"DVD_EX_DT"))</f>
        <v>19/07/2017</v>
      </c>
      <c r="Y11" s="46" t="str">
        <f>IF(  OR(   _xll.BDP($D11,"BDVD_NEXT_EST_DECL_DT")="#N/A N/A", _xll.BDP($D11,"BDVD_NEXT_EST_DECL_DT")="#N/A Field Not Applicable"),"",_xll.BDP($D11,"BDVD_NEXT_EST_DECL_DT"))</f>
        <v>24/04/2018</v>
      </c>
    </row>
    <row r="12" spans="1:25" s="12" customFormat="1" ht="15" x14ac:dyDescent="0.25">
      <c r="B12" s="32" t="str">
        <f>IF(LEFT(C12,2) = "RU", VLOOKUP(C12,MICEX!$A$2:$D$1554,4,FALSE),_xll.BDP(D12,"SECURITY_NAME"))</f>
        <v>KazMunaiGas Exploration Produc</v>
      </c>
      <c r="C12" s="32" t="str">
        <f>_xll.BDP(D12,"ID_ISIN")</f>
        <v>US48666V2043</v>
      </c>
      <c r="D12" s="53" t="s">
        <v>4666</v>
      </c>
      <c r="E12" s="7">
        <f>S12/$S$77</f>
        <v>1.4329398913415812E-2</v>
      </c>
      <c r="F12" s="29">
        <f>SUMIF(positions!$B:$B,C12,positions!$E:$E)</f>
        <v>5300</v>
      </c>
      <c r="G12" s="29">
        <f t="shared" ref="G12:G13" si="10">$K$5-Q12</f>
        <v>-51579.834964808673</v>
      </c>
      <c r="H12" s="43">
        <f>SUMIF(positions!$B:$B,C12,positions!$S:$S)/SUMIF(positions!$B:$B,C12,positions!$E:$E)</f>
        <v>9.7320443329827686</v>
      </c>
      <c r="I12" s="41">
        <f>IF(ISERR(_xll.BDP(D12,"PX_LAST")),VLOOKUP(C12,positions!$B:$C,2,FALSE),_xll.BDP(D12,"PX_LAST"))</f>
        <v>9.9</v>
      </c>
      <c r="J12" s="9">
        <f>IF( C12 = "RU000A0JR5Z5", _xll.BDP("486 HK EQUITY","BEST_TARGET_PRICE")*_xll.BDP("USDRUB Curncy","PX_LAST")/_xll.BDP("HKD Curncy","PX_LAST")*10, IF(  OR(   _xll.BDP(D12,"BEST_TARGET_PRICE")="#N/A N/A", _xll.BDP(D12,"BEST_TARGET_PRICE")="#N/A Field Not Applicable"),0,_xll.BDP(D12,"BEST_TARGET_PRICE")))</f>
        <v>12.059999465942383</v>
      </c>
      <c r="K12" s="10">
        <f t="shared" ref="K12:K13" si="11">IF(J12&gt;0,J12/I12-1,0)</f>
        <v>0.21818176423660418</v>
      </c>
      <c r="L12" s="9">
        <f>IF(C12="RU000A0JR5Z5",_xll.BDP("486 HK EQUITY","EQY_REC_CONS"),IF(OR(_xll.BDP(D12,"EQY_REC_CONS")="#N/A Field Not Applicable",_xll.BDP(D12,"EQY_REC_CONS")="#N/A N/A"),0,_xll.BDP(D12,"EQY_REC_CONS")))</f>
        <v>4</v>
      </c>
      <c r="M12" s="11" t="str">
        <f>_xll.BDP($D12,"CRNCY")</f>
        <v>USD</v>
      </c>
      <c r="N12" s="7">
        <f t="shared" ref="N12:N13" si="12">IF(P12&gt;0,R12/P12-1,0)</f>
        <v>3.60791808188341E-2</v>
      </c>
      <c r="O12" s="7">
        <f t="shared" ref="O12:O13" si="13">IF(Q12&gt;0,S12/Q12-1,0)</f>
        <v>1.7258004718290865E-2</v>
      </c>
      <c r="P12" s="29">
        <f>SUMIF(positions!$B:$B,C12,positions!$I:$I)</f>
        <v>2996618.1980000003</v>
      </c>
      <c r="Q12" s="29">
        <f>SUMIF(positions!$B:$B,C12,positions!$H:$H)</f>
        <v>51579.834964808673</v>
      </c>
      <c r="R12" s="29">
        <f>F12*I12/IF(M12="RUB",1,_xll.BDP( CONCATENATE("RUB",UPPER(M12)," Curncy"), "PX_LAST"))/IF(M12="GBp",100,1)</f>
        <v>3104733.7278106511</v>
      </c>
      <c r="S12" s="29">
        <f>F12*I12/IF(M12="USD",1,_xll.BDP( CONCATENATE("USD",UPPER(M12)," Curncy"), "PX_LAST"))/IF(M12="GBp",100,1)</f>
        <v>52470</v>
      </c>
      <c r="T12" s="109">
        <f t="shared" si="8"/>
        <v>108115.52981065074</v>
      </c>
      <c r="U12" s="109">
        <f t="shared" si="9"/>
        <v>890.16503519132675</v>
      </c>
      <c r="V12" s="30">
        <f>IF( OR(  _xll.BDP($D12,"EQY_DVD_YLD_EST")="#N/A Field Not Applicable", _xll.BDP($D12,"EQY_DVD_YLD_EST")="#N/A N/A"),IF(   OR(  _xll.BDP(D12,"YLD_CNV_MID")="#N/A Field Not Applicable", _xll.BDP(D12,"YLD_CNV_MID")="#N/A N/A"), 0,_xll.BDP(D12,"YLD_CNV_MID")),_xll.BDP($D12,"EQY_DVD_YLD_EST"))</f>
        <v>2.438291</v>
      </c>
      <c r="W12" s="29">
        <f>F12*I12/IF(M12="USD",1,_xll.BDP( CONCATENATE("USD",UPPER(M12)," Curncy"), "PX_LAST"))/IF(M12="GBp",100,1)</f>
        <v>52470</v>
      </c>
      <c r="X12" s="46" t="str">
        <f>IF(  OR(   _xll.BDP($D12,"DVD_EX_DT")="#N/A N/A", _xll.BDP($D12,"DVD_EX_DT")="#N/A Field Not Applicable"),"",_xll.BDP($D12,"DVD_EX_DT"))</f>
        <v>01/06/2017</v>
      </c>
      <c r="Y12" s="46" t="str">
        <f>IF(  OR(   _xll.BDP($D12,"BDVD_NEXT_EST_DECL_DT")="#N/A N/A", _xll.BDP($D12,"BDVD_NEXT_EST_DECL_DT")="#N/A Field Not Applicable"),"",_xll.BDP($D12,"BDVD_NEXT_EST_DECL_DT"))</f>
        <v/>
      </c>
    </row>
    <row r="13" spans="1:25" s="12" customFormat="1" ht="15" x14ac:dyDescent="0.25">
      <c r="B13" s="32" t="str">
        <f>IF(LEFT(C13,2) = "RU", VLOOKUP(C13,MICEX!$A$2:$D$1554,4,FALSE),_xll.BDP(D13,"SECURITY_NAME"))</f>
        <v>ГМКНорНик</v>
      </c>
      <c r="C13" s="32" t="str">
        <f>_xll.BDP(D13,"ID_ISIN")</f>
        <v>RU0007288411</v>
      </c>
      <c r="D13" s="53" t="s">
        <v>4693</v>
      </c>
      <c r="E13" s="7">
        <f>S13/$S$77</f>
        <v>3.917585258484739E-2</v>
      </c>
      <c r="F13" s="29">
        <f>SUMIF(positions!$B:$B,C13,positions!$E:$E)</f>
        <v>923</v>
      </c>
      <c r="G13" s="29">
        <f t="shared" si="10"/>
        <v>-138348.28553136202</v>
      </c>
      <c r="H13" s="43">
        <f>SUMIF(positions!$B:$B,C13,positions!$S:$S)/SUMIF(positions!$B:$B,C13,positions!$E:$E)</f>
        <v>8709.4355059588306</v>
      </c>
      <c r="I13" s="41">
        <f>IF(ISERR(_xll.BDP(D13,"PX_LAST")),VLOOKUP(C13,positions!$B:$C,2,FALSE),_xll.BDP(D13,"PX_LAST"))</f>
        <v>9197</v>
      </c>
      <c r="J13" s="9">
        <f>IF( C13 = "RU000A0JR5Z5", _xll.BDP("486 HK EQUITY","BEST_TARGET_PRICE")*_xll.BDP("USDRUB Curncy","PX_LAST")/_xll.BDP("HKD Curncy","PX_LAST")*10, IF(  OR(   _xll.BDP(D13,"BEST_TARGET_PRICE")="#N/A N/A", _xll.BDP(D13,"BEST_TARGET_PRICE")="#N/A Field Not Applicable"),0,_xll.BDP(D13,"BEST_TARGET_PRICE")))</f>
        <v>10840.2978515625</v>
      </c>
      <c r="K13" s="10">
        <f t="shared" si="11"/>
        <v>0.17867759612509504</v>
      </c>
      <c r="L13" s="9">
        <f>IF(C13="RU000A0JR5Z5",_xll.BDP("486 HK EQUITY","EQY_REC_CONS"),IF(OR(_xll.BDP(D13,"EQY_REC_CONS")="#N/A Field Not Applicable",_xll.BDP(D13,"EQY_REC_CONS")="#N/A N/A"),0,_xll.BDP(D13,"EQY_REC_CONS")))</f>
        <v>4.5</v>
      </c>
      <c r="M13" s="11" t="str">
        <f>_xll.BDP($D13,"CRNCY")</f>
        <v>RUB</v>
      </c>
      <c r="N13" s="7">
        <f t="shared" si="12"/>
        <v>5.5981181984479544E-2</v>
      </c>
      <c r="O13" s="7">
        <f t="shared" si="13"/>
        <v>3.6878254136121669E-2</v>
      </c>
      <c r="P13" s="29">
        <f>SUMIF(positions!$B:$B,C13,positions!$I:$I)</f>
        <v>8038808.972000001</v>
      </c>
      <c r="Q13" s="29">
        <f>SUMIF(positions!$B:$B,C13,positions!$H:$H)</f>
        <v>138348.28553136202</v>
      </c>
      <c r="R13" s="29">
        <f>F13*I13/IF(M13="RUB",1,_xll.BDP( CONCATENATE("RUB",UPPER(M13)," Curncy"), "PX_LAST"))/IF(M13="GBp",100,1)</f>
        <v>8488831</v>
      </c>
      <c r="S13" s="29">
        <f>F13*I13/IF(M13="USD",1,_xll.BDP( CONCATENATE("USD",UPPER(M13)," Curncy"), "PX_LAST"))/IF(M13="GBp",100,1)</f>
        <v>143450.32876448432</v>
      </c>
      <c r="T13" s="109">
        <f t="shared" si="8"/>
        <v>450022.027999999</v>
      </c>
      <c r="U13" s="109">
        <f t="shared" si="9"/>
        <v>5102.0432331222983</v>
      </c>
      <c r="V13" s="30">
        <f>IF( OR(  _xll.BDP($D13,"EQY_DVD_YLD_EST")="#N/A Field Not Applicable", _xll.BDP($D13,"EQY_DVD_YLD_EST")="#N/A N/A"),IF(   OR(  _xll.BDP(D13,"YLD_CNV_MID")="#N/A Field Not Applicable", _xll.BDP(D13,"YLD_CNV_MID")="#N/A N/A"), 0,_xll.BDP(D13,"YLD_CNV_MID")),_xll.BDP($D13,"EQY_DVD_YLD_EST"))</f>
        <v>9.5533160000000006</v>
      </c>
      <c r="W13" s="29">
        <f>F13*I13/IF(M13="USD",1,_xll.BDP( CONCATENATE("USD",UPPER(M13)," Curncy"), "PX_LAST"))/IF(M13="GBp",100,1)</f>
        <v>143450.32876448432</v>
      </c>
      <c r="X13" s="46" t="str">
        <f>IF(  OR(   _xll.BDP($D13,"DVD_EX_DT")="#N/A N/A", _xll.BDP($D13,"DVD_EX_DT")="#N/A Field Not Applicable"),"",_xll.BDP($D13,"DVD_EX_DT"))</f>
        <v>22/06/2017</v>
      </c>
      <c r="Y13" s="46" t="str">
        <f>IF(  OR(   _xll.BDP($D13,"BDVD_NEXT_EST_DECL_DT")="#N/A N/A", _xll.BDP($D13,"BDVD_NEXT_EST_DECL_DT")="#N/A Field Not Applicable"),"",_xll.BDP($D13,"BDVD_NEXT_EST_DECL_DT"))</f>
        <v>07/11/2017</v>
      </c>
    </row>
    <row r="14" spans="1:25" s="12" customFormat="1" ht="15" x14ac:dyDescent="0.25">
      <c r="B14" s="32" t="str">
        <f>IF(LEFT(C14,2) = "RU", VLOOKUP(C14,MICEX!$A$2:$D$1554,4,FALSE),_xll.BDP(D14,"SECURITY_NAME"))</f>
        <v>Luxoft Holding Inc</v>
      </c>
      <c r="C14" s="32" t="str">
        <f>_xll.BDP(D14,"ID_ISIN")</f>
        <v>VGG572791041</v>
      </c>
      <c r="D14" s="53" t="s">
        <v>4784</v>
      </c>
      <c r="E14" s="7">
        <f t="shared" ref="E14:E22" si="14">S14/$S$77</f>
        <v>1.5224132917419595E-2</v>
      </c>
      <c r="F14" s="29">
        <f>SUMIF(positions!$B:$B,C14,positions!$E:$E)</f>
        <v>1150</v>
      </c>
      <c r="G14" s="29">
        <f t="shared" ref="G14:G22" si="15">$K$5-Q14</f>
        <v>-49288.285627517529</v>
      </c>
      <c r="H14" s="43">
        <f>SUMIF(positions!$B:$B,C14,positions!$S:$S)/SUMIF(positions!$B:$B,C14,positions!$E:$E)</f>
        <v>42.859378806536988</v>
      </c>
      <c r="I14" s="41">
        <f>IF(ISERR(_xll.BDP(D14,"PX_LAST")),VLOOKUP(C14,positions!$B:$C,2,FALSE),_xll.BDP(D14,"PX_LAST"))</f>
        <v>48.475000000000001</v>
      </c>
      <c r="J14" s="9">
        <f>IF( C14 = "RU000A0JR5Z5", _xll.BDP("486 HK EQUITY","BEST_TARGET_PRICE")*_xll.BDP("USDRUB Curncy","PX_LAST")/_xll.BDP("HKD Curncy","PX_LAST")*10, IF(  OR(   _xll.BDP(D14,"BEST_TARGET_PRICE")="#N/A N/A", _xll.BDP(D14,"BEST_TARGET_PRICE")="#N/A Field Not Applicable"),0,_xll.BDP(D14,"BEST_TARGET_PRICE")))</f>
        <v>59.599998474121094</v>
      </c>
      <c r="K14" s="10">
        <f t="shared" ref="K14:K22" si="16">IF(J14&gt;0,J14/I14-1,0)</f>
        <v>0.22949971065747476</v>
      </c>
      <c r="L14" s="9">
        <f>IF(C14="RU000A0JR5Z5",_xll.BDP("486 HK EQUITY","EQY_REC_CONS"),IF(OR(_xll.BDP(D14,"EQY_REC_CONS")="#N/A Field Not Applicable",_xll.BDP(D14,"EQY_REC_CONS")="#N/A N/A"),0,_xll.BDP(D14,"EQY_REC_CONS")))</f>
        <v>4.0769228935241699</v>
      </c>
      <c r="M14" s="11" t="str">
        <f>_xll.BDP($D14,"CRNCY")</f>
        <v>USD</v>
      </c>
      <c r="N14" s="7">
        <f t="shared" ref="N14:N22" si="17">IF(P14&gt;0,R14/P14-1,0)</f>
        <v>0.11671516163034634</v>
      </c>
      <c r="O14" s="7">
        <f t="shared" ref="O14:O22" si="18">IF(Q14&gt;0,S14/Q14-1,0)</f>
        <v>0.13102432535971609</v>
      </c>
      <c r="P14" s="29">
        <f>SUMIF(positions!$B:$B,C14,positions!$I:$I)</f>
        <v>2953837.1</v>
      </c>
      <c r="Q14" s="29">
        <f>SUMIF(positions!$B:$B,C14,positions!$H:$H)</f>
        <v>49288.285627517529</v>
      </c>
      <c r="R14" s="29">
        <f>F14*I14/IF(M14="RUB",1,_xll.BDP( CONCATENATE("RUB",UPPER(M14)," Curncy"), "PX_LAST"))/IF(M14="GBp",100,1)</f>
        <v>3298594.6745562134</v>
      </c>
      <c r="S14" s="29">
        <f>F14*I14/IF(M14="USD",1,_xll.BDP( CONCATENATE("USD",UPPER(M14)," Curncy"), "PX_LAST"))/IF(M14="GBp",100,1)</f>
        <v>55746.25</v>
      </c>
      <c r="T14" s="109">
        <f t="shared" si="8"/>
        <v>344757.57455621334</v>
      </c>
      <c r="U14" s="109">
        <f t="shared" si="9"/>
        <v>6457.9643724824709</v>
      </c>
      <c r="V14" s="30">
        <f>IF( OR(  _xll.BDP($D14,"EQY_DVD_YLD_EST")="#N/A Field Not Applicable", _xll.BDP($D14,"EQY_DVD_YLD_EST")="#N/A N/A"),IF(   OR(  _xll.BDP(D14,"YLD_CNV_MID")="#N/A Field Not Applicable", _xll.BDP(D14,"YLD_CNV_MID")="#N/A N/A"), 0,_xll.BDP(D14,"YLD_CNV_MID")),_xll.BDP($D14,"EQY_DVD_YLD_EST"))</f>
        <v>0</v>
      </c>
      <c r="W14" s="29">
        <f>F14*I14/IF(M14="USD",1,_xll.BDP( CONCATENATE("USD",UPPER(M14)," Curncy"), "PX_LAST"))/IF(M14="GBp",100,1)</f>
        <v>55746.25</v>
      </c>
      <c r="X14" s="46" t="str">
        <f>IF(  OR(   _xll.BDP($D14,"DVD_EX_DT")="#N/A N/A", _xll.BDP($D14,"DVD_EX_DT")="#N/A Field Not Applicable"),"",_xll.BDP($D14,"DVD_EX_DT"))</f>
        <v/>
      </c>
      <c r="Y14" s="46" t="str">
        <f>IF(  OR(   _xll.BDP($D14,"BDVD_NEXT_EST_DECL_DT")="#N/A N/A", _xll.BDP($D14,"BDVD_NEXT_EST_DECL_DT")="#N/A Field Not Applicable"),"",_xll.BDP($D14,"BDVD_NEXT_EST_DECL_DT"))</f>
        <v/>
      </c>
    </row>
    <row r="15" spans="1:25" s="12" customFormat="1" ht="15" x14ac:dyDescent="0.25">
      <c r="B15" s="32" t="str">
        <f>IF(LEFT(C15,2) = "RU", VLOOKUP(C15,MICEX!$A$2:$D$1554,4,FALSE),_xll.BDP(D15,"SECURITY_NAME"))</f>
        <v>ЛСР ао</v>
      </c>
      <c r="C15" s="32" t="str">
        <f>_xll.BDP(D15,"ID_ISIN")</f>
        <v>RU000A0JPFP0</v>
      </c>
      <c r="D15" s="54" t="s">
        <v>4792</v>
      </c>
      <c r="E15" s="7">
        <f t="shared" si="14"/>
        <v>1.2741058670651667E-2</v>
      </c>
      <c r="F15" s="29">
        <f>SUMIF(positions!$B:$B,C15,positions!$E:$E)</f>
        <v>3400</v>
      </c>
      <c r="G15" s="29">
        <f t="shared" si="15"/>
        <v>-53855.47857832531</v>
      </c>
      <c r="H15" s="43">
        <f>SUMIF(positions!$B:$B,C15,positions!$S:$S)/SUMIF(positions!$B:$B,C15,positions!$E:$E)</f>
        <v>899</v>
      </c>
      <c r="I15" s="41">
        <f>IF(ISERR(_xll.BDP(D15,"PX_LAST")),VLOOKUP(C15,positions!$B:$C,2,FALSE),_xll.BDP(D15,"PX_LAST"))</f>
        <v>812</v>
      </c>
      <c r="J15" s="9">
        <f>IF( C15 = "RU000A0JR5Z5", _xll.BDP("486 HK EQUITY","BEST_TARGET_PRICE")*_xll.BDP("USDRUB Curncy","PX_LAST")/_xll.BDP("HKD Curncy","PX_LAST")*10, IF(  OR(   _xll.BDP(D15,"BEST_TARGET_PRICE")="#N/A N/A", _xll.BDP(D15,"BEST_TARGET_PRICE")="#N/A Field Not Applicable"),0,_xll.BDP(D15,"BEST_TARGET_PRICE")))</f>
        <v>950</v>
      </c>
      <c r="K15" s="10">
        <f t="shared" si="16"/>
        <v>0.16995073891625623</v>
      </c>
      <c r="L15" s="9">
        <f>IF(C15="RU000A0JR5Z5",_xll.BDP("486 HK EQUITY","EQY_REC_CONS"),IF(OR(_xll.BDP(D15,"EQY_REC_CONS")="#N/A Field Not Applicable",_xll.BDP(D15,"EQY_REC_CONS")="#N/A N/A"),0,_xll.BDP(D15,"EQY_REC_CONS")))</f>
        <v>4</v>
      </c>
      <c r="M15" s="11" t="str">
        <f>_xll.BDP($D15,"CRNCY")</f>
        <v>RUB</v>
      </c>
      <c r="N15" s="7">
        <f t="shared" si="17"/>
        <v>-9.6774193548387122E-2</v>
      </c>
      <c r="O15" s="7">
        <f t="shared" si="18"/>
        <v>-0.13371914369745286</v>
      </c>
      <c r="P15" s="29">
        <f>SUMIF(positions!$B:$B,C15,positions!$I:$I)</f>
        <v>3056600</v>
      </c>
      <c r="Q15" s="29">
        <f>SUMIF(positions!$B:$B,C15,positions!$H:$H)</f>
        <v>53855.47857832531</v>
      </c>
      <c r="R15" s="29">
        <f>F15*I15/IF(M15="RUB",1,_xll.BDP( CONCATENATE("RUB",UPPER(M15)," Curncy"), "PX_LAST"))/IF(M15="GBp",100,1)</f>
        <v>2760800</v>
      </c>
      <c r="S15" s="29">
        <f>F15*I15/IF(M15="USD",1,_xll.BDP( CONCATENATE("USD",UPPER(M15)," Curncy"), "PX_LAST"))/IF(M15="GBp",100,1)</f>
        <v>46653.970099415135</v>
      </c>
      <c r="T15" s="109">
        <f t="shared" si="8"/>
        <v>-295800</v>
      </c>
      <c r="U15" s="109">
        <f t="shared" si="9"/>
        <v>-7201.5084789101747</v>
      </c>
      <c r="V15" s="30">
        <f>IF( OR(  _xll.BDP($D15,"EQY_DVD_YLD_EST")="#N/A Field Not Applicable", _xll.BDP($D15,"EQY_DVD_YLD_EST")="#N/A N/A"),IF(   OR(  _xll.BDP(D15,"YLD_CNV_MID")="#N/A Field Not Applicable", _xll.BDP(D15,"YLD_CNV_MID")="#N/A N/A"), 0,_xll.BDP(D15,"YLD_CNV_MID")),_xll.BDP($D15,"EQY_DVD_YLD_EST"))</f>
        <v>9.4834980000000009</v>
      </c>
      <c r="W15" s="29">
        <f>F15*I15/IF(M15="USD",1,_xll.BDP( CONCATENATE("USD",UPPER(M15)," Curncy"), "PX_LAST"))/IF(M15="GBp",100,1)</f>
        <v>46653.970099415135</v>
      </c>
      <c r="X15" s="46" t="str">
        <f>IF(  OR(   _xll.BDP($D15,"DVD_EX_DT")="#N/A N/A", _xll.BDP($D15,"DVD_EX_DT")="#N/A Field Not Applicable"),"",_xll.BDP($D15,"DVD_EX_DT"))</f>
        <v>19/06/2017</v>
      </c>
      <c r="Y15" s="46" t="str">
        <f>IF(  OR(   _xll.BDP($D15,"BDVD_NEXT_EST_DECL_DT")="#N/A N/A", _xll.BDP($D15,"BDVD_NEXT_EST_DECL_DT")="#N/A Field Not Applicable"),"",_xll.BDP($D15,"BDVD_NEXT_EST_DECL_DT"))</f>
        <v>30/08/2017</v>
      </c>
    </row>
    <row r="16" spans="1:25" s="12" customFormat="1" ht="15" x14ac:dyDescent="0.25">
      <c r="B16" s="32" t="str">
        <f>IF(LEFT(C16,2) = "RU", VLOOKUP(C16,MICEX!$A$2:$D$1554,4,FALSE),_xll.BDP(D16,"SECURITY_NAME"))</f>
        <v>Новатэк ао</v>
      </c>
      <c r="C16" s="32" t="str">
        <f>_xll.BDP(D16,"ID_ISIN")</f>
        <v>RU000A0DKVS5</v>
      </c>
      <c r="D16" s="54" t="s">
        <v>4749</v>
      </c>
      <c r="E16" s="7">
        <f t="shared" si="14"/>
        <v>2.7208492025278044E-2</v>
      </c>
      <c r="F16" s="29">
        <f>SUMIF(positions!$B:$B,C16,positions!$E:$E)</f>
        <v>9800</v>
      </c>
      <c r="G16" s="29">
        <f t="shared" si="15"/>
        <v>-104300.83108869416</v>
      </c>
      <c r="H16" s="43">
        <f>SUMIF(positions!$B:$B,C16,positions!$S:$S)/SUMIF(positions!$B:$B,C16,positions!$E:$E)</f>
        <v>619.0139918367347</v>
      </c>
      <c r="I16" s="41">
        <f>IF(ISERR(_xll.BDP(D16,"PX_LAST")),VLOOKUP(C16,positions!$B:$C,2,FALSE),_xll.BDP(D16,"PX_LAST"))</f>
        <v>601.6</v>
      </c>
      <c r="J16" s="9">
        <f>IF( C16 = "RU000A0JR5Z5", _xll.BDP("486 HK EQUITY","BEST_TARGET_PRICE")*_xll.BDP("USDRUB Curncy","PX_LAST")/_xll.BDP("HKD Curncy","PX_LAST")*10, IF(  OR(   _xll.BDP(D16,"BEST_TARGET_PRICE")="#N/A N/A", _xll.BDP(D16,"BEST_TARGET_PRICE")="#N/A Field Not Applicable"),0,_xll.BDP(D16,"BEST_TARGET_PRICE")))</f>
        <v>699.17572021484375</v>
      </c>
      <c r="K16" s="10">
        <f t="shared" si="16"/>
        <v>0.1621936838677589</v>
      </c>
      <c r="L16" s="9">
        <f>IF(C16="RU000A0JR5Z5",_xll.BDP("486 HK EQUITY","EQY_REC_CONS"),IF(OR(_xll.BDP(D16,"EQY_REC_CONS")="#N/A Field Not Applicable",_xll.BDP(D16,"EQY_REC_CONS")="#N/A N/A"),0,_xll.BDP(D16,"EQY_REC_CONS")))</f>
        <v>3.75</v>
      </c>
      <c r="M16" s="11" t="str">
        <f>_xll.BDP($D16,"CRNCY")</f>
        <v>RUB</v>
      </c>
      <c r="N16" s="7">
        <f t="shared" si="17"/>
        <v>-2.8131822650832139E-2</v>
      </c>
      <c r="O16" s="7">
        <f t="shared" si="18"/>
        <v>-4.4787945041586452E-2</v>
      </c>
      <c r="P16" s="29">
        <f>SUMIF(positions!$B:$B,C16,positions!$I:$I)</f>
        <v>6066337.1200000001</v>
      </c>
      <c r="Q16" s="29">
        <f>SUMIF(positions!$B:$B,C16,positions!$H:$H)</f>
        <v>104300.83108869416</v>
      </c>
      <c r="R16" s="29">
        <f>F16*I16/IF(M16="RUB",1,_xll.BDP( CONCATENATE("RUB",UPPER(M16)," Curncy"), "PX_LAST"))/IF(M16="GBp",100,1)</f>
        <v>5895680</v>
      </c>
      <c r="S16" s="29">
        <f>F16*I16/IF(M16="USD",1,_xll.BDP( CONCATENATE("USD",UPPER(M16)," Curncy"), "PX_LAST"))/IF(M16="GBp",100,1)</f>
        <v>99629.411198101938</v>
      </c>
      <c r="T16" s="109">
        <f t="shared" si="8"/>
        <v>-170657.12000000011</v>
      </c>
      <c r="U16" s="109">
        <f t="shared" si="9"/>
        <v>-4671.419890592224</v>
      </c>
      <c r="V16" s="30">
        <f>IF( OR(  _xll.BDP($D16,"EQY_DVD_YLD_EST")="#N/A Field Not Applicable", _xll.BDP($D16,"EQY_DVD_YLD_EST")="#N/A N/A"),IF(   OR(  _xll.BDP(D16,"YLD_CNV_MID")="#N/A Field Not Applicable", _xll.BDP(D16,"YLD_CNV_MID")="#N/A N/A"), 0,_xll.BDP(D16,"YLD_CNV_MID")),_xll.BDP($D16,"EQY_DVD_YLD_EST"))</f>
        <v>2.5147940000000002</v>
      </c>
      <c r="W16" s="29">
        <f>F16*I16/IF(M16="USD",1,_xll.BDP( CONCATENATE("USD",UPPER(M16)," Curncy"), "PX_LAST"))/IF(M16="GBp",100,1)</f>
        <v>99629.411198101938</v>
      </c>
      <c r="X16" s="46" t="str">
        <f>IF(  OR(   _xll.BDP($D16,"DVD_EX_DT")="#N/A N/A", _xll.BDP($D16,"DVD_EX_DT")="#N/A Field Not Applicable"),"",_xll.BDP($D16,"DVD_EX_DT"))</f>
        <v>28/04/2017</v>
      </c>
      <c r="Y16" s="46" t="str">
        <f>IF(  OR(   _xll.BDP($D16,"BDVD_NEXT_EST_DECL_DT")="#N/A N/A", _xll.BDP($D16,"BDVD_NEXT_EST_DECL_DT")="#N/A Field Not Applicable"),"",_xll.BDP($D16,"BDVD_NEXT_EST_DECL_DT"))</f>
        <v>28/08/2017</v>
      </c>
    </row>
    <row r="17" spans="2:25" s="12" customFormat="1" ht="15" x14ac:dyDescent="0.25">
      <c r="B17" s="32" t="str">
        <f>IF(LEFT(C17,2) = "RU", VLOOKUP(C17,MICEX!$A$2:$D$1554,4,FALSE),_xll.BDP(D17,"SECURITY_NAME"))</f>
        <v>МегаФон ао</v>
      </c>
      <c r="C17" s="32" t="str">
        <f>_xll.BDP(D17,"ID_ISIN")</f>
        <v>RU000A0JS942</v>
      </c>
      <c r="D17" s="54" t="s">
        <v>4692</v>
      </c>
      <c r="E17" s="7">
        <f t="shared" si="14"/>
        <v>1.2109774472028644E-2</v>
      </c>
      <c r="F17" s="29">
        <f>SUMIF(positions!$B:$B,C17,positions!$E:$E)</f>
        <v>4700</v>
      </c>
      <c r="G17" s="29">
        <f t="shared" si="15"/>
        <v>-52468.191815673294</v>
      </c>
      <c r="H17" s="43">
        <f>SUMIF(positions!$B:$B,C17,positions!$S:$S)/SUMIF(positions!$B:$B,C17,positions!$E:$E)</f>
        <v>637.99869999999999</v>
      </c>
      <c r="I17" s="41">
        <f>IF(ISERR(_xll.BDP(D17,"PX_LAST")),VLOOKUP(C17,positions!$B:$C,2,FALSE),_xll.BDP(D17,"PX_LAST"))</f>
        <v>558.29999999999995</v>
      </c>
      <c r="J17" s="9">
        <f>IF( C17 = "RU000A0JR5Z5", _xll.BDP("486 HK EQUITY","BEST_TARGET_PRICE")*_xll.BDP("USDRUB Curncy","PX_LAST")/_xll.BDP("HKD Curncy","PX_LAST")*10, IF(  OR(   _xll.BDP(D17,"BEST_TARGET_PRICE")="#N/A N/A", _xll.BDP(D17,"BEST_TARGET_PRICE")="#N/A Field Not Applicable"),0,_xll.BDP(D17,"BEST_TARGET_PRICE")))</f>
        <v>674.25</v>
      </c>
      <c r="K17" s="10">
        <f t="shared" si="16"/>
        <v>0.2076840408382592</v>
      </c>
      <c r="L17" s="9">
        <f>IF(C17="RU000A0JR5Z5",_xll.BDP("486 HK EQUITY","EQY_REC_CONS"),IF(OR(_xll.BDP(D17,"EQY_REC_CONS")="#N/A Field Not Applicable",_xll.BDP(D17,"EQY_REC_CONS")="#N/A N/A"),0,_xll.BDP(D17,"EQY_REC_CONS")))</f>
        <v>4.2</v>
      </c>
      <c r="M17" s="11" t="str">
        <f>_xll.BDP($D17,"CRNCY")</f>
        <v>RUB</v>
      </c>
      <c r="N17" s="7">
        <f t="shared" si="17"/>
        <v>-0.1249198470153623</v>
      </c>
      <c r="O17" s="7">
        <f t="shared" si="18"/>
        <v>-0.15487091411601739</v>
      </c>
      <c r="P17" s="29">
        <f>SUMIF(positions!$B:$B,C17,positions!$I:$I)</f>
        <v>2998593.89</v>
      </c>
      <c r="Q17" s="29">
        <f>SUMIF(positions!$B:$B,C17,positions!$H:$H)</f>
        <v>52468.191815673294</v>
      </c>
      <c r="R17" s="29">
        <f>F17*I17/IF(M17="RUB",1,_xll.BDP( CONCATENATE("RUB",UPPER(M17)," Curncy"), "PX_LAST"))/IF(M17="GBp",100,1)</f>
        <v>2624010</v>
      </c>
      <c r="S17" s="29">
        <f>F17*I17/IF(M17="USD",1,_xll.BDP( CONCATENATE("USD",UPPER(M17)," Curncy"), "PX_LAST"))/IF(M17="GBp",100,1)</f>
        <v>44342.394987165426</v>
      </c>
      <c r="T17" s="109">
        <f t="shared" si="8"/>
        <v>-374583.89000000013</v>
      </c>
      <c r="U17" s="109">
        <f t="shared" si="9"/>
        <v>-8125.7968285078678</v>
      </c>
      <c r="V17" s="30">
        <f>IF( OR(  _xll.BDP($D17,"EQY_DVD_YLD_EST")="#N/A Field Not Applicable", _xll.BDP($D17,"EQY_DVD_YLD_EST")="#N/A N/A"),IF(   OR(  _xll.BDP(D17,"YLD_CNV_MID")="#N/A Field Not Applicable", _xll.BDP(D17,"YLD_CNV_MID")="#N/A N/A"), 0,_xll.BDP(D17,"YLD_CNV_MID")),_xll.BDP($D17,"EQY_DVD_YLD_EST"))</f>
        <v>8.7705529999999996</v>
      </c>
      <c r="W17" s="29">
        <f>F17*I17/IF(M17="USD",1,_xll.BDP( CONCATENATE("USD",UPPER(M17)," Curncy"), "PX_LAST"))/IF(M17="GBp",100,1)</f>
        <v>44342.394987165426</v>
      </c>
      <c r="X17" s="46" t="str">
        <f>IF(  OR(   _xll.BDP($D17,"DVD_EX_DT")="#N/A N/A", _xll.BDP($D17,"DVD_EX_DT")="#N/A Field Not Applicable"),"",_xll.BDP($D17,"DVD_EX_DT"))</f>
        <v>10/07/2017</v>
      </c>
      <c r="Y17" s="46" t="str">
        <f>IF(  OR(   _xll.BDP($D17,"BDVD_NEXT_EST_DECL_DT")="#N/A N/A", _xll.BDP($D17,"BDVD_NEXT_EST_DECL_DT")="#N/A Field Not Applicable"),"",_xll.BDP($D17,"BDVD_NEXT_EST_DECL_DT"))</f>
        <v/>
      </c>
    </row>
    <row r="18" spans="2:25" s="12" customFormat="1" ht="15" x14ac:dyDescent="0.25">
      <c r="B18" s="32" t="str">
        <f>IF(LEFT(C18,2) = "RU", VLOOKUP(C18,MICEX!$A$2:$D$1554,4,FALSE),_xll.BDP(D18,"SECURITY_NAME"))</f>
        <v>ЛУКОЙЛ</v>
      </c>
      <c r="C18" s="32" t="str">
        <f>_xll.BDP(D18,"ID_ISIN")</f>
        <v>RU0009024277</v>
      </c>
      <c r="D18" s="54" t="s">
        <v>4753</v>
      </c>
      <c r="E18" s="7">
        <f t="shared" si="14"/>
        <v>1.3696764983118554E-2</v>
      </c>
      <c r="F18" s="29">
        <f>SUMIF(positions!$B:$B,C18,positions!$E:$E)</f>
        <v>1025</v>
      </c>
      <c r="G18" s="29">
        <f t="shared" si="15"/>
        <v>-50114.962887707326</v>
      </c>
      <c r="H18" s="43">
        <f>SUMIF(positions!$B:$B,C18,positions!$S:$S)/SUMIF(positions!$B:$B,C18,positions!$E:$E)</f>
        <v>2926</v>
      </c>
      <c r="I18" s="41">
        <f>IF(ISERR(_xll.BDP(D18,"PX_LAST")),VLOOKUP(C18,positions!$B:$C,2,FALSE),_xll.BDP(D18,"PX_LAST"))</f>
        <v>2895.5</v>
      </c>
      <c r="J18" s="9">
        <f>IF( C18 = "RU000A0JR5Z5", _xll.BDP("486 HK EQUITY","BEST_TARGET_PRICE")*_xll.BDP("USDRUB Curncy","PX_LAST")/_xll.BDP("HKD Curncy","PX_LAST")*10, IF(  OR(   _xll.BDP(D18,"BEST_TARGET_PRICE")="#N/A N/A", _xll.BDP(D18,"BEST_TARGET_PRICE")="#N/A Field Not Applicable"),0,_xll.BDP(D18,"BEST_TARGET_PRICE")))</f>
        <v>3244.18017578125</v>
      </c>
      <c r="K18" s="10">
        <f t="shared" si="16"/>
        <v>0.12042140417242275</v>
      </c>
      <c r="L18" s="9">
        <f>IF(C18="RU000A0JR5Z5",_xll.BDP("486 HK EQUITY","EQY_REC_CONS"),IF(OR(_xll.BDP(D18,"EQY_REC_CONS")="#N/A Field Not Applicable",_xll.BDP(D18,"EQY_REC_CONS")="#N/A N/A"),0,_xll.BDP(D18,"EQY_REC_CONS")))</f>
        <v>4.6923069999999996</v>
      </c>
      <c r="M18" s="11" t="str">
        <f>_xll.BDP($D18,"CRNCY")</f>
        <v>RUB</v>
      </c>
      <c r="N18" s="7">
        <f t="shared" si="17"/>
        <v>-1.0423786739576224E-2</v>
      </c>
      <c r="O18" s="7">
        <f t="shared" si="18"/>
        <v>7.6862640585240172E-4</v>
      </c>
      <c r="P18" s="29">
        <f>SUMIF(positions!$B:$B,C18,positions!$I:$I)</f>
        <v>2999150</v>
      </c>
      <c r="Q18" s="29">
        <f>SUMIF(positions!$B:$B,C18,positions!$H:$H)</f>
        <v>50114.962887707326</v>
      </c>
      <c r="R18" s="29">
        <f>F18*I18/IF(M18="RUB",1,_xll.BDP( CONCATENATE("RUB",UPPER(M18)," Curncy"), "PX_LAST"))/IF(M18="GBp",100,1)</f>
        <v>2967887.5</v>
      </c>
      <c r="S18" s="29">
        <f>F18*I18/IF(M18="USD",1,_xll.BDP( CONCATENATE("USD",UPPER(M18)," Curncy"), "PX_LAST"))/IF(M18="GBp",100,1)</f>
        <v>50153.482571511136</v>
      </c>
      <c r="T18" s="109">
        <f t="shared" si="8"/>
        <v>-31262.5</v>
      </c>
      <c r="U18" s="109">
        <f t="shared" si="9"/>
        <v>38.51968380381004</v>
      </c>
      <c r="V18" s="30">
        <f>IF( OR(  _xll.BDP($D18,"EQY_DVD_YLD_EST")="#N/A Field Not Applicable", _xll.BDP($D18,"EQY_DVD_YLD_EST")="#N/A N/A"),IF(   OR(  _xll.BDP(D18,"YLD_CNV_MID")="#N/A Field Not Applicable", _xll.BDP(D18,"YLD_CNV_MID")="#N/A N/A"), 0,_xll.BDP(D18,"YLD_CNV_MID")),_xll.BDP($D18,"EQY_DVD_YLD_EST"))</f>
        <v>7.014367</v>
      </c>
      <c r="W18" s="29">
        <f>F18*I18/IF(M18="USD",1,_xll.BDP( CONCATENATE("USD",UPPER(M18)," Curncy"), "PX_LAST"))/IF(M18="GBp",100,1)</f>
        <v>50153.482571511136</v>
      </c>
      <c r="X18" s="46" t="str">
        <f>IF(  OR(   _xll.BDP($D18,"DVD_EX_DT")="#N/A N/A", _xll.BDP($D18,"DVD_EX_DT")="#N/A Field Not Applicable"),"",_xll.BDP($D18,"DVD_EX_DT"))</f>
        <v>07/07/2017</v>
      </c>
      <c r="Y18" s="46" t="str">
        <f>IF(  OR(   _xll.BDP($D18,"BDVD_NEXT_EST_DECL_DT")="#N/A N/A", _xll.BDP($D18,"BDVD_NEXT_EST_DECL_DT")="#N/A Field Not Applicable"),"",_xll.BDP($D18,"BDVD_NEXT_EST_DECL_DT"))</f>
        <v>27/10/2017</v>
      </c>
    </row>
    <row r="19" spans="2:25" s="12" customFormat="1" ht="15" x14ac:dyDescent="0.25">
      <c r="B19" s="32" t="str">
        <f>IF(LEFT(C19,2) = "RU", VLOOKUP(C19,MICEX!$A$2:$D$1554,4,FALSE),_xll.BDP(D19,"SECURITY_NAME"))</f>
        <v>ГАЗПРОМ ао</v>
      </c>
      <c r="C19" s="32" t="str">
        <f>_xll.BDP(D19,"ID_ISIN")</f>
        <v>RU0007661625</v>
      </c>
      <c r="D19" s="54" t="s">
        <v>4671</v>
      </c>
      <c r="E19" s="7">
        <f t="shared" si="14"/>
        <v>4.064953498934009E-2</v>
      </c>
      <c r="F19" s="29">
        <f>SUMIF(positions!$B:$B,C19,positions!$E:$E)</f>
        <v>75730</v>
      </c>
      <c r="G19" s="29">
        <f t="shared" si="15"/>
        <v>-163065.38071400978</v>
      </c>
      <c r="H19" s="43">
        <f>SUMIF(positions!$B:$B,C19,positions!$S:$S)/SUMIF(positions!$B:$B,C19,positions!$E:$E)</f>
        <v>125.38486698798363</v>
      </c>
      <c r="I19" s="41">
        <f>IF(ISERR(_xll.BDP(D19,"PX_LAST")),VLOOKUP(C19,positions!$B:$C,2,FALSE),_xll.BDP(D19,"PX_LAST"))</f>
        <v>116.31</v>
      </c>
      <c r="J19" s="9">
        <f>IF( C19 = "RU000A0JR5Z5", _xll.BDP("486 HK EQUITY","BEST_TARGET_PRICE")*_xll.BDP("USDRUB Curncy","PX_LAST")/_xll.BDP("HKD Curncy","PX_LAST")*10, IF(  OR(   _xll.BDP(D19,"BEST_TARGET_PRICE")="#N/A N/A", _xll.BDP(D19,"BEST_TARGET_PRICE")="#N/A Field Not Applicable"),0,_xll.BDP(D19,"BEST_TARGET_PRICE")))</f>
        <v>129.8648681640625</v>
      </c>
      <c r="K19" s="10">
        <f t="shared" si="16"/>
        <v>0.11654086634049099</v>
      </c>
      <c r="L19" s="9">
        <f>IF(C19="RU000A0JR5Z5",_xll.BDP("486 HK EQUITY","EQY_REC_CONS"),IF(OR(_xll.BDP(D19,"EQY_REC_CONS")="#N/A Field Not Applicable",_xll.BDP(D19,"EQY_REC_CONS")="#N/A N/A"),0,_xll.BDP(D19,"EQY_REC_CONS")))</f>
        <v>3.4615390000000001</v>
      </c>
      <c r="M19" s="11" t="str">
        <f>_xll.BDP($D19,"CRNCY")</f>
        <v>RUB</v>
      </c>
      <c r="N19" s="7">
        <f t="shared" si="17"/>
        <v>-7.2376094547783931E-2</v>
      </c>
      <c r="O19" s="7">
        <f t="shared" si="18"/>
        <v>-8.7197324859099923E-2</v>
      </c>
      <c r="P19" s="29">
        <f>SUMIF(positions!$B:$B,C19,positions!$I:$I)</f>
        <v>9495395.977</v>
      </c>
      <c r="Q19" s="29">
        <f>SUMIF(positions!$B:$B,C19,positions!$H:$H)</f>
        <v>163065.38071400978</v>
      </c>
      <c r="R19" s="29">
        <f>F19*I19/IF(M19="RUB",1,_xll.BDP( CONCATENATE("RUB",UPPER(M19)," Curncy"), "PX_LAST"))/IF(M19="GBp",100,1)</f>
        <v>8808156.3000000007</v>
      </c>
      <c r="S19" s="29">
        <f>F19*I19/IF(M19="USD",1,_xll.BDP( CONCATENATE("USD",UPPER(M19)," Curncy"), "PX_LAST"))/IF(M19="GBp",100,1)</f>
        <v>148846.51573861745</v>
      </c>
      <c r="T19" s="109">
        <f t="shared" si="8"/>
        <v>-687239.67699999921</v>
      </c>
      <c r="U19" s="109">
        <f t="shared" si="9"/>
        <v>-14218.864975392324</v>
      </c>
      <c r="V19" s="30">
        <f>IF( OR(  _xll.BDP($D19,"EQY_DVD_YLD_EST")="#N/A Field Not Applicable", _xll.BDP($D19,"EQY_DVD_YLD_EST")="#N/A N/A"),IF(   OR(  _xll.BDP(D19,"YLD_CNV_MID")="#N/A Field Not Applicable", _xll.BDP(D19,"YLD_CNV_MID")="#N/A N/A"), 0,_xll.BDP(D19,"YLD_CNV_MID")),_xll.BDP($D19,"EQY_DVD_YLD_EST"))</f>
        <v>6.7758580000000004</v>
      </c>
      <c r="W19" s="29">
        <f>F19*I19/IF(M19="USD",1,_xll.BDP( CONCATENATE("USD",UPPER(M19)," Curncy"), "PX_LAST"))/IF(M19="GBp",100,1)</f>
        <v>148846.51573861745</v>
      </c>
      <c r="X19" s="46" t="str">
        <f>IF(  OR(   _xll.BDP($D19,"DVD_EX_DT")="#N/A N/A", _xll.BDP($D19,"DVD_EX_DT")="#N/A Field Not Applicable"),"",_xll.BDP($D19,"DVD_EX_DT"))</f>
        <v>19/07/2017</v>
      </c>
      <c r="Y19" s="46" t="str">
        <f>IF(  OR(   _xll.BDP($D19,"BDVD_NEXT_EST_DECL_DT")="#N/A N/A", _xll.BDP($D19,"BDVD_NEXT_EST_DECL_DT")="#N/A Field Not Applicable"),"",_xll.BDP($D19,"BDVD_NEXT_EST_DECL_DT"))</f>
        <v>12/04/2018</v>
      </c>
    </row>
    <row r="20" spans="2:25" s="12" customFormat="1" ht="15" x14ac:dyDescent="0.25">
      <c r="B20" s="32" t="str">
        <f>IF(LEFT(C20,2) = "RU", VLOOKUP(C20,MICEX!$A$2:$D$1554,4,FALSE),_xll.BDP(D20,"SECURITY_NAME"))</f>
        <v>Ros Agro PLC</v>
      </c>
      <c r="C20" s="32" t="str">
        <f>_xll.BDP(D20,"ID_ISIN")</f>
        <v>US7496552057</v>
      </c>
      <c r="D20" s="54" t="s">
        <v>4747</v>
      </c>
      <c r="E20" s="7">
        <f t="shared" si="14"/>
        <v>1.5534302820524456E-2</v>
      </c>
      <c r="F20" s="29">
        <f>SUMIF(positions!$B:$B,C20,positions!$E:$E)</f>
        <v>4760</v>
      </c>
      <c r="G20" s="29">
        <f t="shared" si="15"/>
        <v>-49980</v>
      </c>
      <c r="H20" s="43">
        <f>SUMIF(positions!$B:$B,C20,positions!$S:$S)/SUMIF(positions!$B:$B,C20,positions!$E:$E)</f>
        <v>10.5</v>
      </c>
      <c r="I20" s="41">
        <f>IF(ISERR(_xll.BDP(D20,"PX_LAST")),VLOOKUP(C20,positions!$B:$C,2,FALSE),_xll.BDP(D20,"PX_LAST"))</f>
        <v>11.95</v>
      </c>
      <c r="J20" s="9">
        <f>IF( C20 = "RU000A0JR5Z5", _xll.BDP("486 HK EQUITY","BEST_TARGET_PRICE")*_xll.BDP("USDRUB Curncy","PX_LAST")/_xll.BDP("HKD Curncy","PX_LAST")*10, IF(  OR(   _xll.BDP(D20,"BEST_TARGET_PRICE")="#N/A N/A", _xll.BDP(D20,"BEST_TARGET_PRICE")="#N/A Field Not Applicable"),0,_xll.BDP(D20,"BEST_TARGET_PRICE")))</f>
        <v>12.960000038146973</v>
      </c>
      <c r="K20" s="10">
        <f t="shared" si="16"/>
        <v>8.4518831644098125E-2</v>
      </c>
      <c r="L20" s="9">
        <f>IF(C20="RU000A0JR5Z5",_xll.BDP("486 HK EQUITY","EQY_REC_CONS"),IF(OR(_xll.BDP(D20,"EQY_REC_CONS")="#N/A Field Not Applicable",_xll.BDP(D20,"EQY_REC_CONS")="#N/A N/A"),0,_xll.BDP(D20,"EQY_REC_CONS")))</f>
        <v>4</v>
      </c>
      <c r="M20" s="11" t="str">
        <f>_xll.BDP($D20,"CRNCY")</f>
        <v>USD</v>
      </c>
      <c r="N20" s="7">
        <f t="shared" si="17"/>
        <v>0.1817510971482259</v>
      </c>
      <c r="O20" s="7">
        <f t="shared" si="18"/>
        <v>0.13809523809523805</v>
      </c>
      <c r="P20" s="29">
        <f>SUMIF(positions!$B:$B,C20,positions!$I:$I)</f>
        <v>2848145.2860000003</v>
      </c>
      <c r="Q20" s="29">
        <f>SUMIF(positions!$B:$B,C20,positions!$H:$H)</f>
        <v>49980</v>
      </c>
      <c r="R20" s="29">
        <f>F20*I20/IF(M20="RUB",1,_xll.BDP( CONCATENATE("RUB",UPPER(M20)," Curncy"), "PX_LAST"))/IF(M20="GBp",100,1)</f>
        <v>3365798.8165680477</v>
      </c>
      <c r="S20" s="29">
        <f>F20*I20/IF(M20="USD",1,_xll.BDP( CONCATENATE("USD",UPPER(M20)," Curncy"), "PX_LAST"))/IF(M20="GBp",100,1)</f>
        <v>56882</v>
      </c>
      <c r="T20" s="109">
        <f t="shared" si="8"/>
        <v>517653.53056804743</v>
      </c>
      <c r="U20" s="109">
        <f t="shared" si="9"/>
        <v>6902</v>
      </c>
      <c r="V20" s="30">
        <f>IF( OR(  _xll.BDP($D20,"EQY_DVD_YLD_EST")="#N/A Field Not Applicable", _xll.BDP($D20,"EQY_DVD_YLD_EST")="#N/A N/A"),IF(   OR(  _xll.BDP(D20,"YLD_CNV_MID")="#N/A Field Not Applicable", _xll.BDP(D20,"YLD_CNV_MID")="#N/A N/A"), 0,_xll.BDP(D20,"YLD_CNV_MID")),_xll.BDP($D20,"EQY_DVD_YLD_EST"))</f>
        <v>4.775773</v>
      </c>
      <c r="W20" s="29">
        <f>F20*I20/IF(M20="USD",1,_xll.BDP( CONCATENATE("USD",UPPER(M20)," Curncy"), "PX_LAST"))/IF(M20="GBp",100,1)</f>
        <v>56882</v>
      </c>
      <c r="X20" s="46" t="str">
        <f>IF(  OR(   _xll.BDP($D20,"DVD_EX_DT")="#N/A N/A", _xll.BDP($D20,"DVD_EX_DT")="#N/A Field Not Applicable"),"",_xll.BDP($D20,"DVD_EX_DT"))</f>
        <v>13/09/2017</v>
      </c>
      <c r="Y20" s="46" t="str">
        <f>IF(  OR(   _xll.BDP($D20,"BDVD_NEXT_EST_DECL_DT")="#N/A N/A", _xll.BDP($D20,"BDVD_NEXT_EST_DECL_DT")="#N/A Field Not Applicable"),"",_xll.BDP($D20,"BDVD_NEXT_EST_DECL_DT"))</f>
        <v/>
      </c>
    </row>
    <row r="21" spans="2:25" s="12" customFormat="1" ht="15" x14ac:dyDescent="0.25">
      <c r="B21" s="32" t="str">
        <f>IF(LEFT(C21,2) = "RU", VLOOKUP(C21,MICEX!$A$2:$D$1554,4,FALSE),_xll.BDP(D21,"SECURITY_NAME"))</f>
        <v>Русал рдр</v>
      </c>
      <c r="C21" s="32" t="str">
        <f>_xll.BDP(D21,"ID_ISIN")</f>
        <v>RU000A0JR5Z5</v>
      </c>
      <c r="D21" s="54" t="s">
        <v>4787</v>
      </c>
      <c r="E21" s="7">
        <f t="shared" si="14"/>
        <v>1.8459951710593551E-2</v>
      </c>
      <c r="F21" s="29">
        <f>SUMIF(positions!$B:$B,C21,positions!$E:$E)</f>
        <v>10000</v>
      </c>
      <c r="G21" s="29">
        <f t="shared" si="15"/>
        <v>-50330.016162263943</v>
      </c>
      <c r="H21" s="43">
        <f>SUMIF(positions!$B:$B,C21,positions!$S:$S)/SUMIF(positions!$B:$B,C21,positions!$E:$E)</f>
        <v>296.33236732673271</v>
      </c>
      <c r="I21" s="41">
        <f>IF(ISERR(_xll.BDP(D21,"PX_LAST")),VLOOKUP(C21,positions!$B:$C,2,FALSE),_xll.BDP(D21,"PX_LAST"))</f>
        <v>400</v>
      </c>
      <c r="J21" s="9">
        <f>IF( C21 = "RU000A0JR5Z5", _xll.BDP("486 HK EQUITY","BEST_TARGET_PRICE")*_xll.BDP("USDRUB Curncy","PX_LAST")/_xll.BDP("HKD Curncy","PX_LAST")*10, IF(  OR(   _xll.BDP(D21,"BEST_TARGET_PRICE")="#N/A N/A", _xll.BDP(D21,"BEST_TARGET_PRICE")="#N/A Field Not Applicable"),0,_xll.BDP(D21,"BEST_TARGET_PRICE")))</f>
        <v>435.38641212326189</v>
      </c>
      <c r="K21" s="10">
        <f t="shared" si="16"/>
        <v>8.8466030308154808E-2</v>
      </c>
      <c r="L21" s="9">
        <f>IF(C21="RU000A0JR5Z5",_xll.BDP("486 HK EQUITY","EQY_REC_CONS"),IF(OR(_xll.BDP(D21,"EQY_REC_CONS")="#N/A Field Not Applicable",_xll.BDP(D21,"EQY_REC_CONS")="#N/A N/A"),0,_xll.BDP(D21,"EQY_REC_CONS")))</f>
        <v>4.4000000000000004</v>
      </c>
      <c r="M21" s="11" t="str">
        <f>_xll.BDP($D21,"CRNCY")</f>
        <v>RUB</v>
      </c>
      <c r="N21" s="7">
        <f t="shared" si="17"/>
        <v>0.34983567137289628</v>
      </c>
      <c r="O21" s="7">
        <f t="shared" si="18"/>
        <v>0.34303268430169709</v>
      </c>
      <c r="P21" s="29">
        <f>SUMIF(positions!$B:$B,C21,positions!$I:$I)</f>
        <v>2963323.6732673272</v>
      </c>
      <c r="Q21" s="29">
        <f>SUMIF(positions!$B:$B,C21,positions!$H:$H)</f>
        <v>50330.016162263943</v>
      </c>
      <c r="R21" s="29">
        <f>F21*I21/IF(M21="RUB",1,_xll.BDP( CONCATENATE("RUB",UPPER(M21)," Curncy"), "PX_LAST"))/IF(M21="GBp",100,1)</f>
        <v>4000000</v>
      </c>
      <c r="S21" s="29">
        <f>F21*I21/IF(M21="USD",1,_xll.BDP( CONCATENATE("USD",UPPER(M21)," Curncy"), "PX_LAST"))/IF(M21="GBp",100,1)</f>
        <v>67594.856707353145</v>
      </c>
      <c r="T21" s="109">
        <f t="shared" si="8"/>
        <v>1036676.3267326728</v>
      </c>
      <c r="U21" s="109">
        <f t="shared" si="9"/>
        <v>17264.840545089202</v>
      </c>
      <c r="V21" s="30">
        <f>IF( OR(  _xll.BDP($D21,"EQY_DVD_YLD_EST")="#N/A Field Not Applicable", _xll.BDP($D21,"EQY_DVD_YLD_EST")="#N/A N/A"),IF(   OR(  _xll.BDP(D21,"YLD_CNV_MID")="#N/A Field Not Applicable", _xll.BDP(D21,"YLD_CNV_MID")="#N/A N/A"), 0,_xll.BDP(D21,"YLD_CNV_MID")),_xll.BDP($D21,"EQY_DVD_YLD_EST"))</f>
        <v>0</v>
      </c>
      <c r="W21" s="29">
        <f>F21*I21/IF(M21="USD",1,_xll.BDP( CONCATENATE("USD",UPPER(M21)," Curncy"), "PX_LAST"))/IF(M21="GBp",100,1)</f>
        <v>67594.856707353145</v>
      </c>
      <c r="X21" s="46" t="str">
        <f>IF(  OR(   _xll.BDP($D21,"DVD_EX_DT")="#N/A N/A", _xll.BDP($D21,"DVD_EX_DT")="#N/A Field Not Applicable"),"",_xll.BDP($D21,"DVD_EX_DT"))</f>
        <v>29/09/2016</v>
      </c>
      <c r="Y21" s="46" t="str">
        <f>IF(  OR(   _xll.BDP($D21,"BDVD_NEXT_EST_DECL_DT")="#N/A N/A", _xll.BDP($D21,"BDVD_NEXT_EST_DECL_DT")="#N/A Field Not Applicable"),"",_xll.BDP($D21,"BDVD_NEXT_EST_DECL_DT"))</f>
        <v/>
      </c>
    </row>
    <row r="22" spans="2:25" s="12" customFormat="1" ht="15" x14ac:dyDescent="0.25">
      <c r="B22" s="32" t="str">
        <f>IF(LEFT(C22,2) = "RU", VLOOKUP(C22,MICEX!$A$2:$D$1554,4,FALSE),_xll.BDP(D22,"SECURITY_NAME"))</f>
        <v>Polymetal International PLC</v>
      </c>
      <c r="C22" s="32" t="str">
        <f>_xll.BDP(D22,"ID_ISIN")</f>
        <v>JE00B6T5S470</v>
      </c>
      <c r="D22" s="54" t="s">
        <v>4665</v>
      </c>
      <c r="E22" s="7">
        <f t="shared" si="14"/>
        <v>3.5251858496882602E-2</v>
      </c>
      <c r="F22" s="29">
        <f>SUMIF(positions!$B:$B,C22,positions!$E:$E)</f>
        <v>10500</v>
      </c>
      <c r="G22" s="29">
        <f t="shared" si="15"/>
        <v>-110590.0152735163</v>
      </c>
      <c r="H22" s="43">
        <f>SUMIF(positions!$B:$B,C22,positions!$S:$S)/SUMIF(positions!$B:$B,C22,positions!$E:$E)</f>
        <v>839.43383442653078</v>
      </c>
      <c r="I22" s="41">
        <f>IF(ISERR(_xll.BDP(D22,"PX_LAST")),VLOOKUP(C22,positions!$B:$C,2,FALSE),_xll.BDP(D22,"PX_LAST"))</f>
        <v>960</v>
      </c>
      <c r="J22" s="9">
        <f>IF( C22 = "RU000A0JR5Z5", _xll.BDP("486 HK EQUITY","BEST_TARGET_PRICE")*_xll.BDP("USDRUB Curncy","PX_LAST")/_xll.BDP("HKD Curncy","PX_LAST")*10, IF(  OR(   _xll.BDP(D22,"BEST_TARGET_PRICE")="#N/A N/A", _xll.BDP(D22,"BEST_TARGET_PRICE")="#N/A Field Not Applicable"),0,_xll.BDP(D22,"BEST_TARGET_PRICE")))</f>
        <v>968.02691650390625</v>
      </c>
      <c r="K22" s="10">
        <f t="shared" si="16"/>
        <v>8.3613713582357807E-3</v>
      </c>
      <c r="L22" s="9">
        <f>IF(C22="RU000A0JR5Z5",_xll.BDP("486 HK EQUITY","EQY_REC_CONS"),IF(OR(_xll.BDP(D22,"EQY_REC_CONS")="#N/A Field Not Applicable",_xll.BDP(D22,"EQY_REC_CONS")="#N/A N/A"),0,_xll.BDP(D22,"EQY_REC_CONS")))</f>
        <v>3.1</v>
      </c>
      <c r="M22" s="11" t="str">
        <f>_xll.BDP($D22,"CRNCY")</f>
        <v>GBp</v>
      </c>
      <c r="N22" s="7">
        <f t="shared" si="17"/>
        <v>0.14288093787151057</v>
      </c>
      <c r="O22" s="7">
        <f t="shared" si="18"/>
        <v>0.16721051480089089</v>
      </c>
      <c r="P22" s="29">
        <f>SUMIF(positions!$B:$B,C22,positions!$I:$I)</f>
        <v>6681679.0649999995</v>
      </c>
      <c r="Q22" s="29">
        <f>SUMIF(positions!$B:$B,C22,positions!$H:$H)</f>
        <v>110590.0152735163</v>
      </c>
      <c r="R22" s="29">
        <f>F22*I22/IF(M22="RUB",1,_xll.BDP( CONCATENATE("RUB",UPPER(M22)," Curncy"), "PX_LAST"))/IF(M22="GBp",100,1)</f>
        <v>7636363.6363636367</v>
      </c>
      <c r="S22" s="29">
        <f>F22*I22/IF(M22="USD",1,_xll.BDP( CONCATENATE("USD",UPPER(M22)," Curncy"), "PX_LAST"))/IF(M22="GBp",100,1)</f>
        <v>129081.82865923934</v>
      </c>
      <c r="T22" s="109">
        <f t="shared" si="8"/>
        <v>954684.57136363722</v>
      </c>
      <c r="U22" s="109">
        <f t="shared" si="9"/>
        <v>18491.813385723042</v>
      </c>
      <c r="V22" s="30">
        <f>IF( OR(  _xll.BDP($D22,"EQY_DVD_YLD_EST")="#N/A Field Not Applicable", _xll.BDP($D22,"EQY_DVD_YLD_EST")="#N/A N/A"),IF(   OR(  _xll.BDP(D22,"YLD_CNV_MID")="#N/A Field Not Applicable", _xll.BDP(D22,"YLD_CNV_MID")="#N/A N/A"), 0,_xll.BDP(D22,"YLD_CNV_MID")),_xll.BDP($D22,"EQY_DVD_YLD_EST"))</f>
        <v>3.84748</v>
      </c>
      <c r="W22" s="29">
        <f>F22*I22/IF(M22="USD",1,_xll.BDP( CONCATENATE("USD",UPPER(M22)," Curncy"), "PX_LAST"))/IF(M22="GBp",100,1)</f>
        <v>129081.82865923934</v>
      </c>
      <c r="X22" s="46" t="str">
        <f>IF(  OR(   _xll.BDP($D22,"DVD_EX_DT")="#N/A N/A", _xll.BDP($D22,"DVD_EX_DT")="#N/A Field Not Applicable"),"",_xll.BDP($D22,"DVD_EX_DT"))</f>
        <v>04/05/2017</v>
      </c>
      <c r="Y22" s="46" t="str">
        <f>IF(  OR(   _xll.BDP($D22,"BDVD_NEXT_EST_DECL_DT")="#N/A N/A", _xll.BDP($D22,"BDVD_NEXT_EST_DECL_DT")="#N/A Field Not Applicable"),"",_xll.BDP($D22,"BDVD_NEXT_EST_DECL_DT"))</f>
        <v>29/08/2017</v>
      </c>
    </row>
    <row r="23" spans="2:25" s="12" customFormat="1" ht="15" x14ac:dyDescent="0.25">
      <c r="B23" s="32" t="str">
        <f>IF(LEFT(C23,2) = "RU", VLOOKUP(C23,MICEX!$A$2:$D$1554,4,FALSE),_xll.BDP(D23,"SECURITY_NAME"))</f>
        <v>Газпрнефть</v>
      </c>
      <c r="C23" s="32" t="str">
        <f>_xll.BDP(D23,"ID_ISIN")</f>
        <v>RU0009062467</v>
      </c>
      <c r="D23" s="54" t="s">
        <v>4790</v>
      </c>
      <c r="E23" s="7">
        <f t="shared" ref="E23:E26" si="19">S23/$S$77</f>
        <v>1.4437205183700279E-2</v>
      </c>
      <c r="F23" s="29">
        <f>SUMIF(positions!$B:$B,C23,positions!$E:$E)</f>
        <v>15350</v>
      </c>
      <c r="G23" s="29">
        <f t="shared" ref="G23:G26" si="20">$K$5-Q23</f>
        <v>-52540.789724788636</v>
      </c>
      <c r="H23" s="43">
        <f>SUMIF(positions!$B:$B,C23,positions!$S:$S)/SUMIF(positions!$B:$B,C23,positions!$E:$E)</f>
        <v>195.5</v>
      </c>
      <c r="I23" s="41">
        <f>IF(ISERR(_xll.BDP(D23,"PX_LAST")),VLOOKUP(C23,positions!$B:$C,2,FALSE),_xll.BDP(D23,"PX_LAST"))</f>
        <v>203.8</v>
      </c>
      <c r="J23" s="9">
        <f>IF( C23 = "RU000A0JR5Z5", _xll.BDP("486 HK EQUITY","BEST_TARGET_PRICE")*_xll.BDP("USDRUB Curncy","PX_LAST")/_xll.BDP("HKD Curncy","PX_LAST")*10, IF(  OR(   _xll.BDP(D23,"BEST_TARGET_PRICE")="#N/A N/A", _xll.BDP(D23,"BEST_TARGET_PRICE")="#N/A Field Not Applicable"),0,_xll.BDP(D23,"BEST_TARGET_PRICE")))</f>
        <v>216.03945922851563</v>
      </c>
      <c r="K23" s="10">
        <f t="shared" ref="K23:K26" si="21">IF(J23&gt;0,J23/I23-1,0)</f>
        <v>6.0056227814109908E-2</v>
      </c>
      <c r="L23" s="9">
        <f>IF(C23="RU000A0JR5Z5",_xll.BDP("486 HK EQUITY","EQY_REC_CONS"),IF(OR(_xll.BDP(D23,"EQY_REC_CONS")="#N/A Field Not Applicable",_xll.BDP(D23,"EQY_REC_CONS")="#N/A N/A"),0,_xll.BDP(D23,"EQY_REC_CONS")))</f>
        <v>4.1666670000000003</v>
      </c>
      <c r="M23" s="11" t="str">
        <f>_xll.BDP($D23,"CRNCY")</f>
        <v>RUB</v>
      </c>
      <c r="N23" s="7">
        <f t="shared" ref="N23:N26" si="22">IF(P23&gt;0,R23/P23-1,0)</f>
        <v>4.245524296675196E-2</v>
      </c>
      <c r="O23" s="7">
        <f t="shared" ref="O23:O26" si="23">IF(Q23&gt;0,S23/Q23-1,0)</f>
        <v>6.1659673890859246E-3</v>
      </c>
      <c r="P23" s="29">
        <f>SUMIF(positions!$B:$B,C23,positions!$I:$I)</f>
        <v>3000925</v>
      </c>
      <c r="Q23" s="29">
        <f>SUMIF(positions!$B:$B,C23,positions!$H:$H)</f>
        <v>52540.789724788636</v>
      </c>
      <c r="R23" s="29">
        <f>F23*I23/IF(M23="RUB",1,_xll.BDP( CONCATENATE("RUB",UPPER(M23)," Curncy"), "PX_LAST"))/IF(M23="GBp",100,1)</f>
        <v>3128330</v>
      </c>
      <c r="S23" s="29">
        <f>F23*I23/IF(M23="USD",1,_xll.BDP( CONCATENATE("USD",UPPER(M23)," Curncy"), "PX_LAST"))/IF(M23="GBp",100,1)</f>
        <v>52864.754520828508</v>
      </c>
      <c r="T23" s="109">
        <f t="shared" si="8"/>
        <v>127405</v>
      </c>
      <c r="U23" s="109">
        <f t="shared" si="9"/>
        <v>323.96479603987245</v>
      </c>
      <c r="V23" s="30">
        <f>IF( OR(  _xll.BDP($D23,"EQY_DVD_YLD_EST")="#N/A Field Not Applicable", _xll.BDP($D23,"EQY_DVD_YLD_EST")="#N/A N/A"),IF(   OR(  _xll.BDP(D23,"YLD_CNV_MID")="#N/A Field Not Applicable", _xll.BDP(D23,"YLD_CNV_MID")="#N/A N/A"), 0,_xll.BDP(D23,"YLD_CNV_MID")),_xll.BDP($D23,"EQY_DVD_YLD_EST"))</f>
        <v>5.5858679999999996</v>
      </c>
      <c r="W23" s="29">
        <f>F23*I23/IF(M23="USD",1,_xll.BDP( CONCATENATE("USD",UPPER(M23)," Curncy"), "PX_LAST"))/IF(M23="GBp",100,1)</f>
        <v>52864.754520828508</v>
      </c>
      <c r="X23" s="46" t="str">
        <f>IF(  OR(   _xll.BDP($D23,"DVD_EX_DT")="#N/A N/A", _xll.BDP($D23,"DVD_EX_DT")="#N/A Field Not Applicable"),"",_xll.BDP($D23,"DVD_EX_DT"))</f>
        <v>23/06/2017</v>
      </c>
      <c r="Y23" s="46" t="str">
        <f>IF(  OR(   _xll.BDP($D23,"BDVD_NEXT_EST_DECL_DT")="#N/A N/A", _xll.BDP($D23,"BDVD_NEXT_EST_DECL_DT")="#N/A Field Not Applicable"),"",_xll.BDP($D23,"BDVD_NEXT_EST_DECL_DT"))</f>
        <v>25/08/2017</v>
      </c>
    </row>
    <row r="24" spans="2:25" s="12" customFormat="1" ht="15" x14ac:dyDescent="0.25">
      <c r="B24" s="32" t="str">
        <f>IF(LEFT(C24,2) = "RU", VLOOKUP(C24,MICEX!$A$2:$D$1554,4,FALSE),_xll.BDP(D24,"SECURITY_NAME"))</f>
        <v>НМТП ао</v>
      </c>
      <c r="C24" s="32" t="str">
        <f>_xll.BDP(D24,"ID_ISIN")</f>
        <v>RU0009084446</v>
      </c>
      <c r="D24" t="s">
        <v>4788</v>
      </c>
      <c r="E24" s="7">
        <f t="shared" si="19"/>
        <v>1.6258256345010696E-2</v>
      </c>
      <c r="F24" s="29">
        <f>SUMIF(positions!$B:$B,C24,positions!$E:$E)</f>
        <v>491000</v>
      </c>
      <c r="G24" s="29">
        <f t="shared" si="20"/>
        <v>-52033.052980731125</v>
      </c>
      <c r="H24" s="43">
        <f>SUMIF(positions!$B:$B,C24,positions!$S:$S)/SUMIF(positions!$B:$B,C24,positions!$E:$E)</f>
        <v>6.0959000000000003</v>
      </c>
      <c r="I24" s="41">
        <f>IF(ISERR(_xll.BDP(D24,"PX_LAST")),VLOOKUP(C24,positions!$B:$C,2,FALSE),_xll.BDP(D24,"PX_LAST"))</f>
        <v>7.1749999999999998</v>
      </c>
      <c r="J24" s="9">
        <f>IF( C24 = "RU000A0JR5Z5", _xll.BDP("486 HK EQUITY","BEST_TARGET_PRICE")*_xll.BDP("USDRUB Curncy","PX_LAST")/_xll.BDP("HKD Curncy","PX_LAST")*10, IF(  OR(   _xll.BDP(D24,"BEST_TARGET_PRICE")="#N/A N/A", _xll.BDP(D24,"BEST_TARGET_PRICE")="#N/A Field Not Applicable"),0,_xll.BDP(D24,"BEST_TARGET_PRICE")))</f>
        <v>0</v>
      </c>
      <c r="K24" s="10">
        <f t="shared" si="21"/>
        <v>0</v>
      </c>
      <c r="L24" s="9">
        <f>IF(C24="RU000A0JR5Z5",_xll.BDP("486 HK EQUITY","EQY_REC_CONS"),IF(OR(_xll.BDP(D24,"EQY_REC_CONS")="#N/A Field Not Applicable",_xll.BDP(D24,"EQY_REC_CONS")="#N/A N/A"),0,_xll.BDP(D24,"EQY_REC_CONS")))</f>
        <v>0</v>
      </c>
      <c r="M24" s="11" t="str">
        <f>_xll.BDP($D24,"CRNCY")</f>
        <v>RUB</v>
      </c>
      <c r="N24" s="7">
        <f t="shared" si="22"/>
        <v>0.17702062041700151</v>
      </c>
      <c r="O24" s="7">
        <f t="shared" si="23"/>
        <v>0.14413626014764569</v>
      </c>
      <c r="P24" s="29">
        <f>SUMIF(positions!$B:$B,C24,positions!$I:$I)</f>
        <v>2993086.9000000004</v>
      </c>
      <c r="Q24" s="29">
        <f>SUMIF(positions!$B:$B,C24,positions!$H:$H)</f>
        <v>52033.052980731125</v>
      </c>
      <c r="R24" s="29">
        <f>F24*I24/IF(M24="RUB",1,_xll.BDP( CONCATENATE("RUB",UPPER(M24)," Curncy"), "PX_LAST"))/IF(M24="GBp",100,1)</f>
        <v>3522925</v>
      </c>
      <c r="S24" s="29">
        <f>F24*I24/IF(M24="USD",1,_xll.BDP( CONCATENATE("USD",UPPER(M24)," Curncy"), "PX_LAST"))/IF(M24="GBp",100,1)</f>
        <v>59532.902641438013</v>
      </c>
      <c r="T24" s="109">
        <f t="shared" si="8"/>
        <v>529838.09999999963</v>
      </c>
      <c r="U24" s="109">
        <f t="shared" si="9"/>
        <v>7499.8496607068882</v>
      </c>
      <c r="V24" s="30">
        <f>IF( OR(  _xll.BDP($D24,"EQY_DVD_YLD_EST")="#N/A Field Not Applicable", _xll.BDP($D24,"EQY_DVD_YLD_EST")="#N/A N/A"),IF(   OR(  _xll.BDP(D24,"YLD_CNV_MID")="#N/A Field Not Applicable", _xll.BDP(D24,"YLD_CNV_MID")="#N/A N/A"), 0,_xll.BDP(D24,"YLD_CNV_MID")),_xll.BDP($D24,"EQY_DVD_YLD_EST"))</f>
        <v>3.2989099999999998</v>
      </c>
      <c r="W24" s="29">
        <f>F24*I24/IF(M24="USD",1,_xll.BDP( CONCATENATE("USD",UPPER(M24)," Curncy"), "PX_LAST"))/IF(M24="GBp",100,1)</f>
        <v>59532.902641438013</v>
      </c>
      <c r="X24" s="46" t="str">
        <f>IF(  OR(   _xll.BDP($D24,"DVD_EX_DT")="#N/A N/A", _xll.BDP($D24,"DVD_EX_DT")="#N/A Field Not Applicable"),"",_xll.BDP($D24,"DVD_EX_DT"))</f>
        <v>26/05/2017</v>
      </c>
      <c r="Y24" s="46" t="str">
        <f>IF(  OR(   _xll.BDP($D24,"BDVD_NEXT_EST_DECL_DT")="#N/A N/A", _xll.BDP($D24,"BDVD_NEXT_EST_DECL_DT")="#N/A Field Not Applicable"),"",_xll.BDP($D24,"BDVD_NEXT_EST_DECL_DT"))</f>
        <v/>
      </c>
    </row>
    <row r="25" spans="2:25" s="12" customFormat="1" ht="15" x14ac:dyDescent="0.25">
      <c r="B25" s="32" t="str">
        <f>IF(LEFT(C25,2) = "RU", VLOOKUP(C25,MICEX!$A$2:$D$1554,4,FALSE),_xll.BDP(D25,"SECURITY_NAME"))</f>
        <v>НКНХ ап</v>
      </c>
      <c r="C25" s="32" t="str">
        <f>_xll.BDP(D25,"ID_ISIN")</f>
        <v>RU0006765096</v>
      </c>
      <c r="D25" t="s">
        <v>4789</v>
      </c>
      <c r="E25" s="7">
        <f t="shared" si="19"/>
        <v>1.5917624086070968E-2</v>
      </c>
      <c r="F25" s="29">
        <f>SUMIF(positions!$B:$B,C25,positions!$E:$E)</f>
        <v>130500</v>
      </c>
      <c r="G25" s="29">
        <f t="shared" si="20"/>
        <v>-77321.935669323735</v>
      </c>
      <c r="H25" s="43">
        <f>SUMIF(positions!$B:$B,C25,positions!$S:$S)/SUMIF(positions!$B:$B,C25,positions!$E:$E)</f>
        <v>34.422600000000003</v>
      </c>
      <c r="I25" s="41">
        <f>IF(ISERR(_xll.BDP(D25,"PX_LAST")),VLOOKUP(C25,positions!$B:$C,2,FALSE),_xll.BDP(D25,"PX_LAST"))</f>
        <v>26.43</v>
      </c>
      <c r="J25" s="9">
        <f>IF( C25 = "RU000A0JR5Z5", _xll.BDP("486 HK EQUITY","BEST_TARGET_PRICE")*_xll.BDP("USDRUB Curncy","PX_LAST")/_xll.BDP("HKD Curncy","PX_LAST")*10, IF(  OR(   _xll.BDP(D25,"BEST_TARGET_PRICE")="#N/A N/A", _xll.BDP(D25,"BEST_TARGET_PRICE")="#N/A Field Not Applicable"),0,_xll.BDP(D25,"BEST_TARGET_PRICE")))</f>
        <v>0</v>
      </c>
      <c r="K25" s="10">
        <f t="shared" si="21"/>
        <v>0</v>
      </c>
      <c r="L25" s="9">
        <f>IF(C25="RU000A0JR5Z5",_xll.BDP("486 HK EQUITY","EQY_REC_CONS"),IF(OR(_xll.BDP(D25,"EQY_REC_CONS")="#N/A Field Not Applicable",_xll.BDP(D25,"EQY_REC_CONS")="#N/A N/A"),0,_xll.BDP(D25,"EQY_REC_CONS")))</f>
        <v>0</v>
      </c>
      <c r="M25" s="11" t="str">
        <f>_xll.BDP($D25,"CRNCY")</f>
        <v>RUB</v>
      </c>
      <c r="N25" s="7">
        <f t="shared" si="22"/>
        <v>-0.23219047951055427</v>
      </c>
      <c r="O25" s="7">
        <f t="shared" si="23"/>
        <v>-0.2461956876337037</v>
      </c>
      <c r="P25" s="29">
        <f>SUMIF(positions!$B:$B,C25,positions!$I:$I)</f>
        <v>4492149.3000000007</v>
      </c>
      <c r="Q25" s="29">
        <f>SUMIF(positions!$B:$B,C25,positions!$H:$H)</f>
        <v>77321.935669323735</v>
      </c>
      <c r="R25" s="29">
        <f>F25*I25/IF(M25="RUB",1,_xll.BDP( CONCATENATE("RUB",UPPER(M25)," Curncy"), "PX_LAST"))/IF(M25="GBp",100,1)</f>
        <v>3449115</v>
      </c>
      <c r="S25" s="29">
        <f>F25*I25/IF(M25="USD",1,_xll.BDP( CONCATENATE("USD",UPPER(M25)," Curncy"), "PX_LAST"))/IF(M25="GBp",100,1)</f>
        <v>58285.60854804558</v>
      </c>
      <c r="T25" s="109">
        <f t="shared" si="8"/>
        <v>-1043034.3000000007</v>
      </c>
      <c r="U25" s="109">
        <f t="shared" si="9"/>
        <v>-19036.327121278155</v>
      </c>
      <c r="V25" s="30">
        <f>IF( OR(  _xll.BDP($D25,"EQY_DVD_YLD_EST")="#N/A Field Not Applicable", _xll.BDP($D25,"EQY_DVD_YLD_EST")="#N/A N/A"),IF(   OR(  _xll.BDP(D25,"YLD_CNV_MID")="#N/A Field Not Applicable", _xll.BDP(D25,"YLD_CNV_MID")="#N/A N/A"), 0,_xll.BDP(D25,"YLD_CNV_MID")),_xll.BDP($D25,"EQY_DVD_YLD_EST"))</f>
        <v>0</v>
      </c>
      <c r="W25" s="29">
        <f>F25*I25/IF(M25="USD",1,_xll.BDP( CONCATENATE("USD",UPPER(M25)," Curncy"), "PX_LAST"))/IF(M25="GBp",100,1)</f>
        <v>58285.60854804558</v>
      </c>
      <c r="X25" s="46" t="str">
        <f>IF(  OR(   _xll.BDP($D25,"DVD_EX_DT")="#N/A N/A", _xll.BDP($D25,"DVD_EX_DT")="#N/A Field Not Applicable"),"",_xll.BDP($D25,"DVD_EX_DT"))</f>
        <v>03/05/2016</v>
      </c>
      <c r="Y25" s="46" t="str">
        <f>IF(  OR(   _xll.BDP($D25,"BDVD_NEXT_EST_DECL_DT")="#N/A N/A", _xll.BDP($D25,"BDVD_NEXT_EST_DECL_DT")="#N/A Field Not Applicable"),"",_xll.BDP($D25,"BDVD_NEXT_EST_DECL_DT"))</f>
        <v/>
      </c>
    </row>
    <row r="26" spans="2:25" s="12" customFormat="1" ht="15" x14ac:dyDescent="0.25">
      <c r="B26" s="32" t="str">
        <f>IF(LEFT(C26,2) = "RU", VLOOKUP(C26,MICEX!$A$2:$D$1554,4,FALSE),_xll.BDP(D26,"SECURITY_NAME"))</f>
        <v>КАМАЗ</v>
      </c>
      <c r="C26" s="32" t="str">
        <f>_xll.BDP(D26,"ID_ISIN")</f>
        <v>RU0008959580</v>
      </c>
      <c r="D26" t="s">
        <v>4791</v>
      </c>
      <c r="E26" s="7">
        <f t="shared" si="19"/>
        <v>1.4772576356402488E-2</v>
      </c>
      <c r="F26" s="29">
        <f>SUMIF(positions!$B:$B,C26,positions!$E:$E)</f>
        <v>60000</v>
      </c>
      <c r="G26" s="29">
        <f t="shared" si="20"/>
        <v>-52566.7315998099</v>
      </c>
      <c r="H26" s="43">
        <f>SUMIF(positions!$B:$B,C26,positions!$S:$S)/SUMIF(positions!$B:$B,C26,positions!$E:$E)</f>
        <v>50.327126</v>
      </c>
      <c r="I26" s="41">
        <f>IF(ISERR(_xll.BDP(D26,"PX_LAST")),VLOOKUP(C26,positions!$B:$C,2,FALSE),_xll.BDP(D26,"PX_LAST"))</f>
        <v>53.35</v>
      </c>
      <c r="J26" s="9">
        <f>IF( C26 = "RU000A0JR5Z5", _xll.BDP("486 HK EQUITY","BEST_TARGET_PRICE")*_xll.BDP("USDRUB Curncy","PX_LAST")/_xll.BDP("HKD Curncy","PX_LAST")*10, IF(  OR(   _xll.BDP(D26,"BEST_TARGET_PRICE")="#N/A N/A", _xll.BDP(D26,"BEST_TARGET_PRICE")="#N/A Field Not Applicable"),0,_xll.BDP(D26,"BEST_TARGET_PRICE")))</f>
        <v>0</v>
      </c>
      <c r="K26" s="10">
        <f t="shared" si="21"/>
        <v>0</v>
      </c>
      <c r="L26" s="9">
        <f>IF(C26="RU000A0JR5Z5",_xll.BDP("486 HK EQUITY","EQY_REC_CONS"),IF(OR(_xll.BDP(D26,"EQY_REC_CONS")="#N/A Field Not Applicable",_xll.BDP(D26,"EQY_REC_CONS")="#N/A N/A"),0,_xll.BDP(D26,"EQY_REC_CONS")))</f>
        <v>3</v>
      </c>
      <c r="M26" s="11" t="str">
        <f>_xll.BDP($D26,"CRNCY")</f>
        <v>RUB</v>
      </c>
      <c r="N26" s="7">
        <f t="shared" si="22"/>
        <v>6.0064506763211511E-2</v>
      </c>
      <c r="O26" s="7">
        <f t="shared" si="23"/>
        <v>2.9030765919922041E-2</v>
      </c>
      <c r="P26" s="29">
        <f>SUMIF(positions!$B:$B,C26,positions!$I:$I)</f>
        <v>3019627.56</v>
      </c>
      <c r="Q26" s="29">
        <f>SUMIF(positions!$B:$B,C26,positions!$H:$H)</f>
        <v>52566.7315998099</v>
      </c>
      <c r="R26" s="29">
        <f>F26*I26/IF(M26="RUB",1,_xll.BDP( CONCATENATE("RUB",UPPER(M26)," Curncy"), "PX_LAST"))/IF(M26="GBp",100,1)</f>
        <v>3201000</v>
      </c>
      <c r="S26" s="29">
        <f>F26*I26/IF(M26="USD",1,_xll.BDP( CONCATENATE("USD",UPPER(M26)," Curncy"), "PX_LAST"))/IF(M26="GBp",100,1)</f>
        <v>54092.784080059348</v>
      </c>
      <c r="T26" s="109">
        <f t="shared" si="8"/>
        <v>181372.43999999994</v>
      </c>
      <c r="U26" s="109">
        <f t="shared" si="9"/>
        <v>1526.0524802494474</v>
      </c>
      <c r="V26" s="30">
        <f>IF( OR(  _xll.BDP($D26,"EQY_DVD_YLD_EST")="#N/A Field Not Applicable", _xll.BDP($D26,"EQY_DVD_YLD_EST")="#N/A N/A"),IF(   OR(  _xll.BDP(D26,"YLD_CNV_MID")="#N/A Field Not Applicable", _xll.BDP(D26,"YLD_CNV_MID")="#N/A N/A"), 0,_xll.BDP(D26,"YLD_CNV_MID")),_xll.BDP($D26,"EQY_DVD_YLD_EST"))</f>
        <v>0</v>
      </c>
      <c r="W26" s="29">
        <f>F26*I26/IF(M26="USD",1,_xll.BDP( CONCATENATE("USD",UPPER(M26)," Curncy"), "PX_LAST"))/IF(M26="GBp",100,1)</f>
        <v>54092.784080059348</v>
      </c>
      <c r="X26" s="46" t="str">
        <f>IF(  OR(   _xll.BDP($D26,"DVD_EX_DT")="#N/A N/A", _xll.BDP($D26,"DVD_EX_DT")="#N/A Field Not Applicable"),"",_xll.BDP($D26,"DVD_EX_DT"))</f>
        <v>11/07/2017</v>
      </c>
      <c r="Y26" s="46" t="str">
        <f>IF(  OR(   _xll.BDP($D26,"BDVD_NEXT_EST_DECL_DT")="#N/A N/A", _xll.BDP($D26,"BDVD_NEXT_EST_DECL_DT")="#N/A Field Not Applicable"),"",_xll.BDP($D26,"BDVD_NEXT_EST_DECL_DT"))</f>
        <v/>
      </c>
    </row>
    <row r="27" spans="2:25" s="12" customFormat="1" ht="15" hidden="1" x14ac:dyDescent="0.25">
      <c r="B27" s="32"/>
      <c r="C27" s="32"/>
      <c r="D27"/>
      <c r="E27" s="7"/>
      <c r="F27" s="29"/>
      <c r="G27" s="29"/>
      <c r="H27" s="43"/>
      <c r="I27" s="41"/>
      <c r="J27" s="9"/>
      <c r="K27" s="10"/>
      <c r="L27" s="9"/>
      <c r="M27" s="11"/>
      <c r="N27" s="7"/>
      <c r="O27" s="7"/>
      <c r="P27" s="29"/>
      <c r="Q27" s="29"/>
      <c r="R27" s="29"/>
      <c r="S27" s="29"/>
      <c r="T27" s="29"/>
      <c r="U27" s="29"/>
      <c r="V27" s="30"/>
      <c r="W27" s="29"/>
      <c r="X27" s="46"/>
      <c r="Y27" s="46"/>
    </row>
    <row r="28" spans="2:25" s="12" customFormat="1" ht="15" hidden="1" x14ac:dyDescent="0.25">
      <c r="B28" s="32"/>
      <c r="C28" s="32"/>
      <c r="D28"/>
      <c r="E28" s="7"/>
      <c r="F28" s="29"/>
      <c r="G28" s="29"/>
      <c r="H28" s="43"/>
      <c r="I28" s="41"/>
      <c r="J28" s="9"/>
      <c r="K28" s="10"/>
      <c r="L28" s="9"/>
      <c r="M28" s="11"/>
      <c r="N28" s="7"/>
      <c r="O28" s="7"/>
      <c r="P28" s="29"/>
      <c r="Q28" s="29"/>
      <c r="R28" s="29"/>
      <c r="S28" s="29"/>
      <c r="T28" s="29"/>
      <c r="U28" s="29"/>
      <c r="V28" s="30"/>
      <c r="W28" s="29"/>
      <c r="X28" s="46"/>
      <c r="Y28" s="46"/>
    </row>
    <row r="29" spans="2:25" s="12" customFormat="1" ht="15" hidden="1" x14ac:dyDescent="0.25">
      <c r="B29" s="32"/>
      <c r="C29" s="32"/>
      <c r="D29"/>
      <c r="E29" s="7"/>
      <c r="F29" s="29"/>
      <c r="G29" s="29"/>
      <c r="H29" s="43"/>
      <c r="I29" s="41"/>
      <c r="J29" s="9"/>
      <c r="K29" s="10"/>
      <c r="L29" s="9"/>
      <c r="M29" s="11"/>
      <c r="N29" s="7"/>
      <c r="O29" s="7"/>
      <c r="P29" s="29"/>
      <c r="Q29" s="29"/>
      <c r="R29" s="29"/>
      <c r="S29" s="29"/>
      <c r="T29" s="29"/>
      <c r="U29" s="29"/>
      <c r="V29" s="30"/>
      <c r="W29" s="29"/>
      <c r="X29" s="46"/>
      <c r="Y29" s="46"/>
    </row>
    <row r="30" spans="2:25" s="12" customFormat="1" ht="15" hidden="1" x14ac:dyDescent="0.25">
      <c r="B30" s="32"/>
      <c r="C30" s="32"/>
      <c r="D30"/>
      <c r="E30" s="7"/>
      <c r="F30" s="29"/>
      <c r="G30" s="29"/>
      <c r="H30" s="43"/>
      <c r="I30" s="41"/>
      <c r="J30" s="9"/>
      <c r="K30" s="10"/>
      <c r="L30" s="9"/>
      <c r="M30" s="11"/>
      <c r="N30" s="7"/>
      <c r="O30" s="7"/>
      <c r="P30" s="29"/>
      <c r="Q30" s="29"/>
      <c r="R30" s="29"/>
      <c r="S30" s="29"/>
      <c r="T30" s="29"/>
      <c r="U30" s="29"/>
      <c r="V30" s="30"/>
      <c r="W30" s="29"/>
      <c r="X30" s="46"/>
      <c r="Y30" s="46"/>
    </row>
    <row r="31" spans="2:25" s="12" customFormat="1" ht="15" hidden="1" x14ac:dyDescent="0.25">
      <c r="B31" s="32"/>
      <c r="C31" s="32"/>
      <c r="D31"/>
      <c r="E31" s="7"/>
      <c r="F31" s="29"/>
      <c r="G31" s="29"/>
      <c r="H31" s="43"/>
      <c r="I31" s="41"/>
      <c r="J31" s="9"/>
      <c r="K31" s="10"/>
      <c r="L31" s="9"/>
      <c r="M31" s="11"/>
      <c r="N31" s="7"/>
      <c r="O31" s="7"/>
      <c r="P31" s="29"/>
      <c r="Q31" s="29"/>
      <c r="R31" s="29"/>
      <c r="S31" s="29"/>
      <c r="T31" s="29"/>
      <c r="U31" s="29"/>
      <c r="V31" s="30"/>
      <c r="W31" s="29"/>
      <c r="X31" s="46"/>
      <c r="Y31" s="46"/>
    </row>
    <row r="32" spans="2:25" s="12" customFormat="1" ht="15" hidden="1" x14ac:dyDescent="0.25">
      <c r="B32" s="32"/>
      <c r="C32" s="32"/>
      <c r="D32"/>
      <c r="E32" s="7"/>
      <c r="F32" s="29"/>
      <c r="G32" s="29"/>
      <c r="H32" s="43"/>
      <c r="I32" s="41"/>
      <c r="J32" s="9"/>
      <c r="K32" s="10"/>
      <c r="L32" s="9"/>
      <c r="M32" s="11"/>
      <c r="N32" s="7"/>
      <c r="O32" s="7"/>
      <c r="P32" s="29"/>
      <c r="Q32" s="29"/>
      <c r="R32" s="29"/>
      <c r="S32" s="29"/>
      <c r="T32" s="29"/>
      <c r="U32" s="29"/>
      <c r="V32" s="30"/>
      <c r="W32" s="29"/>
      <c r="X32" s="46"/>
      <c r="Y32" s="46"/>
    </row>
    <row r="33" spans="1:25" s="12" customFormat="1" ht="15" hidden="1" x14ac:dyDescent="0.25">
      <c r="B33" s="32"/>
      <c r="C33" s="32"/>
      <c r="D33"/>
      <c r="E33" s="7"/>
      <c r="F33" s="29"/>
      <c r="G33" s="29"/>
      <c r="H33" s="43"/>
      <c r="I33" s="41"/>
      <c r="J33" s="9"/>
      <c r="K33" s="10"/>
      <c r="L33" s="9"/>
      <c r="M33" s="11"/>
      <c r="N33" s="7"/>
      <c r="O33" s="7"/>
      <c r="P33" s="29"/>
      <c r="Q33" s="29"/>
      <c r="R33" s="29"/>
      <c r="S33" s="29"/>
      <c r="T33" s="29"/>
      <c r="U33" s="29"/>
      <c r="V33" s="30"/>
      <c r="W33" s="29"/>
      <c r="X33" s="46"/>
      <c r="Y33" s="46"/>
    </row>
    <row r="34" spans="1:25" s="12" customFormat="1" ht="15" x14ac:dyDescent="0.25">
      <c r="B34" s="32"/>
      <c r="C34" s="32"/>
      <c r="D34"/>
      <c r="E34" s="39">
        <f>SUM(E9:E33)</f>
        <v>0.38477229612150576</v>
      </c>
      <c r="F34" s="39"/>
      <c r="G34" s="29"/>
      <c r="H34" s="43"/>
      <c r="I34" s="8"/>
      <c r="J34" s="9"/>
      <c r="K34" s="10">
        <f>SUMPRODUCT(K9:K33,E9:E33)</f>
        <v>6.2945861333783437E-2</v>
      </c>
      <c r="L34" s="9"/>
      <c r="M34" s="11"/>
      <c r="N34" s="7">
        <f>SUMPRODUCT(N9:N33,E9:E33)</f>
        <v>7.8330096755263694E-3</v>
      </c>
      <c r="O34" s="7">
        <f>SUMPRODUCT(O9:O33,E9:E33)</f>
        <v>1.6997826959329501E-3</v>
      </c>
      <c r="P34" s="34">
        <f t="shared" ref="P34:U34" si="24">SUM(P9:P33)</f>
        <v>82940174.54480733</v>
      </c>
      <c r="Q34" s="34">
        <f t="shared" si="24"/>
        <v>1426649.1366946753</v>
      </c>
      <c r="R34" s="34">
        <f t="shared" si="24"/>
        <v>83369659.758221269</v>
      </c>
      <c r="S34" s="34">
        <f t="shared" si="24"/>
        <v>1408921.7907524074</v>
      </c>
      <c r="T34" s="34">
        <f t="shared" si="24"/>
        <v>429485.21341393702</v>
      </c>
      <c r="U34" s="34">
        <f t="shared" si="24"/>
        <v>-17727.345942268454</v>
      </c>
      <c r="V34" s="30"/>
      <c r="W34" s="34">
        <f>SUM(W9:W33)</f>
        <v>1408921.7907524074</v>
      </c>
      <c r="X34" s="47"/>
      <c r="Y34" s="47"/>
    </row>
    <row r="35" spans="1:25" s="12" customFormat="1" ht="25.5" x14ac:dyDescent="0.25">
      <c r="A35" s="6"/>
      <c r="B35" s="6" t="s">
        <v>16</v>
      </c>
      <c r="C35" s="6"/>
      <c r="D35"/>
      <c r="E35" s="7"/>
      <c r="F35" s="7"/>
      <c r="G35"/>
      <c r="H35" s="43"/>
      <c r="I35" s="8"/>
      <c r="J35" s="3" t="s">
        <v>21</v>
      </c>
      <c r="K35" s="3" t="s">
        <v>32</v>
      </c>
      <c r="L35" s="9"/>
      <c r="M35" s="11"/>
      <c r="N35" s="7"/>
      <c r="O35" s="7"/>
      <c r="P35" s="29"/>
      <c r="Q35" s="29"/>
      <c r="R35" s="29"/>
      <c r="S35" s="29"/>
      <c r="T35" s="29"/>
      <c r="U35" s="29"/>
      <c r="V35" s="30"/>
      <c r="W35" s="30"/>
      <c r="X35" s="47"/>
      <c r="Y35" s="47"/>
    </row>
    <row r="36" spans="1:25" s="12" customFormat="1" ht="15" x14ac:dyDescent="0.25">
      <c r="B36" s="32" t="str">
        <f>IF(LEFT(C36,2) = "RU", VLOOKUP(C36,MICEX!$A$2:$D$1700,4,FALSE),_xll.BDP(D36,"SECURITY_NAME"))</f>
        <v>KNFP 0 04/15/19</v>
      </c>
      <c r="C36" s="32" t="str">
        <f>_xll.BDP(D36,"ID_ISIN")</f>
        <v>XS1513280757</v>
      </c>
      <c r="D36" t="s">
        <v>4710</v>
      </c>
      <c r="E36" s="7">
        <f>S36/$S$77</f>
        <v>1.35861654630087E-2</v>
      </c>
      <c r="F36" s="29">
        <f>SUMIF(positions!$B:$B,CLIENT!C36,positions!$E:$E)</f>
        <v>50000</v>
      </c>
      <c r="G36" s="29">
        <f t="shared" ref="G36" si="25">$K$5-Q36</f>
        <v>-47500</v>
      </c>
      <c r="H36" s="43">
        <f>SUMIF(positions!$B:$B,C36,positions!$S:$S)/SUMIF(positions!$B:$B,CLIENT!C36,positions!$E:$E)</f>
        <v>95</v>
      </c>
      <c r="I36" s="41">
        <f>IF(_xll.BDP(D36,"PX_LAST")="#N/A N/A",100,_xll.BDP(D36,"PX_LAST"))</f>
        <v>99.497</v>
      </c>
      <c r="J36" s="9">
        <f>IF( _xll.BDP($D36,"DUR_MID") = "#N/A N/A", 0,  _xll.BDP($D36,"DUR_MID") )</f>
        <v>0</v>
      </c>
      <c r="K36" s="7">
        <f>IF( OR( _xll.BDP($D36,"YLD_CNV_MID")="#N/A Field Not Applicable",_xll.BDP($D36,"YLD_CNV_MID")= "#N/A N/A"), 0, _xll.BDP($D36,"YLD_CNV_MID")/100)</f>
        <v>0</v>
      </c>
      <c r="L36" s="9"/>
      <c r="M36" s="11" t="str">
        <f>_xll.BDP($D36,"CRNCY")</f>
        <v>USD</v>
      </c>
      <c r="N36" s="7">
        <f>R36/P36-1</f>
        <v>9.2253278780154435E-2</v>
      </c>
      <c r="O36" s="7">
        <f>IF(Q36&gt;0,S36/Q36-1,0)</f>
        <v>4.7336842105263122E-2</v>
      </c>
      <c r="P36" s="29">
        <f>SUMIF(positions!$B:$B,C36,positions!$I:$I)</f>
        <v>2695069.25</v>
      </c>
      <c r="Q36" s="29">
        <f>SUMIF(positions!$B:$B,C36,positions!$H:$H)</f>
        <v>47500</v>
      </c>
      <c r="R36" s="29">
        <f>F36*I36/IF(M36="RUB",0.001,_xll.BDP( CONCATENATE("RUB",UPPER(M36)," Curncy"), "PX_LAST"))/IF(M36="GBp",100,1)*0.01</f>
        <v>2943698.2248520716</v>
      </c>
      <c r="S36" s="29">
        <f>F36*I36/IF(M36="USD",1,_xll.BDP( CONCATENATE("USD",UPPER(M36)," Curncy"), "PX_LAST"))/IF(M36="GBp",100,1)*IF(M36="RUB",10,0.01)</f>
        <v>49748.5</v>
      </c>
      <c r="T36" s="29">
        <f t="shared" ref="T36:T44" si="26">R36-P36</f>
        <v>248628.97485207161</v>
      </c>
      <c r="U36" s="29">
        <f t="shared" ref="U36:U44" si="27">S36-Q36</f>
        <v>2248.5</v>
      </c>
      <c r="V36" s="30">
        <f>IF( OR(  _xll.BDP($D36,"EQY_DVD_YLD_EST")="#N/A Field Not Applicable", _xll.BDP($D36,"EQY_DVD_YLD_EST")="#N/A N/A"),IF(   OR(  _xll.BDP(D36,"YLD_CNV_MID")="#N/A Field Not Applicable", _xll.BDP(D36,"YLD_CNV_MID")="#N/A N/A"), 0,_xll.BDP(D36,"YLD_CNV_MID")),_xll.BDP($D36,"EQY_DVD_YLD_EST"))</f>
        <v>0</v>
      </c>
      <c r="W36" s="29">
        <f>F36*IF(_xll.BDP(D36,"PX_DIRTY_MID")="#N/A N/A",100,_xll.BDP(D36,"PX_DIRTY_MID"))/IF(M36="USD",1,_xll.BDP( CONCATENATE("USD",UPPER(M36)," Curncy"), "PX_LAST"))/IF(M36="GBp",100,1)*IF(M36="RUB",10,0.01)</f>
        <v>49748.5</v>
      </c>
      <c r="X36" s="46" t="str">
        <f>IF(  OR(   _xll.BDP($D36,"NXT_CPN_DT")="#N/A N/A", _xll.BDP($D36,"NXT_CPN_DT")="#N/A Field Not Applicable"),"",_xll.BDP($D36,"NXT_CPN_DT"))</f>
        <v>14/07/2017</v>
      </c>
      <c r="Y36" s="47"/>
    </row>
    <row r="37" spans="1:25" s="12" customFormat="1" ht="15" x14ac:dyDescent="0.25">
      <c r="B37" s="32" t="str">
        <f>IF(LEFT(C37,2) = "RU", VLOOKUP(C37,MICEX!$A$2:$D$1700,4,FALSE),_xll.BDP(D37,"SECURITY_NAME"))</f>
        <v>SBERRU 5 1/2 02/26/24</v>
      </c>
      <c r="C37" s="32" t="str">
        <f>_xll.BDP(D37,"ID_ISIN")</f>
        <v>XS1032750165</v>
      </c>
      <c r="D37" t="s">
        <v>4763</v>
      </c>
      <c r="E37" s="7">
        <f>S37/$S$77</f>
        <v>5.5930262959168253E-2</v>
      </c>
      <c r="F37" s="29">
        <f>SUMIF(positions!$B:$B,CLIENT!C37,positions!$E:$E)</f>
        <v>200000</v>
      </c>
      <c r="G37" s="29">
        <f t="shared" ref="G37:G38" si="28">$K$5-Q37</f>
        <v>-202420</v>
      </c>
      <c r="H37" s="43">
        <f>SUMIF(positions!$B:$B,C37,positions!$S:$S)/SUMIF(positions!$B:$B,CLIENT!C37,positions!$E:$E)</f>
        <v>101.21</v>
      </c>
      <c r="I37" s="41">
        <f>IF(_xll.BDP(D37,"PX_LAST")="#N/A N/A",100,_xll.BDP(D37,"PX_LAST"))</f>
        <v>102.4</v>
      </c>
      <c r="J37" s="9">
        <f>IF( _xll.BDP($D37,"DUR_MID") = "#N/A N/A", 0,  _xll.BDP($D37,"DUR_MID") )</f>
        <v>1.4551697219223134</v>
      </c>
      <c r="K37" s="7">
        <f>IF( OR( _xll.BDP($D37,"YLD_CNV_MID")="#N/A Field Not Applicable",_xll.BDP($D37,"YLD_CNV_MID")= "#N/A N/A"), 0, _xll.BDP($D37,"YLD_CNV_MID")/100)</f>
        <v>3.8320968056994989E-2</v>
      </c>
      <c r="L37" s="9"/>
      <c r="M37" s="11" t="str">
        <f>_xll.BDP($D37,"CRNCY")</f>
        <v>USD</v>
      </c>
      <c r="N37" s="7">
        <f t="shared" ref="N37:N38" si="29">R37/P37-1</f>
        <v>-2.211310207631545E-3</v>
      </c>
      <c r="O37" s="7">
        <f t="shared" ref="O37:O38" si="30">IF(Q37&gt;0,S37/Q37-1,0)</f>
        <v>1.1757731449461462E-2</v>
      </c>
      <c r="P37" s="29">
        <f>SUMIF(positions!$B:$B,C37,positions!$I:$I)</f>
        <v>12145200</v>
      </c>
      <c r="Q37" s="29">
        <f>SUMIF(positions!$B:$B,C37,positions!$H:$H)</f>
        <v>202420</v>
      </c>
      <c r="R37" s="29">
        <f>F37*I37/IF(M37="RUB",0.001,_xll.BDP( CONCATENATE("RUB",UPPER(M37)," Curncy"), "PX_LAST"))/IF(M37="GBp",100,1)*0.01</f>
        <v>12118343.195266273</v>
      </c>
      <c r="S37" s="29">
        <f>F37*I37/IF(M37="USD",1,_xll.BDP( CONCATENATE("USD",UPPER(M37)," Curncy"), "PX_LAST"))/IF(M37="GBp",100,1)*IF(M37="RUB",10,0.01)</f>
        <v>204800</v>
      </c>
      <c r="T37" s="29">
        <f t="shared" si="26"/>
        <v>-26856.804733727127</v>
      </c>
      <c r="U37" s="29">
        <f t="shared" si="27"/>
        <v>2380</v>
      </c>
      <c r="V37" s="30">
        <f>IF( OR(  _xll.BDP($D37,"EQY_DVD_YLD_EST")="#N/A Field Not Applicable", _xll.BDP($D37,"EQY_DVD_YLD_EST")="#N/A N/A"),IF(   OR(  _xll.BDP(D37,"YLD_CNV_MID")="#N/A Field Not Applicable", _xll.BDP(D37,"YLD_CNV_MID")="#N/A N/A"), 0,_xll.BDP(D37,"YLD_CNV_MID")),_xll.BDP($D37,"EQY_DVD_YLD_EST"))</f>
        <v>3.8320968056994991</v>
      </c>
      <c r="W37" s="29">
        <f>F37*IF(_xll.BDP(D37,"PX_DIRTY_MID")="#N/A N/A",100,_xll.BDP(D37,"PX_DIRTY_MID"))/IF(M37="USD",1,_xll.BDP( CONCATENATE("USD",UPPER(M37)," Curncy"), "PX_LAST"))/IF(M37="GBp",100,1)*IF(M37="RUB",10,0.01)</f>
        <v>204861.11111111112</v>
      </c>
      <c r="X37" s="46" t="str">
        <f>IF(  OR(   _xll.BDP($D37,"NXT_CPN_DT")="#N/A N/A", _xll.BDP($D37,"NXT_CPN_DT")="#N/A Field Not Applicable"),"",_xll.BDP($D37,"NXT_CPN_DT"))</f>
        <v>26/02/2018</v>
      </c>
      <c r="Y37" s="47"/>
    </row>
    <row r="38" spans="1:25" s="12" customFormat="1" ht="15" x14ac:dyDescent="0.25">
      <c r="B38" s="32" t="str">
        <f>IF(LEFT(C38,2) = "RU", VLOOKUP(C38,MICEX!$A$2:$D$1700,4,FALSE),_xll.BDP(D38,"SECURITY_NAME"))</f>
        <v>GAZPRU 6.51 03/07/22</v>
      </c>
      <c r="C38" s="32" t="str">
        <f>_xll.BDP(D38,"ID_ISIN")</f>
        <v>XS0290580595</v>
      </c>
      <c r="D38" t="s">
        <v>4760</v>
      </c>
      <c r="E38" s="7">
        <f>S38/$S$77</f>
        <v>6.0570126150690115E-2</v>
      </c>
      <c r="F38" s="29">
        <f>SUMIF(positions!$B:$B,CLIENT!C38,positions!$E:$E)</f>
        <v>200000</v>
      </c>
      <c r="G38" s="29">
        <f t="shared" si="28"/>
        <v>-221220</v>
      </c>
      <c r="H38" s="43">
        <f>SUMIF(positions!$B:$B,C38,positions!$S:$S)/SUMIF(positions!$B:$B,CLIENT!C38,positions!$E:$E)</f>
        <v>110.61</v>
      </c>
      <c r="I38" s="41">
        <f>IF(_xll.BDP(D38,"PX_LAST")="#N/A N/A",100,_xll.BDP(D38,"PX_LAST"))</f>
        <v>110.89490000000001</v>
      </c>
      <c r="J38" s="9">
        <f>IF( _xll.BDP($D38,"DUR_MID") = "#N/A N/A", 0,  _xll.BDP($D38,"DUR_MID") )</f>
        <v>3.9144863402033927</v>
      </c>
      <c r="K38" s="7">
        <f>IF( OR( _xll.BDP($D38,"YLD_CNV_MID")="#N/A Field Not Applicable",_xll.BDP($D38,"YLD_CNV_MID")= "#N/A N/A"), 0, _xll.BDP($D38,"YLD_CNV_MID")/100)</f>
        <v>3.862266718174432E-2</v>
      </c>
      <c r="L38" s="9"/>
      <c r="M38" s="11" t="str">
        <f>_xll.BDP($D38,"CRNCY")</f>
        <v>USD</v>
      </c>
      <c r="N38" s="7">
        <f t="shared" si="29"/>
        <v>-1.3702706109468665E-2</v>
      </c>
      <c r="O38" s="7">
        <f t="shared" si="30"/>
        <v>2.5757164813309252E-3</v>
      </c>
      <c r="P38" s="29">
        <f>SUMIF(positions!$B:$B,C38,positions!$I:$I)</f>
        <v>13305984.803999998</v>
      </c>
      <c r="Q38" s="29">
        <f>SUMIF(positions!$B:$B,C38,positions!$H:$H)</f>
        <v>221220</v>
      </c>
      <c r="R38" s="29">
        <f>F38*I38/IF(M38="RUB",0.001,_xll.BDP( CONCATENATE("RUB",UPPER(M38)," Curncy"), "PX_LAST"))/IF(M38="GBp",100,1)*0.01</f>
        <v>13123656.804733729</v>
      </c>
      <c r="S38" s="29">
        <f>F38*I38/IF(M38="USD",1,_xll.BDP( CONCATENATE("USD",UPPER(M38)," Curncy"), "PX_LAST"))/IF(M38="GBp",100,1)*IF(M38="RUB",10,0.01)</f>
        <v>221789.80000000002</v>
      </c>
      <c r="T38" s="29">
        <f t="shared" si="26"/>
        <v>-182327.99926626869</v>
      </c>
      <c r="U38" s="29">
        <f t="shared" si="27"/>
        <v>569.80000000001746</v>
      </c>
      <c r="V38" s="30">
        <f>IF( OR(  _xll.BDP($D38,"EQY_DVD_YLD_EST")="#N/A Field Not Applicable", _xll.BDP($D38,"EQY_DVD_YLD_EST")="#N/A N/A"),IF(   OR(  _xll.BDP(D38,"YLD_CNV_MID")="#N/A Field Not Applicable", _xll.BDP(D38,"YLD_CNV_MID")="#N/A N/A"), 0,_xll.BDP(D38,"YLD_CNV_MID")),_xll.BDP($D38,"EQY_DVD_YLD_EST"))</f>
        <v>3.8622667181744319</v>
      </c>
      <c r="W38" s="29">
        <f>F38*IF(_xll.BDP(D38,"PX_DIRTY_MID")="#N/A N/A",100,_xll.BDP(D38,"PX_DIRTY_MID"))/IF(M38="USD",1,_xll.BDP( CONCATENATE("USD",UPPER(M38)," Curncy"), "PX_LAST"))/IF(M38="GBp",100,1)*IF(M38="RUB",10,0.01)</f>
        <v>227974.50000000003</v>
      </c>
      <c r="X38" s="46" t="str">
        <f>IF(  OR(   _xll.BDP($D38,"NXT_CPN_DT")="#N/A N/A", _xll.BDP($D38,"NXT_CPN_DT")="#N/A Field Not Applicable"),"",_xll.BDP($D38,"NXT_CPN_DT"))</f>
        <v>07/09/2017</v>
      </c>
      <c r="Y38" s="47"/>
    </row>
    <row r="39" spans="1:25" s="12" customFormat="1" ht="15" x14ac:dyDescent="0.25">
      <c r="B39" s="32" t="str">
        <f>IF(LEFT(C39,2) = "RU", VLOOKUP(C39,MICEX!$A$2:$D$1700,4,FALSE),_xll.BDP(D39,"SECURITY_NAME"))</f>
        <v>RUSSIA 12 3/4 06/24/28</v>
      </c>
      <c r="C39" s="32" t="str">
        <f>_xll.BDP(D39,"ID_ISIN")</f>
        <v>XS0088543193</v>
      </c>
      <c r="D39" t="s">
        <v>4758</v>
      </c>
      <c r="E39" s="7">
        <f t="shared" ref="E39" si="31">S39/$S$77</f>
        <v>0.16496572289335054</v>
      </c>
      <c r="F39" s="29">
        <f>SUMIF(positions!$B:$B,CLIENT!C39,positions!$E:$E)</f>
        <v>342000</v>
      </c>
      <c r="G39" s="29">
        <f t="shared" ref="G39" si="32">$K$5-Q39</f>
        <v>-598115.1</v>
      </c>
      <c r="H39" s="43">
        <f>SUMIF(positions!$B:$B,C39,positions!$S:$S)/SUMIF(positions!$B:$B,CLIENT!C39,positions!$E:$E)</f>
        <v>174.88745614035088</v>
      </c>
      <c r="I39" s="41">
        <f>IF(_xll.BDP(D39,"PX_LAST")="#N/A N/A",100,_xll.BDP(D39,"PX_LAST"))</f>
        <v>176.62440000000001</v>
      </c>
      <c r="J39" s="9">
        <f>IF( _xll.BDP($D39,"DUR_MID") = "#N/A N/A", 0,  _xll.BDP($D39,"DUR_MID") )</f>
        <v>7.2398481803930625</v>
      </c>
      <c r="K39" s="7">
        <f>IF( OR( _xll.BDP($D39,"YLD_CNV_MID")="#N/A Field Not Applicable",_xll.BDP($D39,"YLD_CNV_MID")= "#N/A N/A"), 0, _xll.BDP($D39,"YLD_CNV_MID")/100)</f>
        <v>3.9696583775731181E-2</v>
      </c>
      <c r="L39" s="9"/>
      <c r="M39" s="11" t="str">
        <f>_xll.BDP($D39,"CRNCY")</f>
        <v>USD</v>
      </c>
      <c r="N39" s="7">
        <f t="shared" ref="N39" si="33">R39/P39-1</f>
        <v>1.8946789598435654E-2</v>
      </c>
      <c r="O39" s="7">
        <f t="shared" ref="O39" si="34">IF(Q39&gt;0,S39/Q39-1,0)</f>
        <v>9.9317806890348859E-3</v>
      </c>
      <c r="P39" s="29">
        <f>SUMIF(positions!$B:$B,C39,positions!$I:$I)</f>
        <v>35078304.659309998</v>
      </c>
      <c r="Q39" s="29">
        <f>SUMIF(positions!$B:$B,C39,positions!$H:$H)</f>
        <v>598115.1</v>
      </c>
      <c r="R39" s="29">
        <f>F39*I39/IF(M39="RUB",0.001,_xll.BDP( CONCATENATE("RUB",UPPER(M39)," Curncy"), "PX_LAST"))/IF(M39="GBp",100,1)*0.01</f>
        <v>35742925.917159766</v>
      </c>
      <c r="S39" s="29">
        <f>F39*I39/IF(M39="USD",1,_xll.BDP( CONCATENATE("USD",UPPER(M39)," Curncy"), "PX_LAST"))/IF(M39="GBp",100,1)*IF(M39="RUB",10,0.01)</f>
        <v>604055.44800000009</v>
      </c>
      <c r="T39" s="29">
        <f t="shared" si="26"/>
        <v>664621.2578497678</v>
      </c>
      <c r="U39" s="29">
        <f t="shared" si="27"/>
        <v>5940.3480000001146</v>
      </c>
      <c r="V39" s="30">
        <f>IF( OR(  _xll.BDP($D39,"EQY_DVD_YLD_EST")="#N/A Field Not Applicable", _xll.BDP($D39,"EQY_DVD_YLD_EST")="#N/A N/A"),IF(   OR(  _xll.BDP(D39,"YLD_CNV_MID")="#N/A Field Not Applicable", _xll.BDP(D39,"YLD_CNV_MID")="#N/A N/A"), 0,_xll.BDP(D39,"YLD_CNV_MID")),_xll.BDP($D39,"EQY_DVD_YLD_EST"))</f>
        <v>3.969658377573118</v>
      </c>
      <c r="W39" s="29">
        <f>F39*IF(_xll.BDP(D39,"PX_DIRTY_MID")="#N/A N/A",100,_xll.BDP(D39,"PX_DIRTY_MID"))/IF(M39="USD",1,_xll.BDP( CONCATENATE("USD",UPPER(M39)," Curncy"), "PX_LAST"))/IF(M39="GBp",100,1)*IF(M39="RUB",10,0.01)</f>
        <v>611807.79</v>
      </c>
      <c r="X39" s="46" t="str">
        <f>IF(  OR(   _xll.BDP($D39,"NXT_CPN_DT")="#N/A N/A", _xll.BDP($D39,"NXT_CPN_DT")="#N/A Field Not Applicable"),"",_xll.BDP($D39,"NXT_CPN_DT"))</f>
        <v>24/12/2017</v>
      </c>
      <c r="Y39" s="47"/>
    </row>
    <row r="40" spans="1:25" s="131" customFormat="1" ht="15" x14ac:dyDescent="0.25">
      <c r="B40" s="132" t="str">
        <f>IF(LEFT(C40,2) = "RU", VLOOKUP(C40,MICEX!$A$2:$D$1700,4,FALSE),_xll.BDP(D40,"SECURITY_NAME"))</f>
        <v>Россельхозбанк, БО-01Р</v>
      </c>
      <c r="C40" s="132" t="str">
        <f>_xll.BDP(D40,"ID_ISIN")</f>
        <v>RU000A0JXMQ8</v>
      </c>
      <c r="D40" s="133" t="s">
        <v>4730</v>
      </c>
      <c r="E40" s="134">
        <f>S40/$S$77</f>
        <v>6.4077953628415951E-2</v>
      </c>
      <c r="F40" s="135">
        <f>SUMIF(positions!$B:$B,CLIENT!C40,positions!$E:$E)</f>
        <v>13500</v>
      </c>
      <c r="G40" s="135">
        <f t="shared" ref="G40:G41" si="35">$K$5-Q40</f>
        <v>-239455.53133408658</v>
      </c>
      <c r="H40" s="136">
        <f>SUMIF(positions!$B:$B,C40,positions!$S:$S)/SUMIF(positions!$B:$B,CLIENT!C40,positions!$E:$E)</f>
        <v>100</v>
      </c>
      <c r="I40" s="137">
        <f>IF(_xll.BDP(D40,"PX_LAST")="#N/A N/A",100,_xll.BDP(D40,"PX_LAST"))</f>
        <v>102.85</v>
      </c>
      <c r="J40" s="138">
        <f>IF( _xll.BDP($D40,"DUR_MID") = "#N/A N/A", 0,  _xll.BDP($D40,"DUR_MID") )</f>
        <v>2.6575879151865793</v>
      </c>
      <c r="K40" s="134">
        <f>IF( OR( _xll.BDP($D40,"YLD_CNV_MID")="#N/A Field Not Applicable",_xll.BDP($D40,"YLD_CNV_MID")= "#N/A N/A"), 0, _xll.BDP($D40,"YLD_CNV_MID")/100)</f>
        <v>8.7899999999999992E-2</v>
      </c>
      <c r="L40" s="138"/>
      <c r="M40" s="139" t="str">
        <f>_xll.BDP($D40,"CRNCY")</f>
        <v>RUB</v>
      </c>
      <c r="N40" s="134">
        <f t="shared" ref="N40:N41" si="36">R40/P40-1</f>
        <v>2.849999999999997E-2</v>
      </c>
      <c r="O40" s="134">
        <f t="shared" ref="O40:O41" si="37">IF(Q40&gt;0,S40/Q40-1,0)</f>
        <v>-2.0133632496903253E-2</v>
      </c>
      <c r="P40" s="135">
        <f>SUMIF(positions!$B:$B,C40,positions!$I:$I)</f>
        <v>13500000</v>
      </c>
      <c r="Q40" s="135">
        <f>SUMIF(positions!$B:$B,C40,positions!$H:$H)</f>
        <v>239455.53133408658</v>
      </c>
      <c r="R40" s="135">
        <f>F40*I40/IF(M40="RUB",0.001,_xll.BDP( CONCATENATE("RUB",UPPER(M40)," Curncy"), "PX_LAST"))/IF(M40="GBp",100,1)*0.01</f>
        <v>13884750</v>
      </c>
      <c r="S40" s="135">
        <f>F40*I40/IF(M40="USD",1,_xll.BDP( CONCATENATE("USD",UPPER(M40)," Curncy"), "PX_LAST"))/IF(M40="GBp",100,1)*IF(M40="RUB",10,0.01)</f>
        <v>234634.42166685537</v>
      </c>
      <c r="T40" s="135">
        <f t="shared" si="26"/>
        <v>384750</v>
      </c>
      <c r="U40" s="135">
        <f t="shared" si="27"/>
        <v>-4821.1096672312124</v>
      </c>
      <c r="V40" s="140">
        <f>IF( OR(  _xll.BDP($D40,"EQY_DVD_YLD_EST")="#N/A Field Not Applicable", _xll.BDP($D40,"EQY_DVD_YLD_EST")="#N/A N/A"),IF(   OR(  _xll.BDP(D40,"YLD_CNV_MID")="#N/A Field Not Applicable", _xll.BDP(D40,"YLD_CNV_MID")="#N/A N/A"), 0,_xll.BDP(D40,"YLD_CNV_MID")),_xll.BDP($D40,"EQY_DVD_YLD_EST"))</f>
        <v>8.7899999999999991</v>
      </c>
      <c r="W40" s="135">
        <f>F40*IF(_xll.BDP(D40,"PX_DIRTY_MID")="#N/A N/A",100,_xll.BDP(D40,"PX_DIRTY_MID"))/IF(M40="USD",1,_xll.BDP( CONCATENATE("USD",UPPER(M40)," Curncy"), "PX_LAST"))/IF(M40="GBp",100,1)*IF(M40="RUB",10,0.01)</f>
        <v>242219.83199298367</v>
      </c>
      <c r="X40" s="141" t="str">
        <f>IF(  OR(   _xll.BDP($D40,"NXT_CPN_DT")="#N/A N/A", _xll.BDP($D40,"NXT_CPN_DT")="#N/A Field Not Applicable"),"",_xll.BDP($D40,"NXT_CPN_DT"))</f>
        <v>29/09/2017</v>
      </c>
      <c r="Y40" s="142"/>
    </row>
    <row r="41" spans="1:25" s="131" customFormat="1" ht="15" x14ac:dyDescent="0.25">
      <c r="B41" s="132" t="str">
        <f>IF(LEFT(C41,2) = "RU", VLOOKUP(C41,MICEX!$A$2:$D$1700,4,FALSE),_xll.BDP(D41,"SECURITY_NAME"))</f>
        <v>ОФЗ 24019</v>
      </c>
      <c r="C41" s="132" t="str">
        <f>_xll.BDP(D41,"ID_ISIN")</f>
        <v>RU000A0JX0J2</v>
      </c>
      <c r="D41" s="133" t="s">
        <v>4732</v>
      </c>
      <c r="E41" s="134">
        <f>S41/$S$77</f>
        <v>3.1249121630390952E-2</v>
      </c>
      <c r="F41" s="135">
        <f>SUMIF(positions!$B:$B,CLIENT!C41,positions!$E:$E)</f>
        <v>6590</v>
      </c>
      <c r="G41" s="135">
        <f t="shared" si="35"/>
        <v>-116167.67298216392</v>
      </c>
      <c r="H41" s="136">
        <f>SUMIF(positions!$B:$B,C41,positions!$S:$S)/SUMIF(positions!$B:$B,CLIENT!C41,positions!$E:$E)</f>
        <v>101.6</v>
      </c>
      <c r="I41" s="137">
        <f>IF(_xll.BDP(D41,"PX_LAST")="#N/A N/A",100,_xll.BDP(D41,"PX_LAST"))</f>
        <v>102.75</v>
      </c>
      <c r="J41" s="138">
        <f>IF( _xll.BDP($D41,"DUR_MID") = "#N/A N/A", 0,  _xll.BDP($D41,"DUR_MID") )</f>
        <v>0.15880604806033591</v>
      </c>
      <c r="K41" s="134">
        <f>IF( OR( _xll.BDP($D41,"YLD_CNV_MID")="#N/A Field Not Applicable",_xll.BDP($D41,"YLD_CNV_MID")= "#N/A N/A"), 0, _xll.BDP($D41,"YLD_CNV_MID")/100)</f>
        <v>8.2899999999999988E-2</v>
      </c>
      <c r="L41" s="138"/>
      <c r="M41" s="139" t="str">
        <f>_xll.BDP($D41,"CRNCY")</f>
        <v>RUB</v>
      </c>
      <c r="N41" s="134">
        <f t="shared" si="36"/>
        <v>1.1318897637795367E-2</v>
      </c>
      <c r="O41" s="134">
        <f t="shared" si="37"/>
        <v>-1.5001394410041002E-2</v>
      </c>
      <c r="P41" s="135">
        <f>SUMIF(positions!$B:$B,C41,positions!$I:$I)</f>
        <v>6695440</v>
      </c>
      <c r="Q41" s="135">
        <f>SUMIF(positions!$B:$B,C41,positions!$H:$H)</f>
        <v>116167.67298216392</v>
      </c>
      <c r="R41" s="135">
        <f>F41*I41/IF(M41="RUB",0.001,_xll.BDP( CONCATENATE("RUB",UPPER(M41)," Curncy"), "PX_LAST"))/IF(M41="GBp",100,1)*0.01</f>
        <v>6771225</v>
      </c>
      <c r="S41" s="135">
        <f>F41*I41/IF(M41="USD",1,_xll.BDP( CONCATENATE("USD",UPPER(M41)," Curncy"), "PX_LAST"))/IF(M41="GBp",100,1)*IF(M41="RUB",10,0.01)</f>
        <v>114424.99590206181</v>
      </c>
      <c r="T41" s="135">
        <f t="shared" si="26"/>
        <v>75785</v>
      </c>
      <c r="U41" s="135">
        <f t="shared" si="27"/>
        <v>-1742.6770801021048</v>
      </c>
      <c r="V41" s="140">
        <f>IF( OR(  _xll.BDP($D41,"EQY_DVD_YLD_EST")="#N/A Field Not Applicable", _xll.BDP($D41,"EQY_DVD_YLD_EST")="#N/A N/A"),IF(   OR(  _xll.BDP(D41,"YLD_CNV_MID")="#N/A Field Not Applicable", _xll.BDP(D41,"YLD_CNV_MID")="#N/A N/A"), 0,_xll.BDP(D41,"YLD_CNV_MID")),_xll.BDP($D41,"EQY_DVD_YLD_EST"))</f>
        <v>8.2899999999999991</v>
      </c>
      <c r="W41" s="135">
        <f>F41*IF(_xll.BDP(D41,"PX_DIRTY_MID")="#N/A N/A",100,_xll.BDP(D41,"PX_DIRTY_MID"))/IF(M41="USD",1,_xll.BDP( CONCATENATE("USD",UPPER(M41)," Curncy"), "PX_LAST"))/IF(M41="GBp",100,1)*IF(M41="RUB",10,0.01)</f>
        <v>118550.97750612156</v>
      </c>
      <c r="X41" s="141" t="str">
        <f>IF(  OR(   _xll.BDP($D41,"NXT_CPN_DT")="#N/A N/A", _xll.BDP($D41,"NXT_CPN_DT")="#N/A Field Not Applicable"),"",_xll.BDP($D41,"NXT_CPN_DT"))</f>
        <v>18/10/2017</v>
      </c>
      <c r="Y41" s="142"/>
    </row>
    <row r="42" spans="1:25" s="131" customFormat="1" ht="15" x14ac:dyDescent="0.25">
      <c r="B42" s="132" t="str">
        <f>IF(LEFT(C42,2) = "RU", VLOOKUP(C42,MICEX!$A$2:$D$1700,4,FALSE),_xll.BDP(D42,"SECURITY_NAME"))</f>
        <v>ОФЗ 24018</v>
      </c>
      <c r="C42" s="132" t="str">
        <f>_xll.BDP(D42,"ID_ISIN")</f>
        <v>RU000A0JV7K7</v>
      </c>
      <c r="D42" s="133" t="s">
        <v>4800</v>
      </c>
      <c r="E42" s="134">
        <f t="shared" ref="E42:E43" si="38">S42/$S$77</f>
        <v>4.6505233346912801E-3</v>
      </c>
      <c r="F42" s="135">
        <f>SUMIF(positions!$B:$B,CLIENT!C42,positions!$E:$E)</f>
        <v>1000</v>
      </c>
      <c r="G42" s="135">
        <f t="shared" ref="G42:G43" si="39">$K$5-Q42</f>
        <v>-16619.50640572968</v>
      </c>
      <c r="H42" s="136">
        <f>SUMIF(positions!$B:$B,C42,positions!$S:$S)/SUMIF(positions!$B:$B,CLIENT!C42,positions!$E:$E)</f>
        <v>100.964</v>
      </c>
      <c r="I42" s="137">
        <f>IF(_xll.BDP(D42,"PX_LAST")="#N/A N/A",100,_xll.BDP(D42,"PX_LAST"))</f>
        <v>100.77</v>
      </c>
      <c r="J42" s="138">
        <f>IF( _xll.BDP($D42,"DUR_MID") = "#N/A N/A", 0,  _xll.BDP($D42,"DUR_MID") )</f>
        <v>0.32302999401977406</v>
      </c>
      <c r="K42" s="134">
        <f>IF( OR( _xll.BDP($D42,"YLD_CNV_MID")="#N/A Field Not Applicable",_xll.BDP($D42,"YLD_CNV_MID")= "#N/A N/A"), 0, _xll.BDP($D42,"YLD_CNV_MID")/100)</f>
        <v>8.0399999999999985E-2</v>
      </c>
      <c r="L42" s="138"/>
      <c r="M42" s="139" t="str">
        <f>_xll.BDP($D42,"CRNCY")</f>
        <v>RUB</v>
      </c>
      <c r="N42" s="134">
        <f t="shared" ref="N42:N43" si="40">R42/P42-1</f>
        <v>-1.9214769620854444E-3</v>
      </c>
      <c r="O42" s="134">
        <f t="shared" ref="O42:O43" si="41">IF(Q42&gt;0,S42/Q42-1,0)</f>
        <v>2.462936384976766E-2</v>
      </c>
      <c r="P42" s="135">
        <f>SUMIF(positions!$B:$B,C42,positions!$I:$I)</f>
        <v>1009640</v>
      </c>
      <c r="Q42" s="135">
        <f>SUMIF(positions!$B:$B,C42,positions!$H:$H)</f>
        <v>16619.50640572968</v>
      </c>
      <c r="R42" s="135">
        <f>F42*I42/IF(M42="RUB",0.001,_xll.BDP( CONCATENATE("RUB",UPPER(M42)," Curncy"), "PX_LAST"))/IF(M42="GBp",100,1)*0.01</f>
        <v>1007700</v>
      </c>
      <c r="S42" s="135">
        <f>F42*I42/IF(M42="USD",1,_xll.BDP( CONCATENATE("USD",UPPER(M42)," Curncy"), "PX_LAST"))/IF(M42="GBp",100,1)*IF(M42="RUB",10,0.01)</f>
        <v>17028.83427599994</v>
      </c>
      <c r="T42" s="135">
        <f t="shared" si="26"/>
        <v>-1940</v>
      </c>
      <c r="U42" s="135">
        <f t="shared" si="27"/>
        <v>409.32787027025915</v>
      </c>
      <c r="V42" s="140">
        <f>IF( OR(  _xll.BDP($D42,"EQY_DVD_YLD_EST")="#N/A Field Not Applicable", _xll.BDP($D42,"EQY_DVD_YLD_EST")="#N/A N/A"),IF(   OR(  _xll.BDP(D42,"YLD_CNV_MID")="#N/A Field Not Applicable", _xll.BDP(D42,"YLD_CNV_MID")="#N/A N/A"), 0,_xll.BDP(D42,"YLD_CNV_MID")),_xll.BDP($D42,"EQY_DVD_YLD_EST"))</f>
        <v>8.0399999999999991</v>
      </c>
      <c r="W42" s="135">
        <f>F42*IF(_xll.BDP(D42,"PX_DIRTY_MID")="#N/A N/A",100,_xll.BDP(D42,"PX_DIRTY_MID"))/IF(M42="USD",1,_xll.BDP( CONCATENATE("USD",UPPER(M42)," Curncy"), "PX_LAST"))/IF(M42="GBp",100,1)*IF(M42="RUB",10,0.01)</f>
        <v>17318.985198416252</v>
      </c>
      <c r="X42" s="141" t="str">
        <f>IF(  OR(   _xll.BDP($D42,"NXT_CPN_DT")="#N/A N/A", _xll.BDP($D42,"NXT_CPN_DT")="#N/A Field Not Applicable"),"",_xll.BDP($D42,"NXT_CPN_DT"))</f>
        <v>27/12/2017</v>
      </c>
      <c r="Y42" s="142"/>
    </row>
    <row r="43" spans="1:25" s="131" customFormat="1" ht="15" x14ac:dyDescent="0.25">
      <c r="B43" s="132" t="str">
        <f>IF(LEFT(C43,2) = "RU", VLOOKUP(C43,MICEX!$A$2:$D$1700,4,FALSE),_xll.BDP(D43,"SECURITY_NAME"))</f>
        <v>ГИДРОМАШБ1</v>
      </c>
      <c r="C43" s="132" t="str">
        <f>_xll.BDP(D43,"ID_ISIN")</f>
        <v>RU000A0JXJE0</v>
      </c>
      <c r="D43" s="133" t="s">
        <v>4766</v>
      </c>
      <c r="E43" s="134">
        <f t="shared" si="38"/>
        <v>6.4171407133950836E-2</v>
      </c>
      <c r="F43" s="135">
        <f>SUMIF(positions!$B:$B,CLIENT!C43,positions!$E:$E)</f>
        <v>13500</v>
      </c>
      <c r="G43" s="135">
        <f t="shared" si="39"/>
        <v>-232371.20180664305</v>
      </c>
      <c r="H43" s="136">
        <f>SUMIF(positions!$B:$B,C43,positions!$S:$S)/SUMIF(positions!$B:$B,CLIENT!C43,positions!$E:$E)</f>
        <v>100</v>
      </c>
      <c r="I43" s="137">
        <f>IF(_xll.BDP(D43,"PX_LAST")="#N/A N/A",100,_xll.BDP(D43,"PX_LAST"))</f>
        <v>103</v>
      </c>
      <c r="J43" s="138">
        <f>IF( _xll.BDP($D43,"DUR_MID") = "#N/A N/A", 0,  _xll.BDP($D43,"DUR_MID") )</f>
        <v>2.2506727264101474</v>
      </c>
      <c r="K43" s="134">
        <f>IF( OR( _xll.BDP($D43,"YLD_CNV_MID")="#N/A Field Not Applicable",_xll.BDP($D43,"YLD_CNV_MID")= "#N/A N/A"), 0, _xll.BDP($D43,"YLD_CNV_MID")/100)</f>
        <v>9.5700000000000007E-2</v>
      </c>
      <c r="L43" s="138"/>
      <c r="M43" s="139" t="str">
        <f>_xll.BDP($D43,"CRNCY")</f>
        <v>RUB</v>
      </c>
      <c r="N43" s="134">
        <f t="shared" si="40"/>
        <v>3.0000000000000027E-2</v>
      </c>
      <c r="O43" s="134">
        <f t="shared" si="41"/>
        <v>1.121231375504661E-2</v>
      </c>
      <c r="P43" s="135">
        <f>SUMIF(positions!$B:$B,C43,positions!$I:$I)</f>
        <v>13500000</v>
      </c>
      <c r="Q43" s="135">
        <f>SUMIF(positions!$B:$B,C43,positions!$H:$H)</f>
        <v>232371.20180664305</v>
      </c>
      <c r="R43" s="135">
        <f>F43*I43/IF(M43="RUB",0.001,_xll.BDP( CONCATENATE("RUB",UPPER(M43)," Curncy"), "PX_LAST"))/IF(M43="GBp",100,1)*0.01</f>
        <v>13905000</v>
      </c>
      <c r="S43" s="135">
        <f>F43*I43/IF(M43="USD",1,_xll.BDP( CONCATENATE("USD",UPPER(M43)," Curncy"), "PX_LAST"))/IF(M43="GBp",100,1)*IF(M43="RUB",10,0.01)</f>
        <v>234976.62062893636</v>
      </c>
      <c r="T43" s="135">
        <f t="shared" si="26"/>
        <v>405000</v>
      </c>
      <c r="U43" s="135">
        <f t="shared" si="27"/>
        <v>2605.4188222933153</v>
      </c>
      <c r="V43" s="140">
        <f>IF( OR(  _xll.BDP($D43,"EQY_DVD_YLD_EST")="#N/A Field Not Applicable", _xll.BDP($D43,"EQY_DVD_YLD_EST")="#N/A N/A"),IF(   OR(  _xll.BDP(D43,"YLD_CNV_MID")="#N/A Field Not Applicable", _xll.BDP(D43,"YLD_CNV_MID")="#N/A N/A"), 0,_xll.BDP(D43,"YLD_CNV_MID")),_xll.BDP($D43,"EQY_DVD_YLD_EST"))</f>
        <v>9.57</v>
      </c>
      <c r="W43" s="135">
        <f>F43*IF(_xll.BDP(D43,"PX_DIRTY_MID")="#N/A N/A",100,_xll.BDP(D43,"PX_DIRTY_MID"))/IF(M43="USD",1,_xll.BDP( CONCATENATE("USD",UPPER(M43)," Curncy"), "PX_LAST"))/IF(M43="GBp",100,1)*IF(M43="RUB",10,0.01)</f>
        <v>235225.28520804853</v>
      </c>
      <c r="X43" s="141" t="str">
        <f>IF(  OR(   _xll.BDP($D43,"NXT_CPN_DT")="#N/A N/A", _xll.BDP($D43,"NXT_CPN_DT")="#N/A Field Not Applicable"),"",_xll.BDP($D43,"NXT_CPN_DT"))</f>
        <v>20/02/2018</v>
      </c>
      <c r="Y43" s="142"/>
    </row>
    <row r="44" spans="1:25" s="59" customFormat="1" ht="15" x14ac:dyDescent="0.25">
      <c r="B44" s="132" t="str">
        <f>IF(LEFT(C44,2) = "RU", VLOOKUP(C44,MICEX!$A$2:$D$1700,4,FALSE),_xll.BDP(D44,"SECURITY_NAME"))</f>
        <v>ГТЛК 1P-03</v>
      </c>
      <c r="C44" s="132" t="str">
        <f>_xll.BDP(D44,"ID_ISIN")</f>
        <v>RU000A0JXE06</v>
      </c>
      <c r="D44" s="61" t="s">
        <v>4798</v>
      </c>
      <c r="E44" s="134">
        <f t="shared" ref="E44" si="42">S44/$S$77</f>
        <v>6.7816093849811146E-2</v>
      </c>
      <c r="F44" s="135">
        <f>SUMIF(positions!$B:$B,CLIENT!C44,positions!$E:$E)</f>
        <v>13500</v>
      </c>
      <c r="G44" s="135">
        <f t="shared" ref="G44" si="43">$K$5-Q44</f>
        <v>-236662.4034290257</v>
      </c>
      <c r="H44" s="136">
        <f>SUMIF(positions!$B:$B,C44,positions!$S:$S)/SUMIF(positions!$B:$B,CLIENT!C44,positions!$E:$E)</f>
        <v>101.43</v>
      </c>
      <c r="I44" s="137">
        <f>IF(_xll.BDP(D44,"PX_LAST")="#N/A N/A",100,_xll.BDP(D44,"PX_LAST"))</f>
        <v>108.85</v>
      </c>
      <c r="J44" s="138">
        <f>IF( _xll.BDP($D44,"DUR_MID") = "#N/A N/A", 0,  _xll.BDP($D44,"DUR_MID") )</f>
        <v>4.7646169351880348</v>
      </c>
      <c r="K44" s="134">
        <f>IF( OR( _xll.BDP($D44,"YLD_CNV_MID")="#N/A Field Not Applicable",_xll.BDP($D44,"YLD_CNV_MID")= "#N/A N/A"), 0, _xll.BDP($D44,"YLD_CNV_MID")/100)</f>
        <v>9.4700000000000006E-2</v>
      </c>
      <c r="L44" s="138"/>
      <c r="M44" s="139" t="str">
        <f>_xll.BDP($D44,"CRNCY")</f>
        <v>RUB</v>
      </c>
      <c r="N44" s="134">
        <f t="shared" ref="N44" si="44">R44/P44-1</f>
        <v>7.3153899240855802E-2</v>
      </c>
      <c r="O44" s="134">
        <f t="shared" ref="O44" si="45">IF(Q44&gt;0,S44/Q44-1,0)</f>
        <v>4.9268394777227442E-2</v>
      </c>
      <c r="P44" s="135">
        <f>SUMIF(positions!$B:$B,C44,positions!$I:$I)</f>
        <v>13693050</v>
      </c>
      <c r="Q44" s="135">
        <f>SUMIF(positions!$B:$B,C44,positions!$H:$H)</f>
        <v>236662.4034290257</v>
      </c>
      <c r="R44" s="135">
        <f>F44*I44/IF(M44="RUB",0.001,_xll.BDP( CONCATENATE("RUB",UPPER(M44)," Curncy"), "PX_LAST"))/IF(M44="GBp",100,1)*0.01</f>
        <v>14694750</v>
      </c>
      <c r="S44" s="135">
        <f>F44*I44/IF(M44="USD",1,_xll.BDP( CONCATENATE("USD",UPPER(M44)," Curncy"), "PX_LAST"))/IF(M44="GBp",100,1)*IF(M44="RUB",10,0.01)</f>
        <v>248322.3801500944</v>
      </c>
      <c r="T44" s="135">
        <f t="shared" si="26"/>
        <v>1001700</v>
      </c>
      <c r="U44" s="135">
        <f t="shared" si="27"/>
        <v>11659.976721068699</v>
      </c>
      <c r="V44" s="140">
        <f>IF( OR(  _xll.BDP($D44,"EQY_DVD_YLD_EST")="#N/A Field Not Applicable", _xll.BDP($D44,"EQY_DVD_YLD_EST")="#N/A N/A"),IF(   OR(  _xll.BDP(D44,"YLD_CNV_MID")="#N/A Field Not Applicable", _xll.BDP(D44,"YLD_CNV_MID")="#N/A N/A"), 0,_xll.BDP(D44,"YLD_CNV_MID")),_xll.BDP($D44,"EQY_DVD_YLD_EST"))</f>
        <v>9.4700000000000006</v>
      </c>
      <c r="W44" s="135">
        <f>F44*IF(_xll.BDP(D44,"PX_DIRTY_MID")="#N/A N/A",100,_xll.BDP(D44,"PX_DIRTY_MID"))/IF(M44="USD",1,_xll.BDP( CONCATENATE("USD",UPPER(M44)," Curncy"), "PX_LAST"))/IF(M44="GBp",100,1)*IF(M44="RUB",10,0.01)</f>
        <v>249467.60600985872</v>
      </c>
      <c r="X44" s="141" t="str">
        <f>IF(  OR(   _xll.BDP($D44,"NXT_CPN_DT")="#N/A N/A", _xll.BDP($D44,"NXT_CPN_DT")="#N/A Field Not Applicable"),"",_xll.BDP($D44,"NXT_CPN_DT"))</f>
        <v>09/11/2017</v>
      </c>
      <c r="Y44" s="70"/>
    </row>
    <row r="45" spans="1:25" s="59" customFormat="1" ht="15" hidden="1" x14ac:dyDescent="0.25">
      <c r="B45" s="60"/>
      <c r="C45" s="60"/>
      <c r="D45" s="61"/>
      <c r="E45" s="62"/>
      <c r="F45" s="63"/>
      <c r="G45" s="63"/>
      <c r="H45" s="64"/>
      <c r="I45" s="65"/>
      <c r="J45" s="66"/>
      <c r="K45" s="62"/>
      <c r="L45" s="66"/>
      <c r="M45" s="67"/>
      <c r="N45" s="62"/>
      <c r="O45" s="62"/>
      <c r="P45" s="63"/>
      <c r="Q45" s="63"/>
      <c r="R45" s="63"/>
      <c r="S45" s="63"/>
      <c r="T45" s="63"/>
      <c r="U45" s="63"/>
      <c r="V45" s="68"/>
      <c r="W45" s="63"/>
      <c r="X45" s="69"/>
      <c r="Y45" s="70"/>
    </row>
    <row r="46" spans="1:25" s="12" customFormat="1" ht="15" hidden="1" x14ac:dyDescent="0.25">
      <c r="B46" s="32"/>
      <c r="C46" s="32"/>
      <c r="D46"/>
      <c r="E46" s="7"/>
      <c r="F46" s="29"/>
      <c r="G46" s="29"/>
      <c r="H46" s="43"/>
      <c r="I46" s="41"/>
      <c r="J46" s="9"/>
      <c r="K46" s="7"/>
      <c r="L46" s="9"/>
      <c r="M46" s="11"/>
      <c r="N46" s="7"/>
      <c r="O46" s="7"/>
      <c r="P46" s="29"/>
      <c r="Q46" s="29"/>
      <c r="R46" s="29"/>
      <c r="S46" s="29"/>
      <c r="T46" s="29"/>
      <c r="U46" s="29"/>
      <c r="V46" s="30"/>
      <c r="W46" s="29"/>
      <c r="X46" s="46"/>
      <c r="Y46" s="47"/>
    </row>
    <row r="47" spans="1:25" s="12" customFormat="1" ht="15" hidden="1" x14ac:dyDescent="0.25">
      <c r="B47" s="32"/>
      <c r="C47" s="32"/>
      <c r="D47"/>
      <c r="E47" s="7"/>
      <c r="F47" s="29"/>
      <c r="G47" s="29"/>
      <c r="H47" s="43"/>
      <c r="I47" s="41"/>
      <c r="J47" s="9"/>
      <c r="K47" s="7"/>
      <c r="L47" s="9"/>
      <c r="M47" s="11"/>
      <c r="N47" s="7"/>
      <c r="O47" s="7"/>
      <c r="P47" s="29"/>
      <c r="Q47" s="29"/>
      <c r="R47" s="29"/>
      <c r="S47" s="29"/>
      <c r="T47" s="29"/>
      <c r="U47" s="29"/>
      <c r="V47" s="30"/>
      <c r="W47" s="29"/>
      <c r="X47" s="46"/>
      <c r="Y47" s="47"/>
    </row>
    <row r="48" spans="1:25" s="12" customFormat="1" ht="15" hidden="1" x14ac:dyDescent="0.25">
      <c r="B48" s="32"/>
      <c r="C48" s="32"/>
      <c r="D48" s="45"/>
      <c r="E48" s="7"/>
      <c r="F48" s="29"/>
      <c r="G48" s="29"/>
      <c r="H48" s="43"/>
      <c r="I48" s="41"/>
      <c r="J48" s="9"/>
      <c r="K48" s="7"/>
      <c r="L48" s="9"/>
      <c r="M48" s="11"/>
      <c r="N48" s="7"/>
      <c r="O48" s="7"/>
      <c r="P48" s="29"/>
      <c r="Q48" s="29"/>
      <c r="R48" s="29"/>
      <c r="S48" s="29"/>
      <c r="T48" s="29"/>
      <c r="U48" s="29"/>
      <c r="V48" s="30"/>
      <c r="W48" s="29"/>
      <c r="X48" s="46"/>
    </row>
    <row r="49" spans="2:24" s="12" customFormat="1" ht="15" hidden="1" x14ac:dyDescent="0.25">
      <c r="B49" s="32"/>
      <c r="C49" s="32"/>
      <c r="D49" s="45"/>
      <c r="E49" s="7"/>
      <c r="F49" s="29"/>
      <c r="G49" s="29"/>
      <c r="H49" s="43"/>
      <c r="I49" s="41"/>
      <c r="J49" s="9"/>
      <c r="K49" s="7"/>
      <c r="L49" s="9"/>
      <c r="M49" s="11"/>
      <c r="N49" s="7"/>
      <c r="O49" s="7"/>
      <c r="P49" s="29"/>
      <c r="Q49" s="29"/>
      <c r="R49" s="29"/>
      <c r="S49" s="29"/>
      <c r="T49" s="29"/>
      <c r="U49" s="29"/>
      <c r="V49" s="30"/>
      <c r="W49" s="29"/>
      <c r="X49" s="46"/>
    </row>
    <row r="50" spans="2:24" s="12" customFormat="1" ht="15" hidden="1" x14ac:dyDescent="0.25">
      <c r="B50" s="32"/>
      <c r="C50" s="32"/>
      <c r="D50" s="45"/>
      <c r="E50" s="7"/>
      <c r="F50" s="29"/>
      <c r="G50" s="29"/>
      <c r="H50" s="43"/>
      <c r="I50" s="41"/>
      <c r="J50" s="9"/>
      <c r="K50" s="7"/>
      <c r="L50" s="9"/>
      <c r="M50" s="11"/>
      <c r="N50" s="7"/>
      <c r="O50" s="7"/>
      <c r="P50" s="29"/>
      <c r="Q50" s="29"/>
      <c r="R50" s="29"/>
      <c r="S50" s="29"/>
      <c r="T50" s="29"/>
      <c r="U50" s="29"/>
      <c r="V50" s="30"/>
      <c r="W50" s="29"/>
      <c r="X50" s="46"/>
    </row>
    <row r="51" spans="2:24" s="12" customFormat="1" ht="15" hidden="1" x14ac:dyDescent="0.25">
      <c r="B51" s="32"/>
      <c r="C51" s="32"/>
      <c r="D51" s="45"/>
      <c r="E51" s="7"/>
      <c r="F51" s="29"/>
      <c r="G51" s="29"/>
      <c r="H51" s="43"/>
      <c r="I51" s="41"/>
      <c r="J51" s="9"/>
      <c r="K51" s="7"/>
      <c r="L51" s="9"/>
      <c r="M51" s="11"/>
      <c r="N51" s="7"/>
      <c r="O51" s="7"/>
      <c r="P51" s="29"/>
      <c r="Q51" s="29"/>
      <c r="R51" s="29"/>
      <c r="S51" s="29"/>
      <c r="T51" s="29"/>
      <c r="U51" s="29"/>
      <c r="V51" s="30"/>
      <c r="W51" s="30"/>
    </row>
    <row r="52" spans="2:24" s="12" customFormat="1" ht="15" hidden="1" x14ac:dyDescent="0.25">
      <c r="B52" s="32"/>
      <c r="C52" s="32"/>
      <c r="D52" s="44"/>
      <c r="E52" s="7"/>
      <c r="F52" s="29"/>
      <c r="G52" s="29"/>
      <c r="H52" s="43"/>
      <c r="I52" s="41"/>
      <c r="J52" s="9"/>
      <c r="K52" s="7"/>
      <c r="L52" s="9"/>
      <c r="M52" s="11"/>
      <c r="N52" s="7"/>
      <c r="O52" s="7"/>
      <c r="P52" s="29"/>
      <c r="Q52" s="29"/>
      <c r="R52" s="29"/>
      <c r="S52" s="29"/>
      <c r="T52" s="29"/>
      <c r="U52" s="29"/>
      <c r="V52" s="30"/>
      <c r="W52" s="30"/>
    </row>
    <row r="53" spans="2:24" s="12" customFormat="1" ht="15" hidden="1" x14ac:dyDescent="0.25">
      <c r="B53" s="32"/>
      <c r="C53" s="32"/>
      <c r="D53" s="42"/>
      <c r="E53" s="7"/>
      <c r="F53" s="29"/>
      <c r="G53" s="29"/>
      <c r="H53" s="43"/>
      <c r="I53" s="41"/>
      <c r="J53" s="9"/>
      <c r="K53" s="7"/>
      <c r="L53" s="9"/>
      <c r="M53" s="11"/>
      <c r="N53" s="7"/>
      <c r="O53" s="7"/>
      <c r="P53" s="29"/>
      <c r="Q53" s="29"/>
      <c r="R53" s="29"/>
      <c r="S53" s="29"/>
      <c r="T53" s="29"/>
      <c r="U53" s="29"/>
      <c r="V53" s="30"/>
      <c r="W53" s="30"/>
    </row>
    <row r="54" spans="2:24" s="12" customFormat="1" ht="15" x14ac:dyDescent="0.25">
      <c r="B54" s="6"/>
      <c r="C54" s="6"/>
      <c r="D54"/>
      <c r="E54" s="39">
        <f>SUM(E36:E53)</f>
        <v>0.52701737704347773</v>
      </c>
      <c r="F54" s="39"/>
      <c r="G54" s="29"/>
      <c r="H54"/>
      <c r="I54" s="8"/>
      <c r="J54" s="9"/>
      <c r="K54" s="10">
        <f>SUMPRODUCT(K36:K53,E36:E53)</f>
        <v>3.2191551416214499E-2</v>
      </c>
      <c r="L54" s="9"/>
      <c r="M54" s="11"/>
      <c r="N54" s="7">
        <f>SUMPRODUCT(N36:N53,E36:E53)</f>
        <v>1.2482430677954973E-2</v>
      </c>
      <c r="O54" s="7">
        <f>SUMPRODUCT(O36:O53,E36:E53)</f>
        <v>5.5114911324772361E-3</v>
      </c>
      <c r="P54" s="34">
        <f t="shared" ref="P54:U54" si="46">SUM(P36:P53)</f>
        <v>111622688.71331</v>
      </c>
      <c r="Q54" s="34">
        <f t="shared" si="46"/>
        <v>1910531.415957649</v>
      </c>
      <c r="R54" s="34">
        <f t="shared" si="46"/>
        <v>114192049.14201184</v>
      </c>
      <c r="S54" s="34">
        <f t="shared" si="46"/>
        <v>1929781.0006239484</v>
      </c>
      <c r="T54" s="34">
        <f t="shared" si="46"/>
        <v>2569360.4287018436</v>
      </c>
      <c r="U54" s="34">
        <f t="shared" si="46"/>
        <v>19249.584666299088</v>
      </c>
      <c r="V54" s="30"/>
      <c r="W54" s="34">
        <f>SUM(W36:W53)</f>
        <v>1957174.5870265397</v>
      </c>
    </row>
    <row r="55" spans="2:24" s="12" customFormat="1" ht="15" x14ac:dyDescent="0.25">
      <c r="B55" s="6" t="s">
        <v>4734</v>
      </c>
      <c r="C55" s="6"/>
      <c r="D55"/>
      <c r="E55" s="39"/>
      <c r="F55" s="39"/>
      <c r="G55" s="29"/>
      <c r="H55"/>
      <c r="I55" s="8"/>
      <c r="J55" s="3" t="s">
        <v>4744</v>
      </c>
      <c r="K55" s="11"/>
      <c r="L55" s="9"/>
      <c r="M55" s="11"/>
      <c r="N55" s="7"/>
      <c r="O55" s="7"/>
      <c r="P55" s="34"/>
      <c r="Q55" s="34"/>
      <c r="R55" s="34"/>
      <c r="S55" s="34"/>
      <c r="T55" s="34"/>
      <c r="U55" s="34"/>
      <c r="V55" s="30"/>
      <c r="W55" s="34"/>
    </row>
    <row r="56" spans="2:24" s="86" customFormat="1" ht="15" x14ac:dyDescent="0.25">
      <c r="B56" s="112" t="str">
        <f>_xll.BDP(D56,"NAME")</f>
        <v>Brent Crude Futs  Sep17</v>
      </c>
      <c r="C56" s="80"/>
      <c r="D56" s="74" t="s">
        <v>4794</v>
      </c>
      <c r="E56" s="119"/>
      <c r="F56" s="109">
        <f>SUMIF(positions!$B:$B,D56,positions!$E:$E)</f>
        <v>-60</v>
      </c>
      <c r="G56" s="109"/>
      <c r="H56" s="122">
        <f>SUMIF(positions!$B:$B,D56,positions!$S:$S)/SUMIF(positions!$B:$B,D56,positions!$E:$E)</f>
        <v>50.857999999999997</v>
      </c>
      <c r="I56" s="120">
        <f>IF(_xll.BDP(D56,"PX_LAST")="#N/A N/A",100,_xll.BDP(D56,"PX_LAST"))</f>
        <v>52.17</v>
      </c>
      <c r="J56" s="143">
        <f>VLOOKUP(D56,positions!$A:$R,18,FALSE)</f>
        <v>10</v>
      </c>
      <c r="K56" s="84"/>
      <c r="L56" s="83"/>
      <c r="M56" s="85" t="str">
        <f>_xll.BDP($D56,"CRNCY")</f>
        <v>USD</v>
      </c>
      <c r="N56" s="81"/>
      <c r="O56" s="81"/>
      <c r="P56" s="114"/>
      <c r="Q56" s="114"/>
      <c r="R56" s="114"/>
      <c r="S56" s="114"/>
      <c r="T56" s="109">
        <f>IF(M56="RUB",J56*F56*(I56-H56),U56*$R$3)</f>
        <v>-46583.425920000162</v>
      </c>
      <c r="U56" s="114">
        <f>IF(M56="USD",J56*F56*(I56-H56),T56/$R$3)</f>
        <v>-787.20000000000277</v>
      </c>
      <c r="V56" s="110"/>
      <c r="W56" s="114"/>
      <c r="X56" s="86" t="str">
        <f>IF(  OR(   _xll.BDP($D56,"LAST_TRADEABLE_DT")="#N/A N/A"),"",_xll.BDP($D56,"LAST_TRADEABLE_DT"))</f>
        <v>01/09/2017</v>
      </c>
    </row>
    <row r="57" spans="2:24" s="86" customFormat="1" ht="15" x14ac:dyDescent="0.25">
      <c r="B57" s="112" t="str">
        <f>_xll.BDP(D57,"NAME")</f>
        <v>USD/RUB X-RATE    Sep17</v>
      </c>
      <c r="C57" s="80"/>
      <c r="D57" s="74" t="s">
        <v>4756</v>
      </c>
      <c r="E57" s="119"/>
      <c r="F57" s="109">
        <f>SUMIF(positions!$B:$B,D57,positions!$E:$E)</f>
        <v>-31</v>
      </c>
      <c r="G57" s="109"/>
      <c r="H57" s="122">
        <f>SUMIF(positions!$B:$B,D57,positions!$S:$S)/SUMIF(positions!$B:$B,D57,positions!$E:$E)</f>
        <v>60594.691489361699</v>
      </c>
      <c r="I57" s="120">
        <f>IF(_xll.BDP(D57,"PX_LAST")="#N/A N/A",100,_xll.BDP(D57,"PX_LAST"))</f>
        <v>59474</v>
      </c>
      <c r="J57" s="143">
        <f>VLOOKUP(D57,positions!$A:$R,18,FALSE)</f>
        <v>1</v>
      </c>
      <c r="K57" s="84"/>
      <c r="L57" s="83"/>
      <c r="M57" s="85" t="str">
        <f>_xll.BDP($D57,"CRNCY")</f>
        <v>RUB</v>
      </c>
      <c r="N57" s="81"/>
      <c r="O57" s="81"/>
      <c r="P57" s="114"/>
      <c r="Q57" s="114"/>
      <c r="R57" s="114"/>
      <c r="S57" s="114"/>
      <c r="T57" s="109">
        <f t="shared" ref="T57:T58" si="47">IF(M57="RUB",J57*F57*(I57-H57),U57*$R$3)</f>
        <v>34741.436170212684</v>
      </c>
      <c r="U57" s="114">
        <f t="shared" ref="U57:U58" si="48">IF(M57="USD",J57*F57*(I57-H57),T57/$R$3)</f>
        <v>587.0855999332955</v>
      </c>
      <c r="V57" s="110"/>
      <c r="W57" s="114"/>
      <c r="X57" s="86" t="str">
        <f>IF(  OR(   _xll.BDP($D57,"LAST_TRADEABLE_DT")="#N/A N/A"),"",_xll.BDP($D57,"LAST_TRADEABLE_DT"))</f>
        <v>21/09/2017</v>
      </c>
    </row>
    <row r="58" spans="2:24" s="12" customFormat="1" ht="15" x14ac:dyDescent="0.25">
      <c r="B58" s="112" t="str">
        <f>_xll.BDP(D58,"NAME")</f>
        <v>Sberbank Sep17</v>
      </c>
      <c r="C58" s="6"/>
      <c r="D58" t="s">
        <v>4797</v>
      </c>
      <c r="E58" s="39"/>
      <c r="F58" s="109">
        <f>SUMIF(positions!$B:$B,D58,positions!$E:$E)</f>
        <v>-250</v>
      </c>
      <c r="G58" s="109"/>
      <c r="H58" s="122">
        <f>SUMIF(positions!$B:$B,D58,positions!$S:$S)/SUMIF(positions!$B:$B,D58,positions!$E:$E)</f>
        <v>17190.247999999992</v>
      </c>
      <c r="I58" s="120">
        <f>IF(_xll.BDP(D58,"PX_LAST")="#N/A N/A",100,_xll.BDP(D58,"PX_LAST"))</f>
        <v>18086</v>
      </c>
      <c r="J58" s="143">
        <f>VLOOKUP(D58,positions!$A:$R,18,FALSE)</f>
        <v>1</v>
      </c>
      <c r="K58" s="84"/>
      <c r="L58" s="83"/>
      <c r="M58" s="85" t="str">
        <f>_xll.BDP($D58,"CRNCY")</f>
        <v>RUB</v>
      </c>
      <c r="N58" s="81"/>
      <c r="O58" s="81"/>
      <c r="P58" s="114"/>
      <c r="Q58" s="114"/>
      <c r="R58" s="114"/>
      <c r="S58" s="114"/>
      <c r="T58" s="109">
        <f t="shared" si="47"/>
        <v>-223938.00000000192</v>
      </c>
      <c r="U58" s="114">
        <f t="shared" si="48"/>
        <v>-3784.2642553328442</v>
      </c>
      <c r="V58" s="110"/>
      <c r="W58" s="114"/>
      <c r="X58" s="86" t="str">
        <f>IF(  OR(   _xll.BDP($D58,"LAST_TRADEABLE_DT")="#N/A N/A"),"",_xll.BDP($D58,"LAST_TRADEABLE_DT"))</f>
        <v>21/09/2017</v>
      </c>
    </row>
    <row r="59" spans="2:24" s="12" customFormat="1" ht="15" hidden="1" x14ac:dyDescent="0.25">
      <c r="B59" s="6"/>
      <c r="C59" s="6"/>
      <c r="D59"/>
      <c r="E59" s="39"/>
      <c r="F59" s="39"/>
      <c r="G59" s="29"/>
      <c r="H59"/>
      <c r="I59" s="8"/>
      <c r="J59" s="9"/>
      <c r="K59" s="10"/>
      <c r="L59" s="9"/>
      <c r="M59" s="11"/>
      <c r="N59" s="7"/>
      <c r="O59" s="7"/>
      <c r="P59" s="34"/>
      <c r="Q59" s="34"/>
      <c r="R59" s="34"/>
      <c r="S59" s="34"/>
      <c r="T59" s="34"/>
      <c r="U59" s="114">
        <f t="shared" ref="U57:U74" si="49">IF(M59="USD",J59*F59*(I59-H59),T59/$R$3)</f>
        <v>0</v>
      </c>
      <c r="V59" s="30"/>
      <c r="W59" s="34"/>
    </row>
    <row r="60" spans="2:24" s="12" customFormat="1" ht="15" hidden="1" x14ac:dyDescent="0.25">
      <c r="B60" s="6"/>
      <c r="C60" s="6"/>
      <c r="D60"/>
      <c r="E60" s="39"/>
      <c r="F60" s="39"/>
      <c r="G60" s="29"/>
      <c r="H60"/>
      <c r="I60" s="8"/>
      <c r="J60" s="9"/>
      <c r="K60" s="10"/>
      <c r="L60" s="9"/>
      <c r="M60" s="11"/>
      <c r="N60" s="7"/>
      <c r="O60" s="7"/>
      <c r="P60" s="34"/>
      <c r="Q60" s="34"/>
      <c r="R60" s="34"/>
      <c r="S60" s="34"/>
      <c r="T60" s="34"/>
      <c r="U60" s="114">
        <f t="shared" si="49"/>
        <v>0</v>
      </c>
      <c r="V60" s="30"/>
      <c r="W60" s="34"/>
    </row>
    <row r="61" spans="2:24" s="12" customFormat="1" ht="15" hidden="1" x14ac:dyDescent="0.25">
      <c r="B61" s="6"/>
      <c r="C61" s="6"/>
      <c r="D61"/>
      <c r="E61" s="39"/>
      <c r="F61" s="39"/>
      <c r="G61" s="29"/>
      <c r="H61"/>
      <c r="I61" s="8"/>
      <c r="J61" s="9"/>
      <c r="K61" s="10"/>
      <c r="L61" s="9"/>
      <c r="M61" s="11"/>
      <c r="N61" s="7"/>
      <c r="O61" s="7"/>
      <c r="P61" s="34"/>
      <c r="Q61" s="34"/>
      <c r="R61" s="34"/>
      <c r="S61" s="34"/>
      <c r="T61" s="34"/>
      <c r="U61" s="114">
        <f t="shared" si="49"/>
        <v>0</v>
      </c>
      <c r="V61" s="30"/>
      <c r="W61" s="34"/>
    </row>
    <row r="62" spans="2:24" s="12" customFormat="1" ht="15" hidden="1" x14ac:dyDescent="0.25">
      <c r="B62" s="6"/>
      <c r="C62" s="6"/>
      <c r="D62"/>
      <c r="E62" s="39"/>
      <c r="F62" s="39"/>
      <c r="G62" s="29"/>
      <c r="H62"/>
      <c r="I62" s="8"/>
      <c r="J62" s="9"/>
      <c r="K62" s="10"/>
      <c r="L62" s="9"/>
      <c r="M62" s="11"/>
      <c r="N62" s="7"/>
      <c r="O62" s="7"/>
      <c r="P62" s="34"/>
      <c r="Q62" s="34"/>
      <c r="R62" s="34"/>
      <c r="S62" s="34"/>
      <c r="T62" s="34"/>
      <c r="U62" s="114">
        <f t="shared" si="49"/>
        <v>0</v>
      </c>
      <c r="V62" s="30"/>
      <c r="W62" s="34"/>
    </row>
    <row r="63" spans="2:24" s="12" customFormat="1" ht="15" hidden="1" x14ac:dyDescent="0.25">
      <c r="B63" s="6"/>
      <c r="C63" s="6"/>
      <c r="D63"/>
      <c r="E63" s="39"/>
      <c r="F63" s="39"/>
      <c r="G63" s="29"/>
      <c r="H63"/>
      <c r="I63" s="8"/>
      <c r="J63" s="9"/>
      <c r="K63" s="10"/>
      <c r="L63" s="9"/>
      <c r="M63" s="11"/>
      <c r="N63" s="7"/>
      <c r="O63" s="7"/>
      <c r="P63" s="34"/>
      <c r="Q63" s="34"/>
      <c r="R63" s="34"/>
      <c r="S63" s="34"/>
      <c r="T63" s="34"/>
      <c r="U63" s="114">
        <f t="shared" si="49"/>
        <v>0</v>
      </c>
      <c r="V63" s="30"/>
      <c r="W63" s="34"/>
    </row>
    <row r="64" spans="2:24" s="12" customFormat="1" ht="15" hidden="1" x14ac:dyDescent="0.25">
      <c r="B64" s="6"/>
      <c r="C64" s="6"/>
      <c r="D64"/>
      <c r="E64" s="39"/>
      <c r="F64" s="39"/>
      <c r="G64" s="29"/>
      <c r="H64"/>
      <c r="I64" s="8"/>
      <c r="J64" s="9"/>
      <c r="K64" s="10"/>
      <c r="L64" s="9"/>
      <c r="M64" s="11"/>
      <c r="N64" s="7"/>
      <c r="O64" s="7"/>
      <c r="P64" s="34"/>
      <c r="Q64" s="34"/>
      <c r="R64" s="34"/>
      <c r="S64" s="34"/>
      <c r="T64" s="34"/>
      <c r="U64" s="114">
        <f t="shared" si="49"/>
        <v>0</v>
      </c>
      <c r="V64" s="30"/>
      <c r="W64" s="34"/>
    </row>
    <row r="65" spans="2:25" s="12" customFormat="1" ht="15" hidden="1" x14ac:dyDescent="0.25">
      <c r="B65" s="6"/>
      <c r="C65" s="6"/>
      <c r="D65"/>
      <c r="E65" s="39"/>
      <c r="F65" s="39"/>
      <c r="G65" s="29"/>
      <c r="H65"/>
      <c r="I65" s="8"/>
      <c r="J65" s="9"/>
      <c r="K65" s="10"/>
      <c r="L65" s="9"/>
      <c r="M65" s="11"/>
      <c r="N65" s="7"/>
      <c r="O65" s="7"/>
      <c r="P65" s="34"/>
      <c r="Q65" s="34"/>
      <c r="R65" s="34"/>
      <c r="S65" s="34"/>
      <c r="T65" s="34"/>
      <c r="U65" s="114">
        <f t="shared" si="49"/>
        <v>0</v>
      </c>
      <c r="V65" s="30"/>
      <c r="W65" s="34"/>
    </row>
    <row r="66" spans="2:25" s="12" customFormat="1" ht="15" hidden="1" x14ac:dyDescent="0.25">
      <c r="B66" s="6"/>
      <c r="C66" s="6"/>
      <c r="D66"/>
      <c r="E66" s="39"/>
      <c r="F66" s="39"/>
      <c r="G66" s="29"/>
      <c r="H66"/>
      <c r="I66" s="8"/>
      <c r="J66" s="9"/>
      <c r="K66" s="10"/>
      <c r="L66" s="9"/>
      <c r="M66" s="11"/>
      <c r="N66" s="7"/>
      <c r="O66" s="7"/>
      <c r="P66" s="34"/>
      <c r="Q66" s="34"/>
      <c r="R66" s="34"/>
      <c r="S66" s="34"/>
      <c r="T66" s="34"/>
      <c r="U66" s="114">
        <f t="shared" si="49"/>
        <v>0</v>
      </c>
      <c r="V66" s="30"/>
      <c r="W66" s="34"/>
    </row>
    <row r="67" spans="2:25" s="12" customFormat="1" ht="15" hidden="1" x14ac:dyDescent="0.25">
      <c r="B67" s="6"/>
      <c r="C67" s="6"/>
      <c r="D67"/>
      <c r="E67" s="39"/>
      <c r="F67" s="39"/>
      <c r="G67" s="29"/>
      <c r="H67"/>
      <c r="I67" s="8"/>
      <c r="J67" s="9"/>
      <c r="K67" s="10"/>
      <c r="L67" s="9"/>
      <c r="M67" s="11"/>
      <c r="N67" s="7"/>
      <c r="O67" s="7"/>
      <c r="P67" s="34"/>
      <c r="Q67" s="34"/>
      <c r="R67" s="34"/>
      <c r="S67" s="34"/>
      <c r="T67" s="34"/>
      <c r="U67" s="114">
        <f t="shared" si="49"/>
        <v>0</v>
      </c>
      <c r="V67" s="30"/>
      <c r="W67" s="34"/>
    </row>
    <row r="68" spans="2:25" s="12" customFormat="1" ht="15" hidden="1" x14ac:dyDescent="0.25">
      <c r="B68" s="6"/>
      <c r="C68" s="6"/>
      <c r="D68"/>
      <c r="E68" s="39"/>
      <c r="F68" s="39"/>
      <c r="G68" s="29"/>
      <c r="H68"/>
      <c r="I68" s="8"/>
      <c r="J68" s="9"/>
      <c r="K68" s="10"/>
      <c r="L68" s="9"/>
      <c r="M68" s="11"/>
      <c r="N68" s="7"/>
      <c r="O68" s="7"/>
      <c r="P68" s="34"/>
      <c r="Q68" s="34"/>
      <c r="R68" s="34"/>
      <c r="S68" s="34"/>
      <c r="T68" s="34"/>
      <c r="U68" s="114">
        <f t="shared" si="49"/>
        <v>0</v>
      </c>
      <c r="V68" s="30"/>
      <c r="W68" s="34"/>
    </row>
    <row r="69" spans="2:25" s="12" customFormat="1" ht="15" hidden="1" x14ac:dyDescent="0.25">
      <c r="B69" s="6"/>
      <c r="C69" s="6"/>
      <c r="D69"/>
      <c r="E69" s="39"/>
      <c r="F69" s="39"/>
      <c r="G69" s="29"/>
      <c r="H69"/>
      <c r="I69" s="8"/>
      <c r="J69" s="9"/>
      <c r="K69" s="10"/>
      <c r="L69" s="9"/>
      <c r="M69" s="11"/>
      <c r="N69" s="7"/>
      <c r="O69" s="7"/>
      <c r="P69" s="34"/>
      <c r="Q69" s="34"/>
      <c r="R69" s="34"/>
      <c r="S69" s="34"/>
      <c r="T69" s="34"/>
      <c r="U69" s="114">
        <f t="shared" si="49"/>
        <v>0</v>
      </c>
      <c r="V69" s="30"/>
      <c r="W69" s="34"/>
    </row>
    <row r="70" spans="2:25" s="12" customFormat="1" ht="15" hidden="1" x14ac:dyDescent="0.25">
      <c r="B70" s="6"/>
      <c r="C70" s="6"/>
      <c r="D70"/>
      <c r="E70" s="39"/>
      <c r="F70" s="39"/>
      <c r="G70" s="29"/>
      <c r="H70"/>
      <c r="I70" s="8"/>
      <c r="J70" s="9"/>
      <c r="K70" s="10"/>
      <c r="L70" s="9"/>
      <c r="M70" s="11"/>
      <c r="N70" s="7"/>
      <c r="O70" s="7"/>
      <c r="P70" s="34"/>
      <c r="Q70" s="34"/>
      <c r="R70" s="34"/>
      <c r="S70" s="34"/>
      <c r="T70" s="34"/>
      <c r="U70" s="114">
        <f t="shared" si="49"/>
        <v>0</v>
      </c>
      <c r="V70" s="30"/>
      <c r="W70" s="34"/>
    </row>
    <row r="71" spans="2:25" s="12" customFormat="1" ht="15" hidden="1" x14ac:dyDescent="0.25">
      <c r="B71" s="6"/>
      <c r="C71" s="6"/>
      <c r="D71"/>
      <c r="E71" s="39"/>
      <c r="F71" s="39"/>
      <c r="G71" s="29"/>
      <c r="H71"/>
      <c r="I71" s="8"/>
      <c r="J71" s="9"/>
      <c r="K71" s="10"/>
      <c r="L71" s="9"/>
      <c r="M71" s="11"/>
      <c r="N71" s="7"/>
      <c r="O71" s="7"/>
      <c r="P71" s="34"/>
      <c r="Q71" s="34"/>
      <c r="R71" s="34"/>
      <c r="S71" s="34"/>
      <c r="T71" s="34"/>
      <c r="U71" s="114">
        <f t="shared" si="49"/>
        <v>0</v>
      </c>
      <c r="V71" s="30"/>
      <c r="W71" s="34"/>
    </row>
    <row r="72" spans="2:25" s="12" customFormat="1" ht="15" hidden="1" x14ac:dyDescent="0.25">
      <c r="B72" s="6"/>
      <c r="C72" s="6"/>
      <c r="D72"/>
      <c r="E72" s="39"/>
      <c r="F72" s="39"/>
      <c r="G72" s="29"/>
      <c r="H72"/>
      <c r="I72" s="8"/>
      <c r="J72" s="9"/>
      <c r="K72" s="10"/>
      <c r="L72" s="9"/>
      <c r="M72" s="11"/>
      <c r="N72" s="7"/>
      <c r="O72" s="7"/>
      <c r="P72" s="34"/>
      <c r="Q72" s="34"/>
      <c r="R72" s="34"/>
      <c r="S72" s="34"/>
      <c r="T72" s="34"/>
      <c r="U72" s="114">
        <f t="shared" si="49"/>
        <v>0</v>
      </c>
      <c r="V72" s="30"/>
      <c r="W72" s="34"/>
    </row>
    <row r="73" spans="2:25" s="12" customFormat="1" ht="15" hidden="1" x14ac:dyDescent="0.25">
      <c r="B73" s="6"/>
      <c r="C73" s="6"/>
      <c r="D73"/>
      <c r="E73" s="39"/>
      <c r="F73" s="39"/>
      <c r="G73" s="29"/>
      <c r="H73"/>
      <c r="I73" s="8"/>
      <c r="J73" s="9"/>
      <c r="K73" s="10"/>
      <c r="L73" s="9"/>
      <c r="M73" s="11"/>
      <c r="N73" s="7"/>
      <c r="O73" s="7"/>
      <c r="P73" s="34"/>
      <c r="Q73" s="34"/>
      <c r="R73" s="34"/>
      <c r="S73" s="34"/>
      <c r="T73" s="34"/>
      <c r="U73" s="114">
        <f t="shared" si="49"/>
        <v>0</v>
      </c>
      <c r="V73" s="30"/>
      <c r="W73" s="34"/>
    </row>
    <row r="74" spans="2:25" s="12" customFormat="1" ht="15" hidden="1" x14ac:dyDescent="0.25">
      <c r="B74" s="6"/>
      <c r="C74" s="6"/>
      <c r="D74"/>
      <c r="E74" s="39"/>
      <c r="F74" s="39"/>
      <c r="G74" s="29"/>
      <c r="H74"/>
      <c r="I74" s="8"/>
      <c r="J74" s="9"/>
      <c r="K74" s="10"/>
      <c r="L74" s="9"/>
      <c r="M74" s="11"/>
      <c r="N74" s="7"/>
      <c r="O74" s="7"/>
      <c r="P74" s="34"/>
      <c r="Q74" s="34"/>
      <c r="R74" s="34"/>
      <c r="S74" s="34"/>
      <c r="T74" s="34"/>
      <c r="U74" s="114">
        <f t="shared" si="49"/>
        <v>0</v>
      </c>
      <c r="V74" s="30"/>
      <c r="W74" s="34"/>
    </row>
    <row r="75" spans="2:25" s="12" customFormat="1" ht="15" x14ac:dyDescent="0.25">
      <c r="B75" s="6"/>
      <c r="C75" s="6"/>
      <c r="D75"/>
      <c r="E75" s="39"/>
      <c r="F75" s="39"/>
      <c r="G75" s="29"/>
      <c r="H75"/>
      <c r="I75" s="8"/>
      <c r="J75" s="9"/>
      <c r="K75" s="10"/>
      <c r="L75" s="9"/>
      <c r="M75" s="11"/>
      <c r="N75" s="7"/>
      <c r="O75" s="7"/>
      <c r="P75" s="34"/>
      <c r="Q75" s="34"/>
      <c r="R75" s="34"/>
      <c r="S75" s="34"/>
      <c r="T75" s="34">
        <f>SUM(T56:T74)</f>
        <v>-235779.98974978941</v>
      </c>
      <c r="U75" s="34">
        <f>SUM(U56:U74)</f>
        <v>-3984.3786553995515</v>
      </c>
      <c r="V75" s="30"/>
      <c r="W75" s="34"/>
    </row>
    <row r="76" spans="2:25" x14ac:dyDescent="0.2">
      <c r="B76" s="13" t="s">
        <v>19</v>
      </c>
      <c r="C76" s="13"/>
      <c r="D76" s="13"/>
      <c r="E76" s="14">
        <f>S76/S77</f>
        <v>8.8210326835016339E-2</v>
      </c>
      <c r="F76" s="14"/>
      <c r="G76" s="15"/>
      <c r="H76" s="16"/>
      <c r="I76" s="17"/>
      <c r="J76" s="18"/>
      <c r="K76" s="18"/>
      <c r="L76" s="18"/>
      <c r="M76" s="18"/>
      <c r="N76" s="19"/>
      <c r="O76" s="19"/>
      <c r="P76" s="15"/>
      <c r="Q76" s="15"/>
      <c r="R76" s="15">
        <f>S76*_xll.BDP("USDRUB Curncy","PX_LAST")</f>
        <v>19113880.300000001</v>
      </c>
      <c r="S76" s="20">
        <v>323000</v>
      </c>
      <c r="T76" s="21"/>
      <c r="U76" s="22"/>
      <c r="V76" s="18"/>
      <c r="W76" s="20">
        <f>S76</f>
        <v>323000</v>
      </c>
      <c r="X76" s="18"/>
      <c r="Y76" s="18"/>
    </row>
    <row r="77" spans="2:25" ht="13.5" customHeight="1" thickBot="1" x14ac:dyDescent="0.25">
      <c r="B77" s="24"/>
      <c r="C77" s="24"/>
      <c r="D77" s="24"/>
      <c r="E77" s="25">
        <f>E34+E54+E76</f>
        <v>0.99999999999999978</v>
      </c>
      <c r="F77" s="25"/>
      <c r="G77" s="24"/>
      <c r="H77" s="24"/>
      <c r="I77" s="24"/>
      <c r="J77" s="26"/>
      <c r="K77" s="25"/>
      <c r="L77" s="26"/>
      <c r="M77" s="26"/>
      <c r="N77" s="27"/>
      <c r="O77" s="27"/>
      <c r="P77" s="28">
        <f t="shared" ref="P77:S77" si="50">P34+P54+P76</f>
        <v>194562863.25811732</v>
      </c>
      <c r="Q77" s="28">
        <f t="shared" si="50"/>
        <v>3337180.5526523245</v>
      </c>
      <c r="R77" s="28">
        <f t="shared" si="50"/>
        <v>216675589.2002331</v>
      </c>
      <c r="S77" s="28">
        <f t="shared" si="50"/>
        <v>3661702.791376356</v>
      </c>
      <c r="T77" s="28">
        <f>T34+T54+T75</f>
        <v>2763065.6523659914</v>
      </c>
      <c r="U77" s="28">
        <f>U34+U54+U75</f>
        <v>-2462.1399313689171</v>
      </c>
      <c r="V77" s="27">
        <f>SUMPRODUCT($E$9:$E$53,V9:V53)/100</f>
        <v>5.2628493179432079E-2</v>
      </c>
      <c r="W77" s="28">
        <f>W34+W54+W76</f>
        <v>3689096.3777789474</v>
      </c>
      <c r="X77" s="27"/>
      <c r="Y77" s="27"/>
    </row>
  </sheetData>
  <conditionalFormatting sqref="K34 K54 K70:K75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V34:V35 V54 V70:V75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N34:O35 N54:O54 N70:O75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N34:O35 N54:O54 N70:O75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K34 K54 K70:K76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N34:N35 N54 N70:N77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O34:O35 O54 O70:O77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V34:V35 V54 V70:V76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N7:O7 N34:O35 N54:O54 N70:O77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O77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V77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V77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V77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K8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V8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N8:O8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N8:O8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K8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N8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O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V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N8:O8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V52:V53 V36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N52:O53 N36:O36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N52:O53 N36:O36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N52:N53 N3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O52:O53 O3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V52:V53 V36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N52:O53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V5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N51:O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N51:O5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N5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O5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V5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N51:O5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35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{D8694FCD-2AEB-40CA-B128-5D56566587A1}</x14:id>
        </ext>
      </extLst>
    </cfRule>
  </conditionalFormatting>
  <conditionalFormatting sqref="W3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{0F797349-FF49-4832-A790-A800AE3265E4}</x14:id>
        </ext>
      </extLst>
    </cfRule>
  </conditionalFormatting>
  <conditionalFormatting sqref="W8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{199783CA-A81E-441C-8493-2CB91CE264B9}</x14:id>
        </ext>
      </extLst>
    </cfRule>
  </conditionalFormatting>
  <conditionalFormatting sqref="W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{6741EDFA-230B-4D74-8F8E-8E3AD40B87B9}</x14:id>
        </ext>
      </extLst>
    </cfRule>
  </conditionalFormatting>
  <conditionalFormatting sqref="W52:W53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{B32BA992-5AE3-4EB1-A017-BABBDE9807CE}</x14:id>
        </ext>
      </extLst>
    </cfRule>
  </conditionalFormatting>
  <conditionalFormatting sqref="W52:W53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{A38385CE-2DEF-43CB-BA3B-A5049A2261F6}</x14:id>
        </ext>
      </extLst>
    </cfRule>
  </conditionalFormatting>
  <conditionalFormatting sqref="W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{A0D3D6BE-865A-404D-956A-9AF8566FABA0}</x14:id>
        </ext>
      </extLst>
    </cfRule>
  </conditionalFormatting>
  <conditionalFormatting sqref="W51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{28EFF8BA-98CE-405B-B2E2-C1D9AE24A0B9}</x14:id>
        </ext>
      </extLst>
    </cfRule>
  </conditionalFormatting>
  <conditionalFormatting sqref="X76:Y7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X77:Y7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X77:Y7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X77:Y7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V28:V3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{26883D33-6796-440A-8FB3-4D48F09F3459}</x14:id>
        </ext>
      </extLst>
    </cfRule>
  </conditionalFormatting>
  <conditionalFormatting sqref="N28:O3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{B6294F0E-9A9E-42FD-8EBA-51B959A46FE6}</x14:id>
        </ext>
      </extLst>
    </cfRule>
  </conditionalFormatting>
  <conditionalFormatting sqref="N28:O3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{1CB130A2-0729-425A-9432-5936FA51302E}</x14:id>
        </ext>
      </extLst>
    </cfRule>
  </conditionalFormatting>
  <conditionalFormatting sqref="N28:N33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{D39AAD3B-9A6A-423C-B81C-5441DB816114}</x14:id>
        </ext>
      </extLst>
    </cfRule>
  </conditionalFormatting>
  <conditionalFormatting sqref="O28:O33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{B2C4797D-DA6B-412A-9596-6D71554A7FB2}</x14:id>
        </ext>
      </extLst>
    </cfRule>
  </conditionalFormatting>
  <conditionalFormatting sqref="V28:V33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{28626915-DE56-4087-A29E-D083F17AC99C}</x14:id>
        </ext>
      </extLst>
    </cfRule>
  </conditionalFormatting>
  <conditionalFormatting sqref="N28:O33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{741448EE-75C9-4C37-AD82-BC1ECB7495A6}</x14:id>
        </ext>
      </extLst>
    </cfRule>
  </conditionalFormatting>
  <conditionalFormatting sqref="K28:K3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{9FEEFA8E-5AF3-46BB-BB42-1107F6C0878A}</x14:id>
        </ext>
      </extLst>
    </cfRule>
  </conditionalFormatting>
  <conditionalFormatting sqref="K28:K3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{ECB57F7C-3954-4AFF-A12E-F11CA37FEFCB}</x14:id>
        </ext>
      </extLst>
    </cfRule>
  </conditionalFormatting>
  <conditionalFormatting sqref="O77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{6B0B2502-8A4A-4714-9882-002EEBD697B1}</x14:id>
        </ext>
      </extLst>
    </cfRule>
  </conditionalFormatting>
  <conditionalFormatting sqref="N7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{620B6515-AA86-47A2-818A-031A071DDF36}</x14:id>
        </ext>
      </extLst>
    </cfRule>
  </conditionalFormatting>
  <conditionalFormatting sqref="N7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{EA57D59C-DCC8-45C4-8FEE-3D68F1E4C214}</x14:id>
        </ext>
      </extLst>
    </cfRule>
  </conditionalFormatting>
  <conditionalFormatting sqref="N7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{3733E886-3D5D-49EB-9CCB-598CAB1634E6}</x14:id>
        </ext>
      </extLst>
    </cfRule>
  </conditionalFormatting>
  <conditionalFormatting sqref="K28:K3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{61997520-E574-452D-B6C9-91C97897879B}</x14:id>
        </ext>
      </extLst>
    </cfRule>
  </conditionalFormatting>
  <conditionalFormatting sqref="N70:N75 N5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{E835B13E-E826-49C4-8CF3-B7EF812D3C80}</x14:id>
        </ext>
      </extLst>
    </cfRule>
  </conditionalFormatting>
  <conditionalFormatting sqref="V37:V39 V44:V50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{94988E3A-08D9-4366-A5EC-BE76F9E81C80}</x14:id>
        </ext>
      </extLst>
    </cfRule>
  </conditionalFormatting>
  <conditionalFormatting sqref="N37:O38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{21B7C132-33A7-485B-9DE6-2B323C881111}</x14:id>
        </ext>
      </extLst>
    </cfRule>
  </conditionalFormatting>
  <conditionalFormatting sqref="N37:O3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{9BDDBD8D-EAA0-46B5-98A5-22285C634A50}</x14:id>
        </ext>
      </extLst>
    </cfRule>
  </conditionalFormatting>
  <conditionalFormatting sqref="N37:N3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{DC02D82F-CDC9-41AD-9D24-3E7215CA63F5}</x14:id>
        </ext>
      </extLst>
    </cfRule>
  </conditionalFormatting>
  <conditionalFormatting sqref="O37:O3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{DDB10690-C977-428B-8CB0-A414EE547473}</x14:id>
        </ext>
      </extLst>
    </cfRule>
  </conditionalFormatting>
  <conditionalFormatting sqref="V37:V39 V44:V5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{45D96333-A6C9-492B-81E9-CA21CAA4D081}</x14:id>
        </ext>
      </extLst>
    </cfRule>
  </conditionalFormatting>
  <conditionalFormatting sqref="N39:O39 N44:O50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{A2CD1357-5127-411B-B82E-36A4194911AB}</x14:id>
        </ext>
      </extLst>
    </cfRule>
  </conditionalFormatting>
  <conditionalFormatting sqref="N39:O39 N44:O50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{4E623EEE-9797-48F8-A212-9DC5FEA933BD}</x14:id>
        </ext>
      </extLst>
    </cfRule>
  </conditionalFormatting>
  <conditionalFormatting sqref="N44:N50 N3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{DFC8BF43-74E4-4BAF-89C7-0C6451EF89D6}</x14:id>
        </ext>
      </extLst>
    </cfRule>
  </conditionalFormatting>
  <conditionalFormatting sqref="O44:O50 O3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{FD98DCAF-6484-40F1-9FE1-5BCCE0400363}</x14:id>
        </ext>
      </extLst>
    </cfRule>
  </conditionalFormatting>
  <conditionalFormatting sqref="V9:V27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{5B588551-AB19-4048-80F3-05D27F4C1C84}</x14:id>
        </ext>
      </extLst>
    </cfRule>
  </conditionalFormatting>
  <conditionalFormatting sqref="N9:O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{A7060C9D-8792-4012-89AB-DA9FDFA16835}</x14:id>
        </ext>
      </extLst>
    </cfRule>
  </conditionalFormatting>
  <conditionalFormatting sqref="N9:O2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{99FE18F5-1212-4EBA-BFFB-C44A520BBF61}</x14:id>
        </ext>
      </extLst>
    </cfRule>
  </conditionalFormatting>
  <conditionalFormatting sqref="N9:N2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{837BD44E-F04E-4501-AF4B-6C49626417B1}</x14:id>
        </ext>
      </extLst>
    </cfRule>
  </conditionalFormatting>
  <conditionalFormatting sqref="O9:O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{2D255B97-B700-45F9-BA6D-25047A450EA1}</x14:id>
        </ext>
      </extLst>
    </cfRule>
  </conditionalFormatting>
  <conditionalFormatting sqref="V9:V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{301D751E-F0B3-410B-B0B5-D12A29050885}</x14:id>
        </ext>
      </extLst>
    </cfRule>
  </conditionalFormatting>
  <conditionalFormatting sqref="N9:O2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{2906E32B-2D4B-4363-B6AE-B862787F9D05}</x14:id>
        </ext>
      </extLst>
    </cfRule>
  </conditionalFormatting>
  <conditionalFormatting sqref="K9:K2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{03D35C0D-7F26-413D-B029-DFD68B9C1820}</x14:id>
        </ext>
      </extLst>
    </cfRule>
  </conditionalFormatting>
  <conditionalFormatting sqref="K9:K2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{5D4F411F-26BB-40AC-9A14-CFED28C7A17E}</x14:id>
        </ext>
      </extLst>
    </cfRule>
  </conditionalFormatting>
  <conditionalFormatting sqref="K9:K2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{58E60042-AAFE-4280-BFF5-B4833FCBB97A}</x14:id>
        </ext>
      </extLst>
    </cfRule>
  </conditionalFormatting>
  <conditionalFormatting sqref="K65:K6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{1D9D9FB3-73BF-42DE-A141-87F81FEF9287}</x14:id>
        </ext>
      </extLst>
    </cfRule>
  </conditionalFormatting>
  <conditionalFormatting sqref="V65:V6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{D8980863-4D3E-49B2-A306-61D9CDDD7290}</x14:id>
        </ext>
      </extLst>
    </cfRule>
  </conditionalFormatting>
  <conditionalFormatting sqref="N65:O69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{23D2DD24-B308-47F1-B23E-906AF5573178}</x14:id>
        </ext>
      </extLst>
    </cfRule>
  </conditionalFormatting>
  <conditionalFormatting sqref="N65:O6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{FA8069A1-8A4C-4F26-BE01-C2E41DF4FB1D}</x14:id>
        </ext>
      </extLst>
    </cfRule>
  </conditionalFormatting>
  <conditionalFormatting sqref="K65:K6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{997A0F59-1C94-4E53-A389-124FDD7C0587}</x14:id>
        </ext>
      </extLst>
    </cfRule>
  </conditionalFormatting>
  <conditionalFormatting sqref="N65:N6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{3EF2C44B-C550-474E-9A72-AFF44BA73864}</x14:id>
        </ext>
      </extLst>
    </cfRule>
  </conditionalFormatting>
  <conditionalFormatting sqref="O65:O6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{E1798459-93D4-449F-AE8B-16C2EEDFC7A2}</x14:id>
        </ext>
      </extLst>
    </cfRule>
  </conditionalFormatting>
  <conditionalFormatting sqref="V65:V6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{8F1CC047-1525-40AE-8EAE-2EF6D2B7CD22}</x14:id>
        </ext>
      </extLst>
    </cfRule>
  </conditionalFormatting>
  <conditionalFormatting sqref="N65:O6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{646FCC3B-DD42-48CC-B3CA-FDB6A7D021AF}</x14:id>
        </ext>
      </extLst>
    </cfRule>
  </conditionalFormatting>
  <conditionalFormatting sqref="N65:N6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{BD9C775E-FB9A-4767-AA77-0EB096C388DC}</x14:id>
        </ext>
      </extLst>
    </cfRule>
  </conditionalFormatting>
  <conditionalFormatting sqref="K60:K6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{EF6122D0-6483-4B4D-86D0-12C7891FFFEE}</x14:id>
        </ext>
      </extLst>
    </cfRule>
  </conditionalFormatting>
  <conditionalFormatting sqref="V60:V64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{2191EB5E-5399-43CF-B688-97C2DB8E1714}</x14:id>
        </ext>
      </extLst>
    </cfRule>
  </conditionalFormatting>
  <conditionalFormatting sqref="N60:O64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{ABD3B546-6EBB-4003-8766-EE00140E96D3}</x14:id>
        </ext>
      </extLst>
    </cfRule>
  </conditionalFormatting>
  <conditionalFormatting sqref="N60:O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{E57B3DD5-6C9C-4E20-B27B-4555ABA41349}</x14:id>
        </ext>
      </extLst>
    </cfRule>
  </conditionalFormatting>
  <conditionalFormatting sqref="K60:K6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{29810B75-385C-4D0C-BB4B-7701EE4F0B2B}</x14:id>
        </ext>
      </extLst>
    </cfRule>
  </conditionalFormatting>
  <conditionalFormatting sqref="N60:N6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{495D0E5B-42D8-4C6D-A1FD-F2B51595E9DB}</x14:id>
        </ext>
      </extLst>
    </cfRule>
  </conditionalFormatting>
  <conditionalFormatting sqref="O60:O6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{4A5FAD97-9C2E-4605-B83A-1566947BEAB2}</x14:id>
        </ext>
      </extLst>
    </cfRule>
  </conditionalFormatting>
  <conditionalFormatting sqref="V60:V6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{E80F7F2D-403C-4711-89C1-B795B0D18249}</x14:id>
        </ext>
      </extLst>
    </cfRule>
  </conditionalFormatting>
  <conditionalFormatting sqref="N60:O6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{F1C4CB98-6B52-4056-8C0F-A04D87FFDDEE}</x14:id>
        </ext>
      </extLst>
    </cfRule>
  </conditionalFormatting>
  <conditionalFormatting sqref="N60:N6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{6E9BFD49-6743-4A75-A18A-BDAA33741F84}</x14:id>
        </ext>
      </extLst>
    </cfRule>
  </conditionalFormatting>
  <conditionalFormatting sqref="K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{A6BE92C2-0893-4525-9ECC-FF3319D2AE1B}</x14:id>
        </ext>
      </extLst>
    </cfRule>
  </conditionalFormatting>
  <conditionalFormatting sqref="V55 V59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{EC0EBAA6-D101-4C1D-89AD-EAA306FAA8D9}</x14:id>
        </ext>
      </extLst>
    </cfRule>
  </conditionalFormatting>
  <conditionalFormatting sqref="N55:O55 N59:O59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{EBEDD0E0-2602-455A-B302-020DA45DA2A8}</x14:id>
        </ext>
      </extLst>
    </cfRule>
  </conditionalFormatting>
  <conditionalFormatting sqref="N55:O55 N59:O5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{0C78FF88-5B94-4148-84F0-D3C2E609F1D6}</x14:id>
        </ext>
      </extLst>
    </cfRule>
  </conditionalFormatting>
  <conditionalFormatting sqref="K5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{386690CE-7A81-48E3-A2DA-2B259E6FE84F}</x14:id>
        </ext>
      </extLst>
    </cfRule>
  </conditionalFormatting>
  <conditionalFormatting sqref="N59 N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{5EF38CB3-06F4-4A29-A72A-C421F6374921}</x14:id>
        </ext>
      </extLst>
    </cfRule>
  </conditionalFormatting>
  <conditionalFormatting sqref="O59 O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{12271228-190F-425E-8EF8-0BA79E4301E9}</x14:id>
        </ext>
      </extLst>
    </cfRule>
  </conditionalFormatting>
  <conditionalFormatting sqref="V55 V5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{38A3DB23-7739-4D1B-BD3E-E5259A259649}</x14:id>
        </ext>
      </extLst>
    </cfRule>
  </conditionalFormatting>
  <conditionalFormatting sqref="N55:O55 N59:O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{54172C4D-E1EF-416E-A9A6-A42F0E753BEB}</x14:id>
        </ext>
      </extLst>
    </cfRule>
  </conditionalFormatting>
  <conditionalFormatting sqref="N59 N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{4EB560A9-E360-4062-B9E0-1B8DE3842B35}</x14:id>
        </ext>
      </extLst>
    </cfRule>
  </conditionalFormatting>
  <conditionalFormatting sqref="K56:K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{41B3A548-F82D-4084-ABFD-6B0349B68636}</x14:id>
        </ext>
      </extLst>
    </cfRule>
  </conditionalFormatting>
  <conditionalFormatting sqref="V56:V5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{274FCC54-B944-4C28-B498-50B94652D75D}</x14:id>
        </ext>
      </extLst>
    </cfRule>
  </conditionalFormatting>
  <conditionalFormatting sqref="N56:O5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{52DE203C-44FF-434B-BC38-A18A5CC77CF0}</x14:id>
        </ext>
      </extLst>
    </cfRule>
  </conditionalFormatting>
  <conditionalFormatting sqref="N56:O5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{5924B1A2-DA27-465F-BB76-BAD4B5297EE6}</x14:id>
        </ext>
      </extLst>
    </cfRule>
  </conditionalFormatting>
  <conditionalFormatting sqref="K56:K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{413E5FB4-D51C-4C7D-91A7-455963254A72}</x14:id>
        </ext>
      </extLst>
    </cfRule>
  </conditionalFormatting>
  <conditionalFormatting sqref="N56:N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{62AAD892-2EB5-4775-AF22-3E80F76D2C9D}</x14:id>
        </ext>
      </extLst>
    </cfRule>
  </conditionalFormatting>
  <conditionalFormatting sqref="O56:O5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{091292FF-702E-45CD-9BB0-027BCBA4EE1A}</x14:id>
        </ext>
      </extLst>
    </cfRule>
  </conditionalFormatting>
  <conditionalFormatting sqref="V56:V5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{6FE07DB0-F5CE-4E1B-BCE5-B727C6A345F6}</x14:id>
        </ext>
      </extLst>
    </cfRule>
  </conditionalFormatting>
  <conditionalFormatting sqref="N56:O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{D359995D-2C0E-4CC2-831C-F8B4BCC8B5A1}</x14:id>
        </ext>
      </extLst>
    </cfRule>
  </conditionalFormatting>
  <conditionalFormatting sqref="N56:N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{60897ABD-7263-4E94-818F-5EA4C602BE54}</x14:id>
        </ext>
      </extLst>
    </cfRule>
  </conditionalFormatting>
  <conditionalFormatting sqref="V40:V4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{6944A9CB-BD11-4489-B48B-96095BEFB9B9}</x14:id>
        </ext>
      </extLst>
    </cfRule>
  </conditionalFormatting>
  <conditionalFormatting sqref="V40:V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{AD247756-AFA7-4FEE-98EB-9951A382D591}</x14:id>
        </ext>
      </extLst>
    </cfRule>
  </conditionalFormatting>
  <conditionalFormatting sqref="N40:O4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{9AB42374-1F82-4C91-BFDF-B7224F049E9A}</x14:id>
        </ext>
      </extLst>
    </cfRule>
  </conditionalFormatting>
  <conditionalFormatting sqref="N40:O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{6E5A042F-6039-4C6A-B96D-4FC20242F4B5}</x14:id>
        </ext>
      </extLst>
    </cfRule>
  </conditionalFormatting>
  <conditionalFormatting sqref="N40:N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{FDB24DF3-CA0C-476B-B9AE-5D99F6CB6189}</x14:id>
        </ext>
      </extLst>
    </cfRule>
  </conditionalFormatting>
  <conditionalFormatting sqref="O40:O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{E5AC68F3-14AA-49E3-865D-2E8E873243BF}</x14:id>
        </ext>
      </extLst>
    </cfRule>
  </conditionalFormatting>
  <pageMargins left="0.25" right="0.25" top="0.75" bottom="0.75" header="0.3" footer="0.3"/>
  <pageSetup paperSize="9" scale="4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K70:K75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V34:V35 V54 V70:V75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K70:K76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N34:N35 N54 N70:N77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O34:O35 O54 O70:O77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V34:V35 V54 V70:V76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N34:O35 N54:O54 N70:O77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N52:N53 N36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O52:O53 O36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D8694FCD-2AEB-40CA-B128-5D56566587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F797349-FF49-4832-A790-A800AE326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199783CA-A81E-441C-8493-2CB91CE264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741EDFA-230B-4D74-8F8E-8E3AD40B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B32BA992-5AE3-4EB1-A017-BABBDE9807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A38385CE-2DEF-43CB-BA3B-A5049A226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A0D3D6BE-865A-404D-956A-9AF8566FAB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28EFF8BA-98CE-405B-B2E2-C1D9AE24A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X76:Y76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26883D33-6796-440A-8FB3-4D48F09F3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B6294F0E-9A9E-42FD-8EBA-51B959A46F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1CB130A2-0729-425A-9432-5936FA513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D39AAD3B-9A6A-423C-B81C-5441DB816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N28:N33</xm:sqref>
        </x14:conditionalFormatting>
        <x14:conditionalFormatting xmlns:xm="http://schemas.microsoft.com/office/excel/2006/main">
          <x14:cfRule type="dataBar" id="{B2C4797D-DA6B-412A-9596-6D71554A7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O28:O33</xm:sqref>
        </x14:conditionalFormatting>
        <x14:conditionalFormatting xmlns:xm="http://schemas.microsoft.com/office/excel/2006/main">
          <x14:cfRule type="dataBar" id="{28626915-DE56-4087-A29E-D083F17AC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741448EE-75C9-4C37-AD82-BC1ECB749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9FEEFA8E-5AF3-46BB-BB42-1107F6C08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ECB57F7C-3954-4AFF-A12E-F11CA37FE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6B0B2502-8A4A-4714-9882-002EEBD69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620B6515-AA86-47A2-818A-031A071DD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EA57D59C-DCC8-45C4-8FEE-3D68F1E4C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3733E886-3D5D-49EB-9CCB-598CAB163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61997520-E574-452D-B6C9-91C978978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E835B13E-E826-49C4-8CF3-B7EF812D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N70:N75 N54</xm:sqref>
        </x14:conditionalFormatting>
        <x14:conditionalFormatting xmlns:xm="http://schemas.microsoft.com/office/excel/2006/main">
          <x14:cfRule type="dataBar" id="{94988E3A-08D9-4366-A5EC-BE76F9E81C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21B7C132-33A7-485B-9DE6-2B323C881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9BDDBD8D-EAA0-46B5-98A5-22285C63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DC02D82F-CDC9-41AD-9D24-3E7215CA6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DDB10690-C977-428B-8CB0-A414EE547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45D96333-A6C9-492B-81E9-CA21CAA4D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A2CD1357-5127-411B-B82E-36A4194911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4E623EEE-9797-48F8-A212-9DC5FEA93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DFC8BF43-74E4-4BAF-89C7-0C6451EF8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N44:N50 N39</xm:sqref>
        </x14:conditionalFormatting>
        <x14:conditionalFormatting xmlns:xm="http://schemas.microsoft.com/office/excel/2006/main">
          <x14:cfRule type="dataBar" id="{FD98DCAF-6484-40F1-9FE1-5BCCE04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O44:O50 O39</xm:sqref>
        </x14:conditionalFormatting>
        <x14:conditionalFormatting xmlns:xm="http://schemas.microsoft.com/office/excel/2006/main">
          <x14:cfRule type="dataBar" id="{5B588551-AB19-4048-80F3-05D27F4C1C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A7060C9D-8792-4012-89AB-DA9FDFA168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99FE18F5-1212-4EBA-BFFB-C44A520B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837BD44E-F04E-4501-AF4B-6C4962641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N9:N27</xm:sqref>
        </x14:conditionalFormatting>
        <x14:conditionalFormatting xmlns:xm="http://schemas.microsoft.com/office/excel/2006/main">
          <x14:cfRule type="dataBar" id="{2D255B97-B700-45F9-BA6D-25047A45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O9:O27</xm:sqref>
        </x14:conditionalFormatting>
        <x14:conditionalFormatting xmlns:xm="http://schemas.microsoft.com/office/excel/2006/main">
          <x14:cfRule type="dataBar" id="{301D751E-F0B3-410B-B0B5-D12A2905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2906E32B-2D4B-4363-B6AE-B862787F9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03D35C0D-7F26-413D-B029-DFD68B9C1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5D4F411F-26BB-40AC-9A14-CFED28C7A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58E60042-AAFE-4280-BFF5-B4833FCBB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1D9D9FB3-73BF-42DE-A141-87F81FEF9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D8980863-4D3E-49B2-A306-61D9CDDD72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23D2DD24-B308-47F1-B23E-906AF5573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FA8069A1-8A4C-4F26-BE01-C2E41DF4F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997A0F59-1C94-4E53-A389-124FDD7C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3EF2C44B-C550-474E-9A72-AFF44BA73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1798459-93D4-449F-AE8B-16C2EEDFC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O65:O69</xm:sqref>
        </x14:conditionalFormatting>
        <x14:conditionalFormatting xmlns:xm="http://schemas.microsoft.com/office/excel/2006/main">
          <x14:cfRule type="dataBar" id="{8F1CC047-1525-40AE-8EAE-2EF6D2B7C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646FCC3B-DD42-48CC-B3CA-FDB6A7D02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BD9C775E-FB9A-4767-AA77-0EB096C38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F6122D0-6483-4B4D-86D0-12C7891FF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2191EB5E-5399-43CF-B688-97C2DB8E17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ABD3B546-6EBB-4003-8766-EE00140E96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E57B3DD5-6C9C-4E20-B27B-4555ABA41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29810B75-385C-4D0C-BB4B-7701EE4F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495D0E5B-42D8-4C6D-A1FD-F2B51595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4A5FAD97-9C2E-4605-B83A-1566947BE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O60:O64</xm:sqref>
        </x14:conditionalFormatting>
        <x14:conditionalFormatting xmlns:xm="http://schemas.microsoft.com/office/excel/2006/main">
          <x14:cfRule type="dataBar" id="{E80F7F2D-403C-4711-89C1-B795B0D18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F1C4CB98-6B52-4056-8C0F-A04D87FFD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6E9BFD49-6743-4A75-A18A-BDAA33741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A6BE92C2-0893-4525-9ECC-FF3319D2A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EC0EBAA6-D101-4C1D-89AD-EAA306FAA8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EBEDD0E0-2602-455A-B302-020DA45DA2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C78FF88-5B94-4148-84F0-D3C2E609F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386690CE-7A81-48E3-A2DA-2B259E6FE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5EF38CB3-06F4-4A29-A72A-C421F6374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12271228-190F-425E-8EF8-0BA79E43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 O55</xm:sqref>
        </x14:conditionalFormatting>
        <x14:conditionalFormatting xmlns:xm="http://schemas.microsoft.com/office/excel/2006/main">
          <x14:cfRule type="dataBar" id="{38A3DB23-7739-4D1B-BD3E-E5259A259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54172C4D-E1EF-416E-A9A6-A42F0E753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4EB560A9-E360-4062-B9E0-1B8DE3842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41B3A548-F82D-4084-ABFD-6B0349B68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274FCC54-B944-4C28-B498-50B94652D7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52DE203C-44FF-434B-BC38-A18A5CC77C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5924B1A2-DA27-465F-BB76-BAD4B5297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413E5FB4-D51C-4C7D-91A7-455963254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62AAD892-2EB5-4775-AF22-3E80F76D2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091292FF-702E-45CD-9BB0-027BCBA4E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O56:O58</xm:sqref>
        </x14:conditionalFormatting>
        <x14:conditionalFormatting xmlns:xm="http://schemas.microsoft.com/office/excel/2006/main">
          <x14:cfRule type="dataBar" id="{6FE07DB0-F5CE-4E1B-BCE5-B727C6A34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D359995D-2C0E-4CC2-831C-F8B4BCC8B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60897ABD-7263-4E94-818F-5EA4C602B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6944A9CB-BD11-4489-B48B-96095BEFB9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AD247756-AFA7-4FEE-98EB-9951A382D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9AB42374-1F82-4C91-BFDF-B7224F049E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6E5A042F-6039-4C6A-B96D-4FC20242F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FDB24DF3-CA0C-476B-B9AE-5D99F6CB6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N40:N43</xm:sqref>
        </x14:conditionalFormatting>
        <x14:conditionalFormatting xmlns:xm="http://schemas.microsoft.com/office/excel/2006/main">
          <x14:cfRule type="dataBar" id="{E5AC68F3-14AA-49E3-865D-2E8E87324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O40:O43</xm:sqref>
        </x14:conditionalFormatting>
        <x14:conditionalFormatting xmlns:xm="http://schemas.microsoft.com/office/excel/2006/main">
          <x14:cfRule type="iconSet" priority="413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L54 L34:L35 L70:L75</xm:sqref>
        </x14:conditionalFormatting>
        <x14:conditionalFormatting xmlns:xm="http://schemas.microsoft.com/office/excel/2006/main">
          <x14:cfRule type="iconSet" priority="354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238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L52:L53 L36</xm:sqref>
        </x14:conditionalFormatting>
        <x14:conditionalFormatting xmlns:xm="http://schemas.microsoft.com/office/excel/2006/main">
          <x14:cfRule type="iconSet" priority="220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178" id="{E2DE3580-0A67-4B49-9C59-BEB108CAFF2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L28:L33</xm:sqref>
        </x14:conditionalFormatting>
        <x14:conditionalFormatting xmlns:xm="http://schemas.microsoft.com/office/excel/2006/main">
          <x14:cfRule type="iconSet" priority="150" id="{B19CBB75-A19A-4093-B982-21DEA40A5DF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L37:L38</xm:sqref>
        </x14:conditionalFormatting>
        <x14:conditionalFormatting xmlns:xm="http://schemas.microsoft.com/office/excel/2006/main">
          <x14:cfRule type="iconSet" priority="143" id="{6996F902-32AA-4161-AE65-617A076109C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L39 L44:L50</xm:sqref>
        </x14:conditionalFormatting>
        <x14:conditionalFormatting xmlns:xm="http://schemas.microsoft.com/office/excel/2006/main">
          <x14:cfRule type="iconSet" priority="83" id="{DE8078E3-DC79-4FF1-90A6-C140D7F8F1C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L9:L27</xm:sqref>
        </x14:conditionalFormatting>
        <x14:conditionalFormatting xmlns:xm="http://schemas.microsoft.com/office/excel/2006/main">
          <x14:cfRule type="iconSet" priority="65" id="{919FCB93-DAA6-4612-99AB-96EDF07C74E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L65:L69</xm:sqref>
        </x14:conditionalFormatting>
        <x14:conditionalFormatting xmlns:xm="http://schemas.microsoft.com/office/excel/2006/main">
          <x14:cfRule type="iconSet" priority="54" id="{2168F48B-DD38-4290-A740-F5A1041BD6C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L60:L64</xm:sqref>
        </x14:conditionalFormatting>
        <x14:conditionalFormatting xmlns:xm="http://schemas.microsoft.com/office/excel/2006/main">
          <x14:cfRule type="iconSet" priority="43" id="{A249EEEA-BC61-4455-AD9D-712B7004F24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L55 L59</xm:sqref>
        </x14:conditionalFormatting>
        <x14:conditionalFormatting xmlns:xm="http://schemas.microsoft.com/office/excel/2006/main">
          <x14:cfRule type="iconSet" priority="25" id="{B6BC8D58-7DE5-4773-822B-6A5317D7984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L56:L58</xm:sqref>
        </x14:conditionalFormatting>
        <x14:conditionalFormatting xmlns:xm="http://schemas.microsoft.com/office/excel/2006/main">
          <x14:cfRule type="iconSet" priority="5" id="{7D3EEF5B-BF49-42EF-B77B-46195491A19C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L40:L43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B2" sqref="B2:B31"/>
    </sheetView>
  </sheetViews>
  <sheetFormatPr defaultRowHeight="15" x14ac:dyDescent="0.25"/>
  <cols>
    <col min="19" max="20" width="9.140625" style="55"/>
    <col min="22" max="16384" width="9.140625" style="55"/>
  </cols>
  <sheetData>
    <row r="1" spans="1:21" x14ac:dyDescent="0.25">
      <c r="A1" s="58" t="s">
        <v>4688</v>
      </c>
      <c r="B1" s="58" t="s">
        <v>4687</v>
      </c>
      <c r="C1" s="58" t="s">
        <v>4686</v>
      </c>
      <c r="D1" s="58" t="s">
        <v>4685</v>
      </c>
      <c r="E1" s="58" t="s">
        <v>4684</v>
      </c>
      <c r="F1" s="58" t="s">
        <v>4683</v>
      </c>
      <c r="G1" s="58" t="s">
        <v>4682</v>
      </c>
      <c r="H1" s="58" t="s">
        <v>4681</v>
      </c>
      <c r="I1" s="58" t="s">
        <v>4680</v>
      </c>
      <c r="J1" s="58" t="s">
        <v>4679</v>
      </c>
      <c r="K1" s="58" t="s">
        <v>4678</v>
      </c>
      <c r="L1" s="58" t="s">
        <v>4677</v>
      </c>
      <c r="M1" s="58" t="s">
        <v>4676</v>
      </c>
      <c r="N1" s="58" t="s">
        <v>4675</v>
      </c>
      <c r="O1" s="58" t="s">
        <v>4674</v>
      </c>
      <c r="P1" s="58" t="s">
        <v>4673</v>
      </c>
      <c r="Q1" s="58" t="s">
        <v>4672</v>
      </c>
      <c r="R1" s="58" t="s">
        <v>4783</v>
      </c>
      <c r="S1" s="55" t="s">
        <v>4695</v>
      </c>
      <c r="U1" s="58" t="s">
        <v>4688</v>
      </c>
    </row>
    <row r="2" spans="1:21" x14ac:dyDescent="0.25">
      <c r="A2" s="72" t="s">
        <v>4784</v>
      </c>
      <c r="B2" s="72" t="s">
        <v>4691</v>
      </c>
      <c r="C2" s="72">
        <v>49.1</v>
      </c>
      <c r="D2" s="72">
        <v>42.859378806536988</v>
      </c>
      <c r="E2" s="72">
        <v>1150</v>
      </c>
      <c r="F2" s="72">
        <v>56465</v>
      </c>
      <c r="G2" s="72">
        <v>3383755.469</v>
      </c>
      <c r="H2" s="72">
        <v>49288.285627517529</v>
      </c>
      <c r="I2" s="72">
        <v>2953837.1</v>
      </c>
      <c r="J2" s="72" t="s">
        <v>4702</v>
      </c>
      <c r="K2" s="72" t="s">
        <v>15</v>
      </c>
      <c r="L2" s="72">
        <v>4.0769228935241699</v>
      </c>
      <c r="M2" s="72">
        <v>59</v>
      </c>
      <c r="N2" s="72">
        <v>0</v>
      </c>
      <c r="O2" s="72">
        <v>0</v>
      </c>
      <c r="R2" s="72">
        <v>1</v>
      </c>
      <c r="S2" s="55">
        <f>D2*E2</f>
        <v>49288.285627517536</v>
      </c>
      <c r="U2" s="72" t="s">
        <v>4784</v>
      </c>
    </row>
    <row r="3" spans="1:21" x14ac:dyDescent="0.25">
      <c r="A3" s="72" t="s">
        <v>4747</v>
      </c>
      <c r="B3" s="72" t="s">
        <v>39</v>
      </c>
      <c r="C3" s="72">
        <v>11.8</v>
      </c>
      <c r="D3" s="72">
        <v>10.5</v>
      </c>
      <c r="E3" s="72">
        <v>4760</v>
      </c>
      <c r="F3" s="72">
        <v>56168.000000000007</v>
      </c>
      <c r="G3" s="72">
        <v>3365957.2688000007</v>
      </c>
      <c r="H3" s="72">
        <v>49980</v>
      </c>
      <c r="I3" s="72">
        <v>2848145.2860000003</v>
      </c>
      <c r="J3" s="72" t="s">
        <v>4702</v>
      </c>
      <c r="K3" s="72" t="s">
        <v>15</v>
      </c>
      <c r="L3" s="72">
        <v>4</v>
      </c>
      <c r="M3" s="72">
        <v>12.960000038146973</v>
      </c>
      <c r="N3" s="72">
        <v>0</v>
      </c>
      <c r="O3" s="72">
        <v>3.8983051554631372</v>
      </c>
      <c r="P3" s="72" t="s">
        <v>4785</v>
      </c>
      <c r="R3" s="72">
        <v>1</v>
      </c>
      <c r="S3" s="57">
        <f t="shared" ref="S3:S31" si="0">D3*E3</f>
        <v>49980</v>
      </c>
      <c r="U3" s="72" t="s">
        <v>4747</v>
      </c>
    </row>
    <row r="4" spans="1:21" x14ac:dyDescent="0.25">
      <c r="A4" s="72" t="s">
        <v>4666</v>
      </c>
      <c r="B4" s="72" t="s">
        <v>4690</v>
      </c>
      <c r="C4" s="72">
        <v>9.61</v>
      </c>
      <c r="D4" s="72">
        <v>9.7320443329827686</v>
      </c>
      <c r="E4" s="72">
        <v>5300</v>
      </c>
      <c r="F4" s="72">
        <v>50933</v>
      </c>
      <c r="G4" s="72">
        <v>3052241.5178</v>
      </c>
      <c r="H4" s="72">
        <v>51579.834964808673</v>
      </c>
      <c r="I4" s="72">
        <v>2996618.1980000003</v>
      </c>
      <c r="J4" s="72" t="s">
        <v>4702</v>
      </c>
      <c r="K4" s="72" t="s">
        <v>15</v>
      </c>
      <c r="L4" s="72">
        <v>4</v>
      </c>
      <c r="M4" s="72">
        <v>11.819999694824219</v>
      </c>
      <c r="N4" s="72">
        <v>0</v>
      </c>
      <c r="O4" s="72">
        <v>1.5313527958698252</v>
      </c>
      <c r="P4" s="72" t="s">
        <v>4719</v>
      </c>
      <c r="R4" s="72">
        <v>1</v>
      </c>
      <c r="S4" s="57">
        <f t="shared" si="0"/>
        <v>51579.834964808673</v>
      </c>
      <c r="U4" s="72" t="s">
        <v>4666</v>
      </c>
    </row>
    <row r="5" spans="1:21" x14ac:dyDescent="0.25">
      <c r="A5" s="72" t="s">
        <v>4649</v>
      </c>
      <c r="B5" s="72" t="s">
        <v>4689</v>
      </c>
      <c r="C5" s="72">
        <v>3.98</v>
      </c>
      <c r="D5" s="72">
        <v>4</v>
      </c>
      <c r="E5" s="72">
        <v>12500</v>
      </c>
      <c r="F5" s="72">
        <v>49750</v>
      </c>
      <c r="G5" s="72">
        <v>2981348.35</v>
      </c>
      <c r="H5" s="72">
        <v>50000</v>
      </c>
      <c r="I5" s="72">
        <v>2960870</v>
      </c>
      <c r="J5" s="72" t="s">
        <v>4702</v>
      </c>
      <c r="K5" s="72" t="s">
        <v>15</v>
      </c>
      <c r="L5" s="72">
        <v>4.5789475440979004</v>
      </c>
      <c r="M5" s="72">
        <v>5.4666666984558105</v>
      </c>
      <c r="N5" s="72">
        <v>0</v>
      </c>
      <c r="O5" s="72">
        <v>5.7788944723618094</v>
      </c>
      <c r="P5" s="72" t="s">
        <v>4713</v>
      </c>
      <c r="Q5" s="72" t="s">
        <v>4720</v>
      </c>
      <c r="R5" s="72">
        <v>1</v>
      </c>
      <c r="S5" s="57">
        <f t="shared" si="0"/>
        <v>50000</v>
      </c>
      <c r="U5" s="72" t="s">
        <v>4649</v>
      </c>
    </row>
    <row r="6" spans="1:21" x14ac:dyDescent="0.25">
      <c r="A6" s="72" t="s">
        <v>4671</v>
      </c>
      <c r="B6" s="72" t="s">
        <v>30</v>
      </c>
      <c r="C6" s="72">
        <v>117.59</v>
      </c>
      <c r="D6" s="72">
        <v>125.38486698798363</v>
      </c>
      <c r="E6" s="72">
        <v>75730</v>
      </c>
      <c r="F6" s="72">
        <v>148599.96562461412</v>
      </c>
      <c r="G6" s="72">
        <v>8905090.7000000011</v>
      </c>
      <c r="H6" s="72">
        <v>163065.38071400978</v>
      </c>
      <c r="I6" s="72">
        <v>9495395.977</v>
      </c>
      <c r="J6" s="72" t="s">
        <v>4702</v>
      </c>
      <c r="K6" s="72" t="s">
        <v>4650</v>
      </c>
      <c r="L6" s="72">
        <v>3.461538553237915</v>
      </c>
      <c r="M6" s="72">
        <v>130.15773010253906</v>
      </c>
      <c r="N6" s="72">
        <v>0</v>
      </c>
      <c r="O6" s="72">
        <v>6.9775357385976857</v>
      </c>
      <c r="P6" s="72" t="s">
        <v>4703</v>
      </c>
      <c r="Q6" s="72" t="s">
        <v>4706</v>
      </c>
      <c r="R6" s="72">
        <v>1</v>
      </c>
      <c r="S6" s="57">
        <f t="shared" si="0"/>
        <v>9495395.977</v>
      </c>
      <c r="U6" s="72" t="s">
        <v>4671</v>
      </c>
    </row>
    <row r="7" spans="1:21" x14ac:dyDescent="0.25">
      <c r="A7" s="72" t="s">
        <v>4786</v>
      </c>
      <c r="B7" s="72" t="s">
        <v>99</v>
      </c>
      <c r="C7" s="72">
        <v>80.349999999999994</v>
      </c>
      <c r="D7" s="72">
        <v>86.282384089856421</v>
      </c>
      <c r="E7" s="72">
        <v>107950</v>
      </c>
      <c r="F7" s="72">
        <v>144740.10706430866</v>
      </c>
      <c r="G7" s="72">
        <v>8673782.5</v>
      </c>
      <c r="H7" s="72">
        <v>160668.27535724238</v>
      </c>
      <c r="I7" s="72">
        <v>9314183.3625000007</v>
      </c>
      <c r="J7" s="72" t="s">
        <v>4702</v>
      </c>
      <c r="K7" s="72" t="s">
        <v>4650</v>
      </c>
      <c r="L7" s="72">
        <v>4</v>
      </c>
      <c r="M7" s="72">
        <v>102.25390625</v>
      </c>
      <c r="N7" s="72">
        <v>0</v>
      </c>
      <c r="O7" s="72">
        <v>8.1383773021403698</v>
      </c>
      <c r="P7" s="72" t="s">
        <v>4703</v>
      </c>
      <c r="Q7" s="72" t="s">
        <v>4748</v>
      </c>
      <c r="R7" s="72">
        <v>1</v>
      </c>
      <c r="S7" s="57">
        <f t="shared" si="0"/>
        <v>9314183.3625000007</v>
      </c>
      <c r="U7" s="72" t="s">
        <v>4786</v>
      </c>
    </row>
    <row r="8" spans="1:21" x14ac:dyDescent="0.25">
      <c r="A8" s="72" t="s">
        <v>4693</v>
      </c>
      <c r="B8" s="72" t="s">
        <v>220</v>
      </c>
      <c r="C8" s="72">
        <v>8919</v>
      </c>
      <c r="D8" s="72">
        <v>8709.4355059588306</v>
      </c>
      <c r="E8" s="72">
        <v>923</v>
      </c>
      <c r="F8" s="72">
        <v>137372.00174880604</v>
      </c>
      <c r="G8" s="72">
        <v>8232237</v>
      </c>
      <c r="H8" s="72">
        <v>138348.28553136202</v>
      </c>
      <c r="I8" s="72">
        <v>8038808.972000001</v>
      </c>
      <c r="J8" s="72" t="s">
        <v>4702</v>
      </c>
      <c r="K8" s="72" t="s">
        <v>4650</v>
      </c>
      <c r="L8" s="72">
        <v>4.5</v>
      </c>
      <c r="M8" s="72">
        <v>10569.388671875</v>
      </c>
      <c r="N8" s="72">
        <v>0</v>
      </c>
      <c r="O8" s="72">
        <v>10.832677828969548</v>
      </c>
      <c r="P8" s="72" t="s">
        <v>4725</v>
      </c>
      <c r="Q8" s="72" t="s">
        <v>4726</v>
      </c>
      <c r="R8" s="72">
        <v>1</v>
      </c>
      <c r="S8" s="57">
        <f t="shared" si="0"/>
        <v>8038808.972000001</v>
      </c>
      <c r="U8" s="72" t="s">
        <v>4693</v>
      </c>
    </row>
    <row r="9" spans="1:21" x14ac:dyDescent="0.25">
      <c r="A9" s="72" t="s">
        <v>4749</v>
      </c>
      <c r="B9" s="72" t="s">
        <v>511</v>
      </c>
      <c r="C9" s="72">
        <v>603.9</v>
      </c>
      <c r="D9" s="72">
        <v>619.0139918367347</v>
      </c>
      <c r="E9" s="72">
        <v>9800</v>
      </c>
      <c r="F9" s="72">
        <v>98757.813725457469</v>
      </c>
      <c r="G9" s="72">
        <v>5918220</v>
      </c>
      <c r="H9" s="72">
        <v>104300.83108869416</v>
      </c>
      <c r="I9" s="72">
        <v>6066337.1200000001</v>
      </c>
      <c r="J9" s="72" t="s">
        <v>4702</v>
      </c>
      <c r="K9" s="72" t="s">
        <v>4650</v>
      </c>
      <c r="L9" s="72">
        <v>3.75</v>
      </c>
      <c r="M9" s="72">
        <v>701.17572021484375</v>
      </c>
      <c r="N9" s="72">
        <v>0</v>
      </c>
      <c r="O9" s="72">
        <v>2.8155018217952965</v>
      </c>
      <c r="P9" s="72" t="s">
        <v>4750</v>
      </c>
      <c r="Q9" s="72" t="s">
        <v>4751</v>
      </c>
      <c r="R9" s="72">
        <v>1</v>
      </c>
      <c r="S9" s="57">
        <f t="shared" si="0"/>
        <v>6066337.1200000001</v>
      </c>
      <c r="T9" s="56"/>
      <c r="U9" s="72" t="s">
        <v>4749</v>
      </c>
    </row>
    <row r="10" spans="1:21" x14ac:dyDescent="0.25">
      <c r="A10" s="72" t="s">
        <v>4787</v>
      </c>
      <c r="B10" s="72" t="s">
        <v>625</v>
      </c>
      <c r="C10" s="72">
        <v>400</v>
      </c>
      <c r="D10" s="72">
        <v>296.33236732673271</v>
      </c>
      <c r="E10" s="72">
        <v>10000</v>
      </c>
      <c r="F10" s="72">
        <v>66748.322114052862</v>
      </c>
      <c r="G10" s="72">
        <v>4000000</v>
      </c>
      <c r="H10" s="72">
        <v>50330.016162263943</v>
      </c>
      <c r="I10" s="72">
        <v>2963323.6732673272</v>
      </c>
      <c r="J10" s="72" t="s">
        <v>4702</v>
      </c>
      <c r="K10" s="72" t="s">
        <v>4650</v>
      </c>
      <c r="L10" s="72">
        <v>4.4000000953674316</v>
      </c>
      <c r="M10" s="72">
        <v>437.4984039886117</v>
      </c>
      <c r="N10" s="72">
        <v>0</v>
      </c>
      <c r="O10" s="72">
        <v>2.4600000381469727</v>
      </c>
      <c r="P10" s="72" t="s">
        <v>4724</v>
      </c>
      <c r="R10" s="72">
        <v>1</v>
      </c>
      <c r="S10" s="57">
        <f t="shared" si="0"/>
        <v>2963323.6732673272</v>
      </c>
      <c r="T10" s="56"/>
      <c r="U10" s="72" t="s">
        <v>4787</v>
      </c>
    </row>
    <row r="11" spans="1:21" x14ac:dyDescent="0.25">
      <c r="A11" s="72" t="s">
        <v>4788</v>
      </c>
      <c r="B11" s="72" t="s">
        <v>28</v>
      </c>
      <c r="C11" s="72">
        <v>7.19</v>
      </c>
      <c r="D11" s="72">
        <v>6.0959000000000003</v>
      </c>
      <c r="E11" s="72">
        <v>491000</v>
      </c>
      <c r="F11" s="72">
        <v>58910.233519004913</v>
      </c>
      <c r="G11" s="72">
        <v>3530290</v>
      </c>
      <c r="H11" s="72">
        <v>52033.052980731125</v>
      </c>
      <c r="I11" s="72">
        <v>2993086.9000000004</v>
      </c>
      <c r="J11" s="72" t="s">
        <v>4702</v>
      </c>
      <c r="K11" s="72" t="s">
        <v>4650</v>
      </c>
      <c r="L11" s="72">
        <v>4.5</v>
      </c>
      <c r="M11" s="72">
        <v>8.359134000000001</v>
      </c>
      <c r="N11" s="72">
        <v>0</v>
      </c>
      <c r="O11" s="72">
        <v>10.832039968360615</v>
      </c>
      <c r="P11" s="72" t="s">
        <v>4721</v>
      </c>
      <c r="R11" s="72">
        <v>1</v>
      </c>
      <c r="S11" s="57">
        <f t="shared" si="0"/>
        <v>2993086.9000000004</v>
      </c>
      <c r="T11" s="56"/>
      <c r="U11" s="72" t="s">
        <v>4788</v>
      </c>
    </row>
    <row r="12" spans="1:21" x14ac:dyDescent="0.25">
      <c r="A12" s="72" t="s">
        <v>4789</v>
      </c>
      <c r="B12" s="72" t="s">
        <v>494</v>
      </c>
      <c r="C12" s="72">
        <v>26.35</v>
      </c>
      <c r="D12" s="72">
        <v>34.422600000000003</v>
      </c>
      <c r="E12" s="72">
        <v>130500</v>
      </c>
      <c r="F12" s="72">
        <v>57381.446636385175</v>
      </c>
      <c r="G12" s="72">
        <v>3438675</v>
      </c>
      <c r="H12" s="72">
        <v>77321.935669323735</v>
      </c>
      <c r="I12" s="72">
        <v>4492149.3000000007</v>
      </c>
      <c r="J12" s="72" t="s">
        <v>4702</v>
      </c>
      <c r="K12" s="72" t="s">
        <v>4650</v>
      </c>
      <c r="L12" s="72">
        <v>5</v>
      </c>
      <c r="M12" s="72">
        <v>0</v>
      </c>
      <c r="N12" s="72">
        <v>0</v>
      </c>
      <c r="O12" s="72">
        <v>0</v>
      </c>
      <c r="P12" s="72" t="s">
        <v>4707</v>
      </c>
      <c r="R12" s="72">
        <v>1</v>
      </c>
      <c r="S12" s="57">
        <f t="shared" si="0"/>
        <v>4492149.3000000007</v>
      </c>
      <c r="T12" s="56"/>
      <c r="U12" s="72" t="s">
        <v>4789</v>
      </c>
    </row>
    <row r="13" spans="1:21" x14ac:dyDescent="0.25">
      <c r="A13" s="72" t="s">
        <v>4790</v>
      </c>
      <c r="B13" s="72" t="s">
        <v>226</v>
      </c>
      <c r="C13" s="72">
        <v>204.6</v>
      </c>
      <c r="D13" s="72">
        <v>195.5</v>
      </c>
      <c r="E13" s="72">
        <v>15350</v>
      </c>
      <c r="F13" s="72">
        <v>52407.611978653884</v>
      </c>
      <c r="G13" s="72">
        <v>3140610</v>
      </c>
      <c r="H13" s="72">
        <v>52540.789724788636</v>
      </c>
      <c r="I13" s="72">
        <v>3000925</v>
      </c>
      <c r="J13" s="72" t="s">
        <v>4702</v>
      </c>
      <c r="K13" s="72" t="s">
        <v>4650</v>
      </c>
      <c r="L13" s="72">
        <v>4.1666665077209473</v>
      </c>
      <c r="M13" s="72">
        <v>215.79345703125</v>
      </c>
      <c r="N13" s="72">
        <v>0</v>
      </c>
      <c r="O13" s="72">
        <v>5.4105571847507337</v>
      </c>
      <c r="P13" s="72" t="s">
        <v>4704</v>
      </c>
      <c r="Q13" s="72" t="s">
        <v>4705</v>
      </c>
      <c r="R13" s="72">
        <v>1</v>
      </c>
      <c r="S13" s="57">
        <f t="shared" si="0"/>
        <v>3000925</v>
      </c>
      <c r="U13" s="72" t="s">
        <v>4790</v>
      </c>
    </row>
    <row r="14" spans="1:21" x14ac:dyDescent="0.25">
      <c r="A14" s="72" t="s">
        <v>4791</v>
      </c>
      <c r="B14" s="72" t="s">
        <v>286</v>
      </c>
      <c r="C14" s="72">
        <v>52.3</v>
      </c>
      <c r="D14" s="72">
        <v>50.327126</v>
      </c>
      <c r="E14" s="72">
        <v>60000</v>
      </c>
      <c r="F14" s="72">
        <v>52364.058698474466</v>
      </c>
      <c r="G14" s="72">
        <v>3138000</v>
      </c>
      <c r="H14" s="72">
        <v>52566.7315998099</v>
      </c>
      <c r="I14" s="72">
        <v>3019627.56</v>
      </c>
      <c r="J14" s="72" t="s">
        <v>4702</v>
      </c>
      <c r="K14" s="72" t="s">
        <v>4650</v>
      </c>
      <c r="L14" s="72">
        <v>3</v>
      </c>
      <c r="M14" s="72">
        <v>0</v>
      </c>
      <c r="N14" s="72">
        <v>0</v>
      </c>
      <c r="O14" s="72">
        <v>0.80229223856156284</v>
      </c>
      <c r="P14" s="72" t="s">
        <v>4752</v>
      </c>
      <c r="R14" s="72">
        <v>1</v>
      </c>
      <c r="S14" s="57">
        <f t="shared" si="0"/>
        <v>3019627.56</v>
      </c>
      <c r="U14" s="72" t="s">
        <v>4791</v>
      </c>
    </row>
    <row r="15" spans="1:21" x14ac:dyDescent="0.25">
      <c r="A15" s="72" t="s">
        <v>4753</v>
      </c>
      <c r="B15" s="72" t="s">
        <v>369</v>
      </c>
      <c r="C15" s="72">
        <v>2874</v>
      </c>
      <c r="D15" s="72">
        <v>2926</v>
      </c>
      <c r="E15" s="72">
        <v>1025</v>
      </c>
      <c r="F15" s="72">
        <v>49157.636174920655</v>
      </c>
      <c r="G15" s="72">
        <v>2945850</v>
      </c>
      <c r="H15" s="72">
        <v>50114.962887707326</v>
      </c>
      <c r="I15" s="72">
        <v>2999150</v>
      </c>
      <c r="J15" s="72" t="s">
        <v>4702</v>
      </c>
      <c r="K15" s="72" t="s">
        <v>4650</v>
      </c>
      <c r="L15" s="72">
        <v>4.6923074722290039</v>
      </c>
      <c r="M15" s="72">
        <v>3238.91845703125</v>
      </c>
      <c r="N15" s="72">
        <v>0</v>
      </c>
      <c r="O15" s="72">
        <v>7.129194922622152</v>
      </c>
      <c r="P15" s="72" t="s">
        <v>4754</v>
      </c>
      <c r="Q15" s="72" t="s">
        <v>4755</v>
      </c>
      <c r="R15" s="72">
        <v>1</v>
      </c>
      <c r="S15" s="57">
        <f t="shared" si="0"/>
        <v>2999150</v>
      </c>
      <c r="U15" s="72" t="s">
        <v>4753</v>
      </c>
    </row>
    <row r="16" spans="1:21" x14ac:dyDescent="0.25">
      <c r="A16" s="72" t="s">
        <v>4692</v>
      </c>
      <c r="B16" s="72" t="s">
        <v>29</v>
      </c>
      <c r="C16" s="72">
        <v>578.20000000000005</v>
      </c>
      <c r="D16" s="72">
        <v>637.99869999999999</v>
      </c>
      <c r="E16" s="72">
        <v>4700</v>
      </c>
      <c r="F16" s="72">
        <v>45347.8088194558</v>
      </c>
      <c r="G16" s="72">
        <v>2717540</v>
      </c>
      <c r="H16" s="72">
        <v>52468.191815673294</v>
      </c>
      <c r="I16" s="72">
        <v>2998593.89</v>
      </c>
      <c r="J16" s="72" t="s">
        <v>4702</v>
      </c>
      <c r="K16" s="72" t="s">
        <v>4650</v>
      </c>
      <c r="L16" s="72">
        <v>4.1999998092651367</v>
      </c>
      <c r="M16" s="72">
        <v>656.66668701171875</v>
      </c>
      <c r="N16" s="72">
        <v>0</v>
      </c>
      <c r="O16" s="72">
        <v>11.155309581459703</v>
      </c>
      <c r="P16" s="72" t="s">
        <v>4723</v>
      </c>
      <c r="R16" s="72">
        <v>1</v>
      </c>
      <c r="S16" s="57">
        <f t="shared" si="0"/>
        <v>2998593.89</v>
      </c>
      <c r="U16" s="72" t="s">
        <v>4692</v>
      </c>
    </row>
    <row r="17" spans="1:22" x14ac:dyDescent="0.25">
      <c r="A17" s="72" t="s">
        <v>4792</v>
      </c>
      <c r="B17" s="72" t="s">
        <v>366</v>
      </c>
      <c r="C17" s="72">
        <v>790</v>
      </c>
      <c r="D17" s="72">
        <v>899</v>
      </c>
      <c r="E17" s="72">
        <v>3400</v>
      </c>
      <c r="F17" s="72">
        <v>44821.498299586492</v>
      </c>
      <c r="G17" s="72">
        <v>2686000</v>
      </c>
      <c r="H17" s="72">
        <v>53855.47857832531</v>
      </c>
      <c r="I17" s="72">
        <v>3056600</v>
      </c>
      <c r="J17" s="72" t="s">
        <v>4702</v>
      </c>
      <c r="K17" s="72" t="s">
        <v>4650</v>
      </c>
      <c r="L17" s="72">
        <v>4</v>
      </c>
      <c r="M17" s="72">
        <v>950</v>
      </c>
      <c r="N17" s="72">
        <v>0</v>
      </c>
      <c r="O17" s="72">
        <v>4.037854889589906</v>
      </c>
      <c r="P17" s="72" t="s">
        <v>4722</v>
      </c>
      <c r="Q17" s="72" t="s">
        <v>4793</v>
      </c>
      <c r="R17" s="72">
        <v>1</v>
      </c>
      <c r="S17" s="57">
        <f t="shared" si="0"/>
        <v>3056600</v>
      </c>
      <c r="U17" s="72" t="s">
        <v>4792</v>
      </c>
    </row>
    <row r="18" spans="1:22" x14ac:dyDescent="0.25">
      <c r="A18" s="72" t="s">
        <v>4665</v>
      </c>
      <c r="B18" s="72" t="s">
        <v>42</v>
      </c>
      <c r="C18" s="72">
        <v>911</v>
      </c>
      <c r="D18" s="72">
        <v>839.43383442653078</v>
      </c>
      <c r="E18" s="72">
        <v>10500</v>
      </c>
      <c r="F18" s="72">
        <v>123901.88162685685</v>
      </c>
      <c r="G18" s="72">
        <v>7425018.4994999999</v>
      </c>
      <c r="H18" s="72">
        <v>110590.0152735163</v>
      </c>
      <c r="I18" s="72">
        <v>6681679.0649999995</v>
      </c>
      <c r="J18" s="72" t="s">
        <v>4702</v>
      </c>
      <c r="K18" s="72" t="s">
        <v>4708</v>
      </c>
      <c r="L18" s="72">
        <v>3.0999999046325684</v>
      </c>
      <c r="M18" s="72">
        <v>954.59637451171875</v>
      </c>
      <c r="N18" s="72">
        <v>0</v>
      </c>
      <c r="O18" s="72">
        <v>5.9736177374319501</v>
      </c>
      <c r="P18" s="72" t="s">
        <v>4727</v>
      </c>
      <c r="Q18" s="72" t="s">
        <v>4769</v>
      </c>
      <c r="R18" s="72">
        <v>1</v>
      </c>
      <c r="S18" s="57">
        <f t="shared" si="0"/>
        <v>8814055.2614785731</v>
      </c>
      <c r="U18" s="72" t="s">
        <v>4665</v>
      </c>
    </row>
    <row r="19" spans="1:22" x14ac:dyDescent="0.25">
      <c r="A19" s="72" t="s">
        <v>4658</v>
      </c>
      <c r="B19" s="72" t="s">
        <v>4659</v>
      </c>
      <c r="C19" s="72">
        <v>138.5</v>
      </c>
      <c r="D19" s="72">
        <v>162.63707063556956</v>
      </c>
      <c r="E19" s="72">
        <v>52208</v>
      </c>
      <c r="F19" s="72">
        <v>93660.625882863387</v>
      </c>
      <c r="G19" s="72">
        <v>5612762.8630320011</v>
      </c>
      <c r="H19" s="72">
        <v>107597.06871890154</v>
      </c>
      <c r="I19" s="72">
        <v>6060843.1410400001</v>
      </c>
      <c r="J19" s="72" t="s">
        <v>4702</v>
      </c>
      <c r="K19" s="72" t="s">
        <v>4708</v>
      </c>
      <c r="L19" s="72">
        <v>5</v>
      </c>
      <c r="M19" s="72">
        <v>215</v>
      </c>
      <c r="N19" s="72">
        <v>0</v>
      </c>
      <c r="O19" s="72">
        <v>7.5090249953287174</v>
      </c>
      <c r="P19" s="72" t="s">
        <v>4709</v>
      </c>
      <c r="R19" s="72">
        <v>1</v>
      </c>
      <c r="S19" s="57">
        <f t="shared" si="0"/>
        <v>8490956.1837418154</v>
      </c>
      <c r="U19" s="72" t="s">
        <v>4658</v>
      </c>
    </row>
    <row r="20" spans="1:22" x14ac:dyDescent="0.25">
      <c r="A20" s="72" t="s">
        <v>4794</v>
      </c>
      <c r="B20" s="72" t="s">
        <v>4794</v>
      </c>
      <c r="C20" s="72">
        <v>50.97</v>
      </c>
      <c r="D20" s="72">
        <v>50.857999999999997</v>
      </c>
      <c r="E20" s="72">
        <v>-60</v>
      </c>
      <c r="F20" s="72">
        <v>-30582</v>
      </c>
      <c r="G20" s="72">
        <v>-1832675.2812000001</v>
      </c>
      <c r="H20" s="72">
        <v>-30514.799999999999</v>
      </c>
      <c r="I20" s="72">
        <v>-1828648.2136799998</v>
      </c>
      <c r="J20" s="72" t="s">
        <v>4795</v>
      </c>
      <c r="K20" s="72" t="s">
        <v>15</v>
      </c>
      <c r="L20" s="72">
        <v>0</v>
      </c>
      <c r="M20" s="72">
        <v>0</v>
      </c>
      <c r="N20" s="72">
        <v>0</v>
      </c>
      <c r="O20" s="72">
        <v>0</v>
      </c>
      <c r="P20" s="72" t="s">
        <v>4796</v>
      </c>
      <c r="R20" s="72">
        <v>10</v>
      </c>
      <c r="S20" s="57">
        <f t="shared" si="0"/>
        <v>-3051.48</v>
      </c>
      <c r="U20" s="72" t="s">
        <v>4794</v>
      </c>
    </row>
    <row r="21" spans="1:22" x14ac:dyDescent="0.25">
      <c r="A21" s="72" t="s">
        <v>4756</v>
      </c>
      <c r="B21" s="72" t="s">
        <v>4756</v>
      </c>
      <c r="C21" s="72">
        <v>60123</v>
      </c>
      <c r="D21" s="72">
        <v>60594.691489361699</v>
      </c>
      <c r="E21" s="72">
        <v>-31</v>
      </c>
      <c r="F21" s="72">
        <v>-31101.597621089801</v>
      </c>
      <c r="G21" s="72">
        <v>-1863813</v>
      </c>
      <c r="H21" s="72">
        <v>-31345.603390985183</v>
      </c>
      <c r="I21" s="72">
        <v>-1878435.4361702127</v>
      </c>
      <c r="J21" s="72" t="s">
        <v>4795</v>
      </c>
      <c r="K21" s="72" t="s">
        <v>4650</v>
      </c>
      <c r="L21" s="72">
        <v>0</v>
      </c>
      <c r="M21" s="72">
        <v>0</v>
      </c>
      <c r="N21" s="72">
        <v>0</v>
      </c>
      <c r="O21" s="72">
        <v>0</v>
      </c>
      <c r="P21" s="72" t="s">
        <v>4757</v>
      </c>
      <c r="R21" s="72">
        <v>1</v>
      </c>
      <c r="S21" s="57">
        <f t="shared" si="0"/>
        <v>-1878435.4361702127</v>
      </c>
      <c r="U21" s="72" t="s">
        <v>4756</v>
      </c>
    </row>
    <row r="22" spans="1:22" x14ac:dyDescent="0.25">
      <c r="A22" s="72" t="s">
        <v>4797</v>
      </c>
      <c r="B22" s="72" t="s">
        <v>4797</v>
      </c>
      <c r="C22" s="72">
        <v>17453</v>
      </c>
      <c r="D22" s="72">
        <v>17190.247999999992</v>
      </c>
      <c r="E22" s="72">
        <v>-250</v>
      </c>
      <c r="F22" s="72">
        <v>-72809.904116035279</v>
      </c>
      <c r="G22" s="72">
        <v>-4363250</v>
      </c>
      <c r="H22" s="72">
        <v>-71713.763170278267</v>
      </c>
      <c r="I22" s="72">
        <v>-4297561.9999999981</v>
      </c>
      <c r="J22" s="72" t="s">
        <v>4795</v>
      </c>
      <c r="K22" s="72" t="s">
        <v>4650</v>
      </c>
      <c r="L22" s="72">
        <v>0</v>
      </c>
      <c r="M22" s="72">
        <v>0</v>
      </c>
      <c r="N22" s="72">
        <v>0</v>
      </c>
      <c r="O22" s="72">
        <v>0</v>
      </c>
      <c r="P22" s="72" t="s">
        <v>4757</v>
      </c>
      <c r="R22" s="72">
        <v>1</v>
      </c>
      <c r="S22" s="57">
        <f t="shared" si="0"/>
        <v>-4297561.9999999981</v>
      </c>
      <c r="U22" s="72" t="s">
        <v>4797</v>
      </c>
    </row>
    <row r="23" spans="1:22" x14ac:dyDescent="0.25">
      <c r="A23" s="72" t="s">
        <v>4758</v>
      </c>
      <c r="B23" s="72" t="s">
        <v>31</v>
      </c>
      <c r="C23" s="72">
        <v>175.68559999999999</v>
      </c>
      <c r="D23" s="72">
        <v>174.88745614035088</v>
      </c>
      <c r="E23" s="72">
        <v>342000</v>
      </c>
      <c r="F23" s="72">
        <v>600844.75199999998</v>
      </c>
      <c r="G23" s="72">
        <v>36006583.115203202</v>
      </c>
      <c r="H23" s="72">
        <v>598115.1</v>
      </c>
      <c r="I23" s="72">
        <v>35078304.659309998</v>
      </c>
      <c r="J23" s="72" t="s">
        <v>4670</v>
      </c>
      <c r="K23" s="72" t="s">
        <v>15</v>
      </c>
      <c r="L23" s="72">
        <v>0</v>
      </c>
      <c r="M23" s="72">
        <v>1.9124999999999999</v>
      </c>
      <c r="N23" s="72">
        <v>7.2559833318545319</v>
      </c>
      <c r="O23" s="72">
        <v>4.0561927000000004</v>
      </c>
      <c r="P23" s="72" t="s">
        <v>4759</v>
      </c>
      <c r="R23" s="72">
        <v>1</v>
      </c>
      <c r="S23" s="57">
        <f t="shared" si="0"/>
        <v>59811510</v>
      </c>
      <c r="U23" s="72" t="s">
        <v>4758</v>
      </c>
    </row>
    <row r="24" spans="1:22" x14ac:dyDescent="0.25">
      <c r="A24" s="72" t="s">
        <v>4760</v>
      </c>
      <c r="B24" s="72" t="s">
        <v>4761</v>
      </c>
      <c r="C24" s="72">
        <v>110.657</v>
      </c>
      <c r="D24" s="72">
        <v>110.61</v>
      </c>
      <c r="E24" s="72">
        <v>200000</v>
      </c>
      <c r="F24" s="72">
        <v>221314</v>
      </c>
      <c r="G24" s="72">
        <v>13262595.5524</v>
      </c>
      <c r="H24" s="72">
        <v>221220</v>
      </c>
      <c r="I24" s="72">
        <v>13305984.803999998</v>
      </c>
      <c r="J24" s="72" t="s">
        <v>4670</v>
      </c>
      <c r="K24" s="72" t="s">
        <v>15</v>
      </c>
      <c r="L24" s="72">
        <v>0</v>
      </c>
      <c r="M24" s="72">
        <v>2.9114166666666668</v>
      </c>
      <c r="N24" s="72">
        <v>3.9412078336889698</v>
      </c>
      <c r="O24" s="72">
        <v>3.9299917298510194</v>
      </c>
      <c r="P24" s="72" t="s">
        <v>4762</v>
      </c>
      <c r="R24" s="72">
        <v>1</v>
      </c>
      <c r="S24" s="71">
        <f t="shared" si="0"/>
        <v>22122000</v>
      </c>
      <c r="T24" s="71"/>
      <c r="U24" s="72" t="s">
        <v>4760</v>
      </c>
      <c r="V24" s="71"/>
    </row>
    <row r="25" spans="1:22" x14ac:dyDescent="0.25">
      <c r="A25" s="72" t="s">
        <v>4763</v>
      </c>
      <c r="B25" s="72" t="s">
        <v>4764</v>
      </c>
      <c r="C25" s="72">
        <v>101.6973</v>
      </c>
      <c r="D25" s="72">
        <v>101.21</v>
      </c>
      <c r="E25" s="72">
        <v>200000</v>
      </c>
      <c r="F25" s="72">
        <v>203394.6</v>
      </c>
      <c r="G25" s="72">
        <v>12188746.83636</v>
      </c>
      <c r="H25" s="72">
        <v>202420</v>
      </c>
      <c r="I25" s="72">
        <v>12145200</v>
      </c>
      <c r="J25" s="72" t="s">
        <v>4670</v>
      </c>
      <c r="K25" s="72" t="s">
        <v>15</v>
      </c>
      <c r="L25" s="72">
        <v>0</v>
      </c>
      <c r="M25" s="72">
        <v>2.6277777777777778</v>
      </c>
      <c r="N25" s="72">
        <v>1.44432937738823</v>
      </c>
      <c r="O25" s="72">
        <v>4.3347592766811394</v>
      </c>
      <c r="P25" s="72" t="s">
        <v>4765</v>
      </c>
      <c r="R25" s="72">
        <v>1</v>
      </c>
      <c r="S25" s="71">
        <f t="shared" si="0"/>
        <v>20242000</v>
      </c>
      <c r="T25" s="71"/>
      <c r="U25" s="72" t="s">
        <v>4763</v>
      </c>
      <c r="V25" s="71"/>
    </row>
    <row r="26" spans="1:22" x14ac:dyDescent="0.25">
      <c r="A26" s="72" t="s">
        <v>4710</v>
      </c>
      <c r="B26" s="72" t="s">
        <v>4711</v>
      </c>
      <c r="C26" s="72">
        <v>97.787999999999997</v>
      </c>
      <c r="D26" s="72">
        <v>95</v>
      </c>
      <c r="E26" s="72">
        <v>50000</v>
      </c>
      <c r="F26" s="72">
        <v>48893.999999999993</v>
      </c>
      <c r="G26" s="72">
        <v>2930051.1803999995</v>
      </c>
      <c r="H26" s="72">
        <v>47500</v>
      </c>
      <c r="I26" s="72">
        <v>2695069.25</v>
      </c>
      <c r="J26" s="72" t="s">
        <v>4670</v>
      </c>
      <c r="K26" s="72" t="s">
        <v>15</v>
      </c>
      <c r="L26" s="72">
        <v>0</v>
      </c>
      <c r="M26" s="72">
        <v>0</v>
      </c>
      <c r="N26" s="72">
        <v>0</v>
      </c>
      <c r="O26" s="72">
        <v>0</v>
      </c>
      <c r="P26" s="72" t="s">
        <v>4712</v>
      </c>
      <c r="R26" s="72">
        <v>1</v>
      </c>
      <c r="S26" s="71">
        <f t="shared" si="0"/>
        <v>4750000</v>
      </c>
      <c r="T26" s="71"/>
      <c r="U26" s="72" t="s">
        <v>4710</v>
      </c>
      <c r="V26" s="71"/>
    </row>
    <row r="27" spans="1:22" x14ac:dyDescent="0.25">
      <c r="A27" s="72" t="s">
        <v>4798</v>
      </c>
      <c r="B27" s="72" t="s">
        <v>1835</v>
      </c>
      <c r="C27" s="72">
        <v>108.45</v>
      </c>
      <c r="D27" s="72">
        <v>101.43</v>
      </c>
      <c r="E27" s="72">
        <v>13500</v>
      </c>
      <c r="F27" s="72">
        <v>244311.37424782984</v>
      </c>
      <c r="G27" s="72">
        <v>14640750</v>
      </c>
      <c r="H27" s="72">
        <v>236662.4034290257</v>
      </c>
      <c r="I27" s="72">
        <v>13693050</v>
      </c>
      <c r="J27" s="72" t="s">
        <v>4670</v>
      </c>
      <c r="K27" s="72" t="s">
        <v>4650</v>
      </c>
      <c r="L27" s="72">
        <v>0</v>
      </c>
      <c r="M27" s="72">
        <v>0.18099999999999999</v>
      </c>
      <c r="N27" s="72">
        <v>4.7816959995810615</v>
      </c>
      <c r="O27" s="72">
        <v>9.58</v>
      </c>
      <c r="P27" s="72" t="s">
        <v>4799</v>
      </c>
      <c r="Q27" s="72" t="s">
        <v>4714</v>
      </c>
      <c r="R27" s="72">
        <v>1000</v>
      </c>
      <c r="S27" s="71">
        <f t="shared" si="0"/>
        <v>1369305</v>
      </c>
      <c r="T27" s="71"/>
      <c r="U27" s="72" t="s">
        <v>4798</v>
      </c>
      <c r="V27" s="71"/>
    </row>
    <row r="28" spans="1:22" x14ac:dyDescent="0.25">
      <c r="A28" s="72" t="s">
        <v>4730</v>
      </c>
      <c r="B28" s="72" t="s">
        <v>4646</v>
      </c>
      <c r="C28" s="72">
        <v>102.99</v>
      </c>
      <c r="D28" s="72">
        <v>100</v>
      </c>
      <c r="E28" s="72">
        <v>13500</v>
      </c>
      <c r="F28" s="72">
        <v>232011.32719026276</v>
      </c>
      <c r="G28" s="72">
        <v>13903650</v>
      </c>
      <c r="H28" s="72">
        <v>239455.53133408658</v>
      </c>
      <c r="I28" s="72">
        <v>13500000</v>
      </c>
      <c r="J28" s="72" t="s">
        <v>4670</v>
      </c>
      <c r="K28" s="72" t="s">
        <v>4650</v>
      </c>
      <c r="L28" s="72">
        <v>0</v>
      </c>
      <c r="M28" s="72">
        <v>3.5920000000000001</v>
      </c>
      <c r="N28" s="72">
        <v>2.6806174172107378</v>
      </c>
      <c r="O28" s="72">
        <v>8.6300000000000008</v>
      </c>
      <c r="P28" s="72" t="s">
        <v>4731</v>
      </c>
      <c r="R28" s="72">
        <v>1000</v>
      </c>
      <c r="S28" s="71">
        <f t="shared" si="0"/>
        <v>1350000</v>
      </c>
      <c r="T28" s="71"/>
      <c r="U28" s="72" t="s">
        <v>4730</v>
      </c>
      <c r="V28" s="71"/>
    </row>
    <row r="29" spans="1:22" x14ac:dyDescent="0.25">
      <c r="A29" s="72" t="s">
        <v>4766</v>
      </c>
      <c r="B29" s="72" t="s">
        <v>1763</v>
      </c>
      <c r="C29" s="72">
        <v>102.8</v>
      </c>
      <c r="D29" s="72">
        <v>100</v>
      </c>
      <c r="E29" s="72">
        <v>13500</v>
      </c>
      <c r="F29" s="72">
        <v>231583.3035747064</v>
      </c>
      <c r="G29" s="72">
        <v>13878000</v>
      </c>
      <c r="H29" s="72">
        <v>232371.20180664305</v>
      </c>
      <c r="I29" s="72">
        <v>13500000</v>
      </c>
      <c r="J29" s="72" t="s">
        <v>4670</v>
      </c>
      <c r="K29" s="72" t="s">
        <v>4650</v>
      </c>
      <c r="L29" s="72">
        <v>0</v>
      </c>
      <c r="M29" s="72">
        <v>5.1840000000000002</v>
      </c>
      <c r="N29" s="72">
        <v>2.1606743326097382</v>
      </c>
      <c r="O29" s="72">
        <v>9.64</v>
      </c>
      <c r="P29" s="72" t="s">
        <v>4715</v>
      </c>
      <c r="Q29" s="72" t="s">
        <v>4716</v>
      </c>
      <c r="R29" s="72">
        <v>1000</v>
      </c>
      <c r="S29" s="71">
        <f t="shared" si="0"/>
        <v>1350000</v>
      </c>
      <c r="T29" s="71"/>
      <c r="U29" s="72" t="s">
        <v>4766</v>
      </c>
      <c r="V29" s="71"/>
    </row>
    <row r="30" spans="1:22" x14ac:dyDescent="0.25">
      <c r="A30" s="72" t="s">
        <v>4732</v>
      </c>
      <c r="B30" s="72" t="s">
        <v>939</v>
      </c>
      <c r="C30" s="72">
        <v>102.7</v>
      </c>
      <c r="D30" s="72">
        <v>101.6</v>
      </c>
      <c r="E30" s="72">
        <v>6590</v>
      </c>
      <c r="F30" s="72">
        <v>112936.99292134044</v>
      </c>
      <c r="G30" s="72">
        <v>6767930</v>
      </c>
      <c r="H30" s="72">
        <v>116167.67298216392</v>
      </c>
      <c r="I30" s="72">
        <v>6695440</v>
      </c>
      <c r="J30" s="72" t="s">
        <v>4670</v>
      </c>
      <c r="K30" s="72" t="s">
        <v>4650</v>
      </c>
      <c r="L30" s="72">
        <v>0</v>
      </c>
      <c r="M30" s="72">
        <v>3.403</v>
      </c>
      <c r="N30" s="72">
        <v>0.17828907293125193</v>
      </c>
      <c r="O30" s="72">
        <v>8.44</v>
      </c>
      <c r="P30" s="72" t="s">
        <v>4733</v>
      </c>
      <c r="R30" s="72">
        <v>1000</v>
      </c>
      <c r="S30" s="71">
        <f t="shared" si="0"/>
        <v>669544</v>
      </c>
      <c r="T30" s="71"/>
      <c r="U30" s="72" t="s">
        <v>4732</v>
      </c>
      <c r="V30" s="71"/>
    </row>
    <row r="31" spans="1:22" x14ac:dyDescent="0.25">
      <c r="A31" s="72" t="s">
        <v>4800</v>
      </c>
      <c r="B31" s="72" t="s">
        <v>23</v>
      </c>
      <c r="C31" s="72">
        <v>100.8</v>
      </c>
      <c r="D31" s="72">
        <v>100.964</v>
      </c>
      <c r="E31" s="72">
        <v>1000</v>
      </c>
      <c r="F31" s="72">
        <v>16820.577172741319</v>
      </c>
      <c r="G31" s="72">
        <v>1008000</v>
      </c>
      <c r="H31" s="72">
        <v>16619.50640572968</v>
      </c>
      <c r="I31" s="72">
        <v>1009640</v>
      </c>
      <c r="J31" s="72" t="s">
        <v>4670</v>
      </c>
      <c r="K31" s="72" t="s">
        <v>4650</v>
      </c>
      <c r="L31" s="72">
        <v>0</v>
      </c>
      <c r="M31" s="72">
        <v>1.4330000000000001</v>
      </c>
      <c r="N31" s="72">
        <v>0.34428351990703554</v>
      </c>
      <c r="O31" s="72">
        <v>8.1300000000000008</v>
      </c>
      <c r="P31" s="72" t="s">
        <v>4801</v>
      </c>
      <c r="R31" s="72">
        <v>1000</v>
      </c>
      <c r="S31" s="71">
        <f t="shared" si="0"/>
        <v>100964</v>
      </c>
      <c r="U31" s="72" t="s">
        <v>4800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8"/>
  <sheetViews>
    <sheetView topLeftCell="A1527" workbookViewId="0">
      <selection activeCell="C1559" sqref="C1559"/>
    </sheetView>
  </sheetViews>
  <sheetFormatPr defaultRowHeight="15" x14ac:dyDescent="0.25"/>
  <cols>
    <col min="1" max="1" width="21" customWidth="1"/>
    <col min="2" max="2" width="33.140625" customWidth="1"/>
    <col min="3" max="3" width="20.140625" customWidth="1"/>
    <col min="4" max="4" width="28.28515625" customWidth="1"/>
  </cols>
  <sheetData>
    <row r="1" spans="1:4" x14ac:dyDescent="0.25">
      <c r="A1" t="s">
        <v>33</v>
      </c>
      <c r="C1" t="s">
        <v>34</v>
      </c>
      <c r="D1" t="s">
        <v>35</v>
      </c>
    </row>
    <row r="2" spans="1:4" x14ac:dyDescent="0.25">
      <c r="A2" t="s">
        <v>36</v>
      </c>
      <c r="B2" s="40" t="s">
        <v>37</v>
      </c>
      <c r="C2" t="s">
        <v>38</v>
      </c>
      <c r="D2" s="40" t="s">
        <v>37</v>
      </c>
    </row>
    <row r="3" spans="1:4" x14ac:dyDescent="0.25">
      <c r="A3" t="s">
        <v>39</v>
      </c>
      <c r="B3" t="s">
        <v>40</v>
      </c>
      <c r="C3" t="s">
        <v>41</v>
      </c>
      <c r="D3" t="s">
        <v>40</v>
      </c>
    </row>
    <row r="4" spans="1:4" x14ac:dyDescent="0.25">
      <c r="A4" t="s">
        <v>42</v>
      </c>
      <c r="B4" t="s">
        <v>43</v>
      </c>
      <c r="C4" t="s">
        <v>44</v>
      </c>
      <c r="D4" t="s">
        <v>43</v>
      </c>
    </row>
    <row r="5" spans="1:4" x14ac:dyDescent="0.25">
      <c r="A5" t="s">
        <v>45</v>
      </c>
      <c r="B5" t="s">
        <v>46</v>
      </c>
      <c r="C5" t="s">
        <v>47</v>
      </c>
      <c r="D5" t="s">
        <v>46</v>
      </c>
    </row>
    <row r="6" spans="1:4" x14ac:dyDescent="0.25">
      <c r="A6" t="s">
        <v>48</v>
      </c>
      <c r="B6" t="s">
        <v>49</v>
      </c>
      <c r="C6" t="s">
        <v>50</v>
      </c>
      <c r="D6" t="s">
        <v>49</v>
      </c>
    </row>
    <row r="7" spans="1:4" x14ac:dyDescent="0.25">
      <c r="A7" t="s">
        <v>51</v>
      </c>
      <c r="B7" t="s">
        <v>52</v>
      </c>
      <c r="C7" t="s">
        <v>53</v>
      </c>
      <c r="D7" t="s">
        <v>52</v>
      </c>
    </row>
    <row r="8" spans="1:4" x14ac:dyDescent="0.25">
      <c r="A8" t="s">
        <v>54</v>
      </c>
      <c r="B8" t="s">
        <v>55</v>
      </c>
      <c r="C8" t="s">
        <v>56</v>
      </c>
      <c r="D8" t="s">
        <v>55</v>
      </c>
    </row>
    <row r="9" spans="1:4" x14ac:dyDescent="0.25">
      <c r="A9" t="s">
        <v>57</v>
      </c>
      <c r="B9" t="s">
        <v>58</v>
      </c>
      <c r="C9" t="s">
        <v>59</v>
      </c>
      <c r="D9" t="s">
        <v>58</v>
      </c>
    </row>
    <row r="10" spans="1:4" x14ac:dyDescent="0.25">
      <c r="A10" t="s">
        <v>60</v>
      </c>
      <c r="B10" t="s">
        <v>61</v>
      </c>
      <c r="C10" t="s">
        <v>62</v>
      </c>
      <c r="D10" t="s">
        <v>61</v>
      </c>
    </row>
    <row r="11" spans="1:4" x14ac:dyDescent="0.25">
      <c r="A11" t="s">
        <v>63</v>
      </c>
      <c r="B11" t="s">
        <v>64</v>
      </c>
      <c r="C11" t="s">
        <v>65</v>
      </c>
      <c r="D11" t="s">
        <v>64</v>
      </c>
    </row>
    <row r="12" spans="1:4" x14ac:dyDescent="0.25">
      <c r="A12" t="s">
        <v>66</v>
      </c>
      <c r="B12" t="s">
        <v>67</v>
      </c>
      <c r="C12" t="s">
        <v>68</v>
      </c>
      <c r="D12" t="s">
        <v>67</v>
      </c>
    </row>
    <row r="13" spans="1:4" x14ac:dyDescent="0.25">
      <c r="A13" t="s">
        <v>69</v>
      </c>
      <c r="B13" t="s">
        <v>70</v>
      </c>
      <c r="C13" t="s">
        <v>71</v>
      </c>
      <c r="D13" t="s">
        <v>70</v>
      </c>
    </row>
    <row r="14" spans="1:4" x14ac:dyDescent="0.25">
      <c r="A14" t="s">
        <v>72</v>
      </c>
      <c r="B14" t="s">
        <v>73</v>
      </c>
      <c r="C14" t="s">
        <v>74</v>
      </c>
      <c r="D14" t="s">
        <v>73</v>
      </c>
    </row>
    <row r="15" spans="1:4" x14ac:dyDescent="0.25">
      <c r="A15" t="s">
        <v>75</v>
      </c>
      <c r="B15" t="s">
        <v>76</v>
      </c>
      <c r="C15" t="s">
        <v>77</v>
      </c>
      <c r="D15" t="s">
        <v>76</v>
      </c>
    </row>
    <row r="16" spans="1:4" x14ac:dyDescent="0.25">
      <c r="A16" t="s">
        <v>78</v>
      </c>
      <c r="B16" t="s">
        <v>79</v>
      </c>
      <c r="C16" t="s">
        <v>80</v>
      </c>
      <c r="D16" t="s">
        <v>79</v>
      </c>
    </row>
    <row r="17" spans="1:4" x14ac:dyDescent="0.25">
      <c r="A17" t="s">
        <v>81</v>
      </c>
      <c r="B17" t="s">
        <v>82</v>
      </c>
      <c r="C17" t="s">
        <v>83</v>
      </c>
      <c r="D17" t="s">
        <v>82</v>
      </c>
    </row>
    <row r="18" spans="1:4" x14ac:dyDescent="0.25">
      <c r="A18" t="s">
        <v>84</v>
      </c>
      <c r="B18" t="s">
        <v>85</v>
      </c>
      <c r="C18" t="s">
        <v>86</v>
      </c>
      <c r="D18" t="s">
        <v>85</v>
      </c>
    </row>
    <row r="19" spans="1:4" x14ac:dyDescent="0.25">
      <c r="A19" t="s">
        <v>87</v>
      </c>
      <c r="B19" t="s">
        <v>88</v>
      </c>
      <c r="C19" t="s">
        <v>89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91</v>
      </c>
    </row>
    <row r="21" spans="1:4" x14ac:dyDescent="0.25">
      <c r="A21" t="s">
        <v>93</v>
      </c>
      <c r="B21" t="s">
        <v>94</v>
      </c>
      <c r="C21" t="s">
        <v>95</v>
      </c>
      <c r="D21" t="s">
        <v>94</v>
      </c>
    </row>
    <row r="22" spans="1:4" x14ac:dyDescent="0.25">
      <c r="A22" t="s">
        <v>96</v>
      </c>
      <c r="B22" t="s">
        <v>97</v>
      </c>
      <c r="C22" t="s">
        <v>98</v>
      </c>
      <c r="D22" t="s">
        <v>97</v>
      </c>
    </row>
    <row r="23" spans="1:4" x14ac:dyDescent="0.25">
      <c r="A23" t="s">
        <v>99</v>
      </c>
      <c r="B23" t="s">
        <v>100</v>
      </c>
      <c r="C23" t="s">
        <v>101</v>
      </c>
      <c r="D23" t="s">
        <v>100</v>
      </c>
    </row>
    <row r="24" spans="1:4" x14ac:dyDescent="0.25">
      <c r="A24" t="s">
        <v>102</v>
      </c>
      <c r="B24" t="s">
        <v>103</v>
      </c>
      <c r="C24" t="s">
        <v>104</v>
      </c>
      <c r="D24" t="s">
        <v>103</v>
      </c>
    </row>
    <row r="25" spans="1:4" x14ac:dyDescent="0.25">
      <c r="A25" t="s">
        <v>105</v>
      </c>
      <c r="B25" t="s">
        <v>106</v>
      </c>
      <c r="C25" t="s">
        <v>107</v>
      </c>
      <c r="D25" t="s">
        <v>106</v>
      </c>
    </row>
    <row r="26" spans="1:4" x14ac:dyDescent="0.25">
      <c r="A26" t="s">
        <v>108</v>
      </c>
      <c r="B26" t="s">
        <v>109</v>
      </c>
      <c r="C26" t="s">
        <v>110</v>
      </c>
      <c r="D26" t="s">
        <v>109</v>
      </c>
    </row>
    <row r="27" spans="1:4" x14ac:dyDescent="0.25">
      <c r="A27" t="s">
        <v>111</v>
      </c>
      <c r="B27" t="s">
        <v>112</v>
      </c>
      <c r="C27" t="s">
        <v>113</v>
      </c>
      <c r="D27" t="s">
        <v>112</v>
      </c>
    </row>
    <row r="28" spans="1:4" x14ac:dyDescent="0.25">
      <c r="A28" t="s">
        <v>114</v>
      </c>
      <c r="B28" t="s">
        <v>115</v>
      </c>
      <c r="C28" t="s">
        <v>116</v>
      </c>
      <c r="D28" t="s">
        <v>115</v>
      </c>
    </row>
    <row r="29" spans="1:4" x14ac:dyDescent="0.25">
      <c r="A29" t="s">
        <v>117</v>
      </c>
      <c r="B29" t="s">
        <v>118</v>
      </c>
      <c r="C29" t="s">
        <v>119</v>
      </c>
      <c r="D29" t="s">
        <v>118</v>
      </c>
    </row>
    <row r="30" spans="1:4" x14ac:dyDescent="0.25">
      <c r="A30" t="s">
        <v>120</v>
      </c>
      <c r="B30" t="s">
        <v>121</v>
      </c>
      <c r="C30" t="s">
        <v>122</v>
      </c>
      <c r="D30" t="s">
        <v>121</v>
      </c>
    </row>
    <row r="31" spans="1:4" x14ac:dyDescent="0.25">
      <c r="A31" t="s">
        <v>123</v>
      </c>
      <c r="B31" t="s">
        <v>124</v>
      </c>
      <c r="C31" t="s">
        <v>125</v>
      </c>
      <c r="D31" t="s">
        <v>124</v>
      </c>
    </row>
    <row r="32" spans="1:4" x14ac:dyDescent="0.25">
      <c r="A32" t="s">
        <v>126</v>
      </c>
      <c r="B32" t="s">
        <v>127</v>
      </c>
      <c r="C32" t="s">
        <v>128</v>
      </c>
      <c r="D32" t="s">
        <v>127</v>
      </c>
    </row>
    <row r="33" spans="1:4" x14ac:dyDescent="0.25">
      <c r="A33" t="s">
        <v>129</v>
      </c>
      <c r="B33" t="s">
        <v>130</v>
      </c>
      <c r="C33" t="s">
        <v>131</v>
      </c>
      <c r="D33" t="s">
        <v>130</v>
      </c>
    </row>
    <row r="34" spans="1:4" x14ac:dyDescent="0.25">
      <c r="A34" t="s">
        <v>132</v>
      </c>
      <c r="B34" t="s">
        <v>133</v>
      </c>
      <c r="C34" t="s">
        <v>134</v>
      </c>
      <c r="D34" t="s">
        <v>133</v>
      </c>
    </row>
    <row r="35" spans="1:4" x14ac:dyDescent="0.25">
      <c r="A35" t="s">
        <v>135</v>
      </c>
      <c r="B35" t="s">
        <v>136</v>
      </c>
      <c r="C35" t="s">
        <v>137</v>
      </c>
      <c r="D35" t="s">
        <v>136</v>
      </c>
    </row>
    <row r="36" spans="1:4" x14ac:dyDescent="0.25">
      <c r="A36" t="s">
        <v>138</v>
      </c>
      <c r="B36" t="s">
        <v>139</v>
      </c>
      <c r="C36" t="s">
        <v>140</v>
      </c>
      <c r="D36" t="s">
        <v>139</v>
      </c>
    </row>
    <row r="37" spans="1:4" x14ac:dyDescent="0.25">
      <c r="A37" t="s">
        <v>141</v>
      </c>
      <c r="B37" t="s">
        <v>142</v>
      </c>
      <c r="C37" t="s">
        <v>143</v>
      </c>
      <c r="D37" t="s">
        <v>142</v>
      </c>
    </row>
    <row r="38" spans="1:4" x14ac:dyDescent="0.25">
      <c r="A38" t="s">
        <v>144</v>
      </c>
      <c r="B38" t="s">
        <v>145</v>
      </c>
      <c r="C38" t="s">
        <v>146</v>
      </c>
      <c r="D38" t="s">
        <v>145</v>
      </c>
    </row>
    <row r="39" spans="1:4" x14ac:dyDescent="0.25">
      <c r="A39" t="s">
        <v>147</v>
      </c>
      <c r="B39" t="s">
        <v>148</v>
      </c>
      <c r="C39" t="s">
        <v>149</v>
      </c>
      <c r="D39" t="s">
        <v>148</v>
      </c>
    </row>
    <row r="40" spans="1:4" x14ac:dyDescent="0.25">
      <c r="A40" t="s">
        <v>150</v>
      </c>
      <c r="B40" t="s">
        <v>151</v>
      </c>
      <c r="C40" t="s">
        <v>152</v>
      </c>
      <c r="D40" t="s">
        <v>151</v>
      </c>
    </row>
    <row r="41" spans="1:4" x14ac:dyDescent="0.25">
      <c r="A41" t="s">
        <v>153</v>
      </c>
      <c r="B41" t="s">
        <v>154</v>
      </c>
      <c r="C41" t="s">
        <v>155</v>
      </c>
      <c r="D41" t="s">
        <v>154</v>
      </c>
    </row>
    <row r="42" spans="1:4" x14ac:dyDescent="0.25">
      <c r="A42" t="s">
        <v>156</v>
      </c>
      <c r="B42" t="s">
        <v>157</v>
      </c>
      <c r="C42" t="s">
        <v>158</v>
      </c>
      <c r="D42" t="s">
        <v>157</v>
      </c>
    </row>
    <row r="43" spans="1:4" x14ac:dyDescent="0.25">
      <c r="A43" t="s">
        <v>159</v>
      </c>
      <c r="B43" t="s">
        <v>160</v>
      </c>
      <c r="C43" t="s">
        <v>161</v>
      </c>
      <c r="D43" t="s">
        <v>160</v>
      </c>
    </row>
    <row r="44" spans="1:4" x14ac:dyDescent="0.25">
      <c r="A44" t="s">
        <v>162</v>
      </c>
      <c r="B44" t="s">
        <v>163</v>
      </c>
      <c r="C44" t="s">
        <v>164</v>
      </c>
      <c r="D44" t="s">
        <v>163</v>
      </c>
    </row>
    <row r="45" spans="1:4" x14ac:dyDescent="0.25">
      <c r="A45" t="s">
        <v>165</v>
      </c>
      <c r="B45" t="s">
        <v>166</v>
      </c>
      <c r="C45" t="s">
        <v>167</v>
      </c>
      <c r="D45" t="s">
        <v>166</v>
      </c>
    </row>
    <row r="46" spans="1:4" x14ac:dyDescent="0.25">
      <c r="A46" t="s">
        <v>168</v>
      </c>
      <c r="B46" t="s">
        <v>169</v>
      </c>
      <c r="C46" t="s">
        <v>170</v>
      </c>
      <c r="D46" t="s">
        <v>169</v>
      </c>
    </row>
    <row r="47" spans="1:4" x14ac:dyDescent="0.25">
      <c r="A47" t="s">
        <v>171</v>
      </c>
      <c r="B47" t="s">
        <v>172</v>
      </c>
      <c r="C47" t="s">
        <v>173</v>
      </c>
      <c r="D47" t="s">
        <v>172</v>
      </c>
    </row>
    <row r="48" spans="1:4" x14ac:dyDescent="0.25">
      <c r="A48" t="s">
        <v>174</v>
      </c>
      <c r="B48" t="s">
        <v>175</v>
      </c>
      <c r="C48" t="s">
        <v>176</v>
      </c>
      <c r="D48" t="s">
        <v>175</v>
      </c>
    </row>
    <row r="49" spans="1:4" x14ac:dyDescent="0.25">
      <c r="A49" t="s">
        <v>177</v>
      </c>
      <c r="B49" t="s">
        <v>178</v>
      </c>
      <c r="C49" t="s">
        <v>179</v>
      </c>
      <c r="D49" t="s">
        <v>178</v>
      </c>
    </row>
    <row r="50" spans="1:4" x14ac:dyDescent="0.25">
      <c r="A50" t="s">
        <v>180</v>
      </c>
      <c r="B50" t="s">
        <v>181</v>
      </c>
      <c r="C50" t="s">
        <v>182</v>
      </c>
      <c r="D50" t="s">
        <v>181</v>
      </c>
    </row>
    <row r="51" spans="1:4" x14ac:dyDescent="0.25">
      <c r="A51" t="s">
        <v>183</v>
      </c>
      <c r="B51" t="s">
        <v>184</v>
      </c>
      <c r="C51" t="s">
        <v>182</v>
      </c>
      <c r="D51" t="s">
        <v>184</v>
      </c>
    </row>
    <row r="52" spans="1:4" x14ac:dyDescent="0.25">
      <c r="A52" t="s">
        <v>185</v>
      </c>
      <c r="B52" t="s">
        <v>186</v>
      </c>
      <c r="C52" t="s">
        <v>187</v>
      </c>
      <c r="D52" t="s">
        <v>186</v>
      </c>
    </row>
    <row r="53" spans="1:4" x14ac:dyDescent="0.25">
      <c r="A53" t="s">
        <v>188</v>
      </c>
      <c r="B53" t="s">
        <v>189</v>
      </c>
      <c r="C53" t="s">
        <v>190</v>
      </c>
      <c r="D53" t="s">
        <v>189</v>
      </c>
    </row>
    <row r="54" spans="1:4" x14ac:dyDescent="0.25">
      <c r="A54" t="s">
        <v>191</v>
      </c>
      <c r="B54" t="s">
        <v>192</v>
      </c>
      <c r="C54" t="s">
        <v>193</v>
      </c>
      <c r="D54" t="s">
        <v>192</v>
      </c>
    </row>
    <row r="55" spans="1:4" x14ac:dyDescent="0.25">
      <c r="A55" t="s">
        <v>194</v>
      </c>
      <c r="B55" t="s">
        <v>195</v>
      </c>
      <c r="C55" t="s">
        <v>196</v>
      </c>
      <c r="D55" t="s">
        <v>195</v>
      </c>
    </row>
    <row r="56" spans="1:4" x14ac:dyDescent="0.25">
      <c r="A56" t="s">
        <v>197</v>
      </c>
      <c r="B56" t="s">
        <v>198</v>
      </c>
      <c r="C56" t="s">
        <v>199</v>
      </c>
      <c r="D56" t="s">
        <v>198</v>
      </c>
    </row>
    <row r="57" spans="1:4" x14ac:dyDescent="0.25">
      <c r="A57" t="s">
        <v>200</v>
      </c>
      <c r="B57" t="s">
        <v>201</v>
      </c>
      <c r="C57" t="s">
        <v>202</v>
      </c>
      <c r="D57" t="s">
        <v>201</v>
      </c>
    </row>
    <row r="58" spans="1:4" x14ac:dyDescent="0.25">
      <c r="A58" t="s">
        <v>203</v>
      </c>
      <c r="B58" t="s">
        <v>204</v>
      </c>
      <c r="C58" t="s">
        <v>205</v>
      </c>
      <c r="D58" t="s">
        <v>204</v>
      </c>
    </row>
    <row r="59" spans="1:4" x14ac:dyDescent="0.25">
      <c r="A59" t="s">
        <v>206</v>
      </c>
      <c r="B59" t="s">
        <v>207</v>
      </c>
      <c r="C59" t="s">
        <v>208</v>
      </c>
      <c r="D59" t="s">
        <v>207</v>
      </c>
    </row>
    <row r="60" spans="1:4" x14ac:dyDescent="0.25">
      <c r="A60" t="s">
        <v>209</v>
      </c>
      <c r="B60" t="s">
        <v>210</v>
      </c>
      <c r="C60" t="s">
        <v>211</v>
      </c>
      <c r="D60" t="s">
        <v>210</v>
      </c>
    </row>
    <row r="61" spans="1:4" x14ac:dyDescent="0.25">
      <c r="A61" t="s">
        <v>30</v>
      </c>
      <c r="B61" t="s">
        <v>212</v>
      </c>
      <c r="C61" t="s">
        <v>213</v>
      </c>
      <c r="D61" t="s">
        <v>212</v>
      </c>
    </row>
    <row r="62" spans="1:4" x14ac:dyDescent="0.25">
      <c r="A62" t="s">
        <v>214</v>
      </c>
      <c r="B62" t="s">
        <v>215</v>
      </c>
      <c r="C62" t="s">
        <v>216</v>
      </c>
      <c r="D62" t="s">
        <v>215</v>
      </c>
    </row>
    <row r="63" spans="1:4" x14ac:dyDescent="0.25">
      <c r="A63" t="s">
        <v>217</v>
      </c>
      <c r="B63" t="s">
        <v>218</v>
      </c>
      <c r="C63" t="s">
        <v>219</v>
      </c>
      <c r="D63" t="s">
        <v>218</v>
      </c>
    </row>
    <row r="64" spans="1:4" x14ac:dyDescent="0.25">
      <c r="A64" t="s">
        <v>220</v>
      </c>
      <c r="B64" t="s">
        <v>221</v>
      </c>
      <c r="C64" t="s">
        <v>222</v>
      </c>
      <c r="D64" t="s">
        <v>221</v>
      </c>
    </row>
    <row r="65" spans="1:4" x14ac:dyDescent="0.25">
      <c r="A65" t="s">
        <v>223</v>
      </c>
      <c r="B65" t="s">
        <v>224</v>
      </c>
      <c r="C65" t="s">
        <v>225</v>
      </c>
      <c r="D65" t="s">
        <v>224</v>
      </c>
    </row>
    <row r="66" spans="1:4" x14ac:dyDescent="0.25">
      <c r="A66" t="s">
        <v>226</v>
      </c>
      <c r="B66" t="s">
        <v>227</v>
      </c>
      <c r="C66" t="s">
        <v>228</v>
      </c>
      <c r="D66" t="s">
        <v>227</v>
      </c>
    </row>
    <row r="67" spans="1:4" x14ac:dyDescent="0.25">
      <c r="A67" t="s">
        <v>229</v>
      </c>
      <c r="B67" t="s">
        <v>230</v>
      </c>
      <c r="C67" t="s">
        <v>231</v>
      </c>
      <c r="D67" t="s">
        <v>230</v>
      </c>
    </row>
    <row r="68" spans="1:4" x14ac:dyDescent="0.25">
      <c r="A68" t="s">
        <v>232</v>
      </c>
      <c r="B68" t="s">
        <v>233</v>
      </c>
      <c r="C68" t="s">
        <v>234</v>
      </c>
      <c r="D68" t="s">
        <v>233</v>
      </c>
    </row>
    <row r="69" spans="1:4" x14ac:dyDescent="0.25">
      <c r="A69" t="s">
        <v>235</v>
      </c>
      <c r="B69" t="s">
        <v>236</v>
      </c>
      <c r="C69" t="s">
        <v>237</v>
      </c>
      <c r="D69" t="s">
        <v>236</v>
      </c>
    </row>
    <row r="70" spans="1:4" x14ac:dyDescent="0.25">
      <c r="A70" t="s">
        <v>238</v>
      </c>
      <c r="B70" t="s">
        <v>239</v>
      </c>
      <c r="C70" t="s">
        <v>240</v>
      </c>
      <c r="D70" t="s">
        <v>239</v>
      </c>
    </row>
    <row r="71" spans="1:4" x14ac:dyDescent="0.25">
      <c r="A71" t="s">
        <v>241</v>
      </c>
      <c r="B71" t="s">
        <v>242</v>
      </c>
      <c r="C71" t="s">
        <v>243</v>
      </c>
      <c r="D71" t="s">
        <v>242</v>
      </c>
    </row>
    <row r="72" spans="1:4" x14ac:dyDescent="0.25">
      <c r="A72" t="s">
        <v>244</v>
      </c>
      <c r="B72" t="s">
        <v>245</v>
      </c>
      <c r="C72" t="s">
        <v>246</v>
      </c>
      <c r="D72" t="s">
        <v>245</v>
      </c>
    </row>
    <row r="73" spans="1:4" x14ac:dyDescent="0.25">
      <c r="A73" t="s">
        <v>247</v>
      </c>
      <c r="B73" t="s">
        <v>248</v>
      </c>
      <c r="C73" t="s">
        <v>249</v>
      </c>
      <c r="D73" t="s">
        <v>248</v>
      </c>
    </row>
    <row r="74" spans="1:4" x14ac:dyDescent="0.25">
      <c r="A74" t="s">
        <v>250</v>
      </c>
      <c r="B74" t="s">
        <v>251</v>
      </c>
      <c r="C74" t="s">
        <v>252</v>
      </c>
      <c r="D74" t="s">
        <v>251</v>
      </c>
    </row>
    <row r="75" spans="1:4" x14ac:dyDescent="0.25">
      <c r="A75" t="s">
        <v>253</v>
      </c>
      <c r="B75" t="s">
        <v>254</v>
      </c>
      <c r="C75" t="s">
        <v>255</v>
      </c>
      <c r="D75" t="s">
        <v>254</v>
      </c>
    </row>
    <row r="76" spans="1:4" x14ac:dyDescent="0.25">
      <c r="A76" t="s">
        <v>256</v>
      </c>
      <c r="B76" t="s">
        <v>257</v>
      </c>
      <c r="C76" t="s">
        <v>258</v>
      </c>
      <c r="D76" t="s">
        <v>257</v>
      </c>
    </row>
    <row r="77" spans="1:4" x14ac:dyDescent="0.25">
      <c r="A77" t="s">
        <v>259</v>
      </c>
      <c r="B77" t="s">
        <v>260</v>
      </c>
      <c r="C77" t="s">
        <v>261</v>
      </c>
      <c r="D77" t="s">
        <v>260</v>
      </c>
    </row>
    <row r="78" spans="1:4" x14ac:dyDescent="0.25">
      <c r="A78" t="s">
        <v>262</v>
      </c>
      <c r="B78" t="s">
        <v>263</v>
      </c>
      <c r="C78" t="s">
        <v>264</v>
      </c>
      <c r="D78" t="s">
        <v>263</v>
      </c>
    </row>
    <row r="79" spans="1:4" x14ac:dyDescent="0.25">
      <c r="A79" t="s">
        <v>265</v>
      </c>
      <c r="B79" t="s">
        <v>266</v>
      </c>
      <c r="C79" t="s">
        <v>267</v>
      </c>
      <c r="D79" t="s">
        <v>266</v>
      </c>
    </row>
    <row r="80" spans="1:4" x14ac:dyDescent="0.25">
      <c r="A80" t="s">
        <v>268</v>
      </c>
      <c r="B80" t="s">
        <v>269</v>
      </c>
      <c r="C80" t="s">
        <v>270</v>
      </c>
      <c r="D80" t="s">
        <v>269</v>
      </c>
    </row>
    <row r="81" spans="1:4" x14ac:dyDescent="0.25">
      <c r="A81" t="s">
        <v>271</v>
      </c>
      <c r="B81" t="s">
        <v>272</v>
      </c>
      <c r="C81" t="s">
        <v>273</v>
      </c>
      <c r="D81" t="s">
        <v>272</v>
      </c>
    </row>
    <row r="82" spans="1:4" x14ac:dyDescent="0.25">
      <c r="A82" t="s">
        <v>274</v>
      </c>
      <c r="B82" t="s">
        <v>275</v>
      </c>
      <c r="C82" t="s">
        <v>276</v>
      </c>
      <c r="D82" t="s">
        <v>275</v>
      </c>
    </row>
    <row r="83" spans="1:4" x14ac:dyDescent="0.25">
      <c r="A83" t="s">
        <v>277</v>
      </c>
      <c r="B83" t="s">
        <v>278</v>
      </c>
      <c r="C83" t="s">
        <v>279</v>
      </c>
      <c r="D83" t="s">
        <v>278</v>
      </c>
    </row>
    <row r="84" spans="1:4" x14ac:dyDescent="0.25">
      <c r="A84" t="s">
        <v>280</v>
      </c>
      <c r="B84" t="s">
        <v>281</v>
      </c>
      <c r="C84" t="s">
        <v>282</v>
      </c>
      <c r="D84" t="s">
        <v>281</v>
      </c>
    </row>
    <row r="85" spans="1:4" x14ac:dyDescent="0.25">
      <c r="A85" t="s">
        <v>283</v>
      </c>
      <c r="B85" t="s">
        <v>284</v>
      </c>
      <c r="C85" t="s">
        <v>285</v>
      </c>
      <c r="D85" t="s">
        <v>284</v>
      </c>
    </row>
    <row r="86" spans="1:4" x14ac:dyDescent="0.25">
      <c r="A86" t="s">
        <v>286</v>
      </c>
      <c r="B86" t="s">
        <v>287</v>
      </c>
      <c r="C86" t="s">
        <v>288</v>
      </c>
      <c r="D86" t="s">
        <v>287</v>
      </c>
    </row>
    <row r="87" spans="1:4" x14ac:dyDescent="0.25">
      <c r="A87" t="s">
        <v>289</v>
      </c>
      <c r="B87" t="s">
        <v>290</v>
      </c>
      <c r="C87" t="s">
        <v>291</v>
      </c>
      <c r="D87" t="s">
        <v>290</v>
      </c>
    </row>
    <row r="88" spans="1:4" x14ac:dyDescent="0.25">
      <c r="A88" t="s">
        <v>292</v>
      </c>
      <c r="B88" t="s">
        <v>293</v>
      </c>
      <c r="C88" t="s">
        <v>294</v>
      </c>
      <c r="D88" t="s">
        <v>293</v>
      </c>
    </row>
    <row r="89" spans="1:4" x14ac:dyDescent="0.25">
      <c r="A89" t="s">
        <v>295</v>
      </c>
      <c r="B89" t="s">
        <v>296</v>
      </c>
      <c r="C89" t="s">
        <v>297</v>
      </c>
      <c r="D89" t="s">
        <v>296</v>
      </c>
    </row>
    <row r="90" spans="1:4" x14ac:dyDescent="0.25">
      <c r="A90" t="s">
        <v>298</v>
      </c>
      <c r="B90" t="s">
        <v>299</v>
      </c>
      <c r="C90" t="s">
        <v>297</v>
      </c>
      <c r="D90" t="s">
        <v>299</v>
      </c>
    </row>
    <row r="91" spans="1:4" x14ac:dyDescent="0.25">
      <c r="A91" t="s">
        <v>300</v>
      </c>
      <c r="B91" t="s">
        <v>301</v>
      </c>
      <c r="C91" t="s">
        <v>302</v>
      </c>
      <c r="D91" t="s">
        <v>301</v>
      </c>
    </row>
    <row r="92" spans="1:4" x14ac:dyDescent="0.25">
      <c r="A92" t="s">
        <v>303</v>
      </c>
      <c r="B92" t="s">
        <v>304</v>
      </c>
      <c r="C92" t="s">
        <v>305</v>
      </c>
      <c r="D92" t="s">
        <v>304</v>
      </c>
    </row>
    <row r="93" spans="1:4" x14ac:dyDescent="0.25">
      <c r="A93" t="s">
        <v>306</v>
      </c>
      <c r="B93" t="s">
        <v>307</v>
      </c>
      <c r="C93" t="s">
        <v>308</v>
      </c>
      <c r="D93" t="s">
        <v>307</v>
      </c>
    </row>
    <row r="94" spans="1:4" x14ac:dyDescent="0.25">
      <c r="A94" t="s">
        <v>309</v>
      </c>
      <c r="B94" t="s">
        <v>310</v>
      </c>
      <c r="C94" t="s">
        <v>311</v>
      </c>
      <c r="D94" t="s">
        <v>310</v>
      </c>
    </row>
    <row r="95" spans="1:4" x14ac:dyDescent="0.25">
      <c r="A95" t="s">
        <v>312</v>
      </c>
      <c r="B95" t="s">
        <v>313</v>
      </c>
      <c r="C95" t="s">
        <v>314</v>
      </c>
      <c r="D95" t="s">
        <v>313</v>
      </c>
    </row>
    <row r="96" spans="1:4" x14ac:dyDescent="0.25">
      <c r="A96" t="s">
        <v>315</v>
      </c>
      <c r="B96" t="s">
        <v>316</v>
      </c>
      <c r="C96" t="s">
        <v>317</v>
      </c>
      <c r="D96" t="s">
        <v>316</v>
      </c>
    </row>
    <row r="97" spans="1:4" x14ac:dyDescent="0.25">
      <c r="A97" t="s">
        <v>318</v>
      </c>
      <c r="B97" t="s">
        <v>319</v>
      </c>
      <c r="C97" t="s">
        <v>320</v>
      </c>
      <c r="D97" t="s">
        <v>319</v>
      </c>
    </row>
    <row r="98" spans="1:4" x14ac:dyDescent="0.25">
      <c r="A98" t="s">
        <v>321</v>
      </c>
      <c r="B98" t="s">
        <v>322</v>
      </c>
      <c r="C98" t="s">
        <v>323</v>
      </c>
      <c r="D98" t="s">
        <v>322</v>
      </c>
    </row>
    <row r="99" spans="1:4" x14ac:dyDescent="0.25">
      <c r="A99" t="s">
        <v>324</v>
      </c>
      <c r="B99" t="s">
        <v>325</v>
      </c>
      <c r="C99" t="s">
        <v>326</v>
      </c>
      <c r="D99" t="s">
        <v>325</v>
      </c>
    </row>
    <row r="100" spans="1:4" x14ac:dyDescent="0.25">
      <c r="A100" t="s">
        <v>327</v>
      </c>
      <c r="B100" t="s">
        <v>328</v>
      </c>
      <c r="C100" t="s">
        <v>329</v>
      </c>
      <c r="D100" t="s">
        <v>328</v>
      </c>
    </row>
    <row r="101" spans="1:4" x14ac:dyDescent="0.25">
      <c r="A101" t="s">
        <v>330</v>
      </c>
      <c r="B101" t="s">
        <v>331</v>
      </c>
      <c r="C101" t="s">
        <v>332</v>
      </c>
      <c r="D101" t="s">
        <v>331</v>
      </c>
    </row>
    <row r="102" spans="1:4" x14ac:dyDescent="0.25">
      <c r="A102" t="s">
        <v>333</v>
      </c>
      <c r="B102" t="s">
        <v>334</v>
      </c>
      <c r="C102" t="s">
        <v>335</v>
      </c>
      <c r="D102" t="s">
        <v>334</v>
      </c>
    </row>
    <row r="103" spans="1:4" x14ac:dyDescent="0.25">
      <c r="A103" t="s">
        <v>336</v>
      </c>
      <c r="B103" t="s">
        <v>337</v>
      </c>
      <c r="C103" t="s">
        <v>338</v>
      </c>
      <c r="D103" t="s">
        <v>337</v>
      </c>
    </row>
    <row r="104" spans="1:4" x14ac:dyDescent="0.25">
      <c r="A104" t="s">
        <v>339</v>
      </c>
      <c r="B104" t="s">
        <v>340</v>
      </c>
      <c r="C104" t="s">
        <v>341</v>
      </c>
      <c r="D104" t="s">
        <v>340</v>
      </c>
    </row>
    <row r="105" spans="1:4" x14ac:dyDescent="0.25">
      <c r="A105" t="s">
        <v>342</v>
      </c>
      <c r="B105" t="s">
        <v>343</v>
      </c>
      <c r="C105" t="s">
        <v>344</v>
      </c>
      <c r="D105" t="s">
        <v>343</v>
      </c>
    </row>
    <row r="106" spans="1:4" x14ac:dyDescent="0.25">
      <c r="A106" t="s">
        <v>345</v>
      </c>
      <c r="B106" t="s">
        <v>346</v>
      </c>
      <c r="C106" t="s">
        <v>347</v>
      </c>
      <c r="D106" t="s">
        <v>346</v>
      </c>
    </row>
    <row r="107" spans="1:4" x14ac:dyDescent="0.25">
      <c r="A107" t="s">
        <v>348</v>
      </c>
      <c r="B107" t="s">
        <v>349</v>
      </c>
      <c r="C107" t="s">
        <v>350</v>
      </c>
      <c r="D107" t="s">
        <v>349</v>
      </c>
    </row>
    <row r="108" spans="1:4" x14ac:dyDescent="0.25">
      <c r="A108" t="s">
        <v>351</v>
      </c>
      <c r="B108" t="s">
        <v>352</v>
      </c>
      <c r="C108" t="s">
        <v>353</v>
      </c>
      <c r="D108" t="s">
        <v>352</v>
      </c>
    </row>
    <row r="109" spans="1:4" x14ac:dyDescent="0.25">
      <c r="A109" t="s">
        <v>354</v>
      </c>
      <c r="B109" t="s">
        <v>355</v>
      </c>
      <c r="C109" t="s">
        <v>356</v>
      </c>
      <c r="D109" t="s">
        <v>355</v>
      </c>
    </row>
    <row r="110" spans="1:4" x14ac:dyDescent="0.25">
      <c r="A110" t="s">
        <v>357</v>
      </c>
      <c r="B110" t="s">
        <v>358</v>
      </c>
      <c r="C110" t="s">
        <v>359</v>
      </c>
      <c r="D110" t="s">
        <v>358</v>
      </c>
    </row>
    <row r="111" spans="1:4" x14ac:dyDescent="0.25">
      <c r="A111" t="s">
        <v>360</v>
      </c>
      <c r="B111" t="s">
        <v>361</v>
      </c>
      <c r="C111" t="s">
        <v>362</v>
      </c>
      <c r="D111" t="s">
        <v>361</v>
      </c>
    </row>
    <row r="112" spans="1:4" x14ac:dyDescent="0.25">
      <c r="A112" t="s">
        <v>363</v>
      </c>
      <c r="B112" t="s">
        <v>364</v>
      </c>
      <c r="C112" t="s">
        <v>365</v>
      </c>
      <c r="D112" t="s">
        <v>364</v>
      </c>
    </row>
    <row r="113" spans="1:4" x14ac:dyDescent="0.25">
      <c r="A113" t="s">
        <v>366</v>
      </c>
      <c r="B113" t="s">
        <v>367</v>
      </c>
      <c r="C113" t="s">
        <v>368</v>
      </c>
      <c r="D113" t="s">
        <v>367</v>
      </c>
    </row>
    <row r="114" spans="1:4" x14ac:dyDescent="0.25">
      <c r="A114" t="s">
        <v>369</v>
      </c>
      <c r="B114" t="s">
        <v>370</v>
      </c>
      <c r="C114" t="s">
        <v>371</v>
      </c>
      <c r="D114" t="s">
        <v>370</v>
      </c>
    </row>
    <row r="115" spans="1:4" x14ac:dyDescent="0.25">
      <c r="A115" t="s">
        <v>372</v>
      </c>
      <c r="B115" t="s">
        <v>373</v>
      </c>
      <c r="C115" t="s">
        <v>374</v>
      </c>
      <c r="D115" t="s">
        <v>373</v>
      </c>
    </row>
    <row r="116" spans="1:4" x14ac:dyDescent="0.25">
      <c r="A116" t="s">
        <v>375</v>
      </c>
      <c r="B116" t="s">
        <v>376</v>
      </c>
      <c r="C116" t="s">
        <v>377</v>
      </c>
      <c r="D116" t="s">
        <v>376</v>
      </c>
    </row>
    <row r="117" spans="1:4" x14ac:dyDescent="0.25">
      <c r="A117" t="s">
        <v>378</v>
      </c>
      <c r="B117" t="s">
        <v>379</v>
      </c>
      <c r="C117" t="s">
        <v>380</v>
      </c>
      <c r="D117" t="s">
        <v>379</v>
      </c>
    </row>
    <row r="118" spans="1:4" x14ac:dyDescent="0.25">
      <c r="A118" t="s">
        <v>381</v>
      </c>
      <c r="B118" t="s">
        <v>382</v>
      </c>
      <c r="C118" t="s">
        <v>383</v>
      </c>
      <c r="D118" t="s">
        <v>382</v>
      </c>
    </row>
    <row r="119" spans="1:4" x14ac:dyDescent="0.25">
      <c r="A119" t="s">
        <v>384</v>
      </c>
      <c r="B119" t="s">
        <v>385</v>
      </c>
      <c r="C119" t="s">
        <v>386</v>
      </c>
      <c r="D119" t="s">
        <v>385</v>
      </c>
    </row>
    <row r="120" spans="1:4" x14ac:dyDescent="0.25">
      <c r="A120" t="s">
        <v>387</v>
      </c>
      <c r="B120" t="s">
        <v>388</v>
      </c>
      <c r="C120" t="s">
        <v>389</v>
      </c>
      <c r="D120" t="s">
        <v>388</v>
      </c>
    </row>
    <row r="121" spans="1:4" x14ac:dyDescent="0.25">
      <c r="A121" t="s">
        <v>390</v>
      </c>
      <c r="B121" t="s">
        <v>391</v>
      </c>
      <c r="C121" t="s">
        <v>392</v>
      </c>
      <c r="D121" t="s">
        <v>391</v>
      </c>
    </row>
    <row r="122" spans="1:4" x14ac:dyDescent="0.25">
      <c r="A122" t="s">
        <v>393</v>
      </c>
      <c r="B122" t="s">
        <v>394</v>
      </c>
      <c r="C122" t="s">
        <v>395</v>
      </c>
      <c r="D122" t="s">
        <v>394</v>
      </c>
    </row>
    <row r="123" spans="1:4" x14ac:dyDescent="0.25">
      <c r="A123" t="s">
        <v>396</v>
      </c>
      <c r="B123" t="s">
        <v>397</v>
      </c>
      <c r="C123" t="s">
        <v>398</v>
      </c>
      <c r="D123" t="s">
        <v>397</v>
      </c>
    </row>
    <row r="124" spans="1:4" x14ac:dyDescent="0.25">
      <c r="A124" t="s">
        <v>399</v>
      </c>
      <c r="B124" t="s">
        <v>400</v>
      </c>
      <c r="C124" t="s">
        <v>401</v>
      </c>
      <c r="D124" t="s">
        <v>400</v>
      </c>
    </row>
    <row r="125" spans="1:4" x14ac:dyDescent="0.25">
      <c r="A125" t="s">
        <v>402</v>
      </c>
      <c r="B125" t="s">
        <v>403</v>
      </c>
      <c r="C125" t="s">
        <v>404</v>
      </c>
      <c r="D125" t="s">
        <v>403</v>
      </c>
    </row>
    <row r="126" spans="1:4" x14ac:dyDescent="0.25">
      <c r="A126" t="s">
        <v>405</v>
      </c>
      <c r="B126" t="s">
        <v>406</v>
      </c>
      <c r="C126" t="s">
        <v>407</v>
      </c>
      <c r="D126" t="s">
        <v>406</v>
      </c>
    </row>
    <row r="127" spans="1:4" x14ac:dyDescent="0.25">
      <c r="A127" t="s">
        <v>408</v>
      </c>
      <c r="B127" t="s">
        <v>409</v>
      </c>
      <c r="C127" t="s">
        <v>410</v>
      </c>
      <c r="D127" t="s">
        <v>409</v>
      </c>
    </row>
    <row r="128" spans="1:4" x14ac:dyDescent="0.25">
      <c r="A128" t="s">
        <v>411</v>
      </c>
      <c r="B128" t="s">
        <v>412</v>
      </c>
      <c r="C128" t="s">
        <v>413</v>
      </c>
      <c r="D128" t="s">
        <v>412</v>
      </c>
    </row>
    <row r="129" spans="1:4" x14ac:dyDescent="0.25">
      <c r="A129" t="s">
        <v>414</v>
      </c>
      <c r="B129" t="s">
        <v>415</v>
      </c>
      <c r="C129" t="s">
        <v>416</v>
      </c>
      <c r="D129" t="s">
        <v>415</v>
      </c>
    </row>
    <row r="130" spans="1:4" x14ac:dyDescent="0.25">
      <c r="A130" t="s">
        <v>417</v>
      </c>
      <c r="B130" t="s">
        <v>418</v>
      </c>
      <c r="C130" t="s">
        <v>419</v>
      </c>
      <c r="D130" t="s">
        <v>418</v>
      </c>
    </row>
    <row r="131" spans="1:4" x14ac:dyDescent="0.25">
      <c r="A131" t="s">
        <v>420</v>
      </c>
      <c r="B131" t="s">
        <v>421</v>
      </c>
      <c r="C131" t="s">
        <v>422</v>
      </c>
      <c r="D131" t="s">
        <v>421</v>
      </c>
    </row>
    <row r="132" spans="1:4" x14ac:dyDescent="0.25">
      <c r="A132" t="s">
        <v>423</v>
      </c>
      <c r="B132" t="s">
        <v>424</v>
      </c>
      <c r="C132" t="s">
        <v>425</v>
      </c>
      <c r="D132" t="s">
        <v>424</v>
      </c>
    </row>
    <row r="133" spans="1:4" x14ac:dyDescent="0.25">
      <c r="A133" t="s">
        <v>426</v>
      </c>
      <c r="B133" t="s">
        <v>427</v>
      </c>
      <c r="C133" t="s">
        <v>428</v>
      </c>
      <c r="D133" t="s">
        <v>427</v>
      </c>
    </row>
    <row r="134" spans="1:4" x14ac:dyDescent="0.25">
      <c r="A134" t="s">
        <v>429</v>
      </c>
      <c r="B134" t="s">
        <v>430</v>
      </c>
      <c r="C134" t="s">
        <v>431</v>
      </c>
      <c r="D134" t="s">
        <v>430</v>
      </c>
    </row>
    <row r="135" spans="1:4" x14ac:dyDescent="0.25">
      <c r="A135" t="s">
        <v>432</v>
      </c>
      <c r="B135" t="s">
        <v>433</v>
      </c>
      <c r="C135" t="s">
        <v>434</v>
      </c>
      <c r="D135" t="s">
        <v>433</v>
      </c>
    </row>
    <row r="136" spans="1:4" x14ac:dyDescent="0.25">
      <c r="A136" t="s">
        <v>435</v>
      </c>
      <c r="B136" t="s">
        <v>436</v>
      </c>
      <c r="C136" t="s">
        <v>437</v>
      </c>
      <c r="D136" t="s">
        <v>436</v>
      </c>
    </row>
    <row r="137" spans="1:4" x14ac:dyDescent="0.25">
      <c r="A137" t="s">
        <v>438</v>
      </c>
      <c r="B137" t="s">
        <v>439</v>
      </c>
      <c r="C137" t="s">
        <v>440</v>
      </c>
      <c r="D137" t="s">
        <v>439</v>
      </c>
    </row>
    <row r="138" spans="1:4" x14ac:dyDescent="0.25">
      <c r="A138" t="s">
        <v>441</v>
      </c>
      <c r="B138" t="s">
        <v>442</v>
      </c>
      <c r="C138" t="s">
        <v>443</v>
      </c>
      <c r="D138" t="s">
        <v>442</v>
      </c>
    </row>
    <row r="139" spans="1:4" x14ac:dyDescent="0.25">
      <c r="A139" t="s">
        <v>444</v>
      </c>
      <c r="B139" t="s">
        <v>445</v>
      </c>
      <c r="C139" t="s">
        <v>446</v>
      </c>
      <c r="D139" t="s">
        <v>445</v>
      </c>
    </row>
    <row r="140" spans="1:4" x14ac:dyDescent="0.25">
      <c r="A140" t="s">
        <v>447</v>
      </c>
      <c r="B140" t="s">
        <v>448</v>
      </c>
      <c r="C140" t="s">
        <v>449</v>
      </c>
      <c r="D140" t="s">
        <v>448</v>
      </c>
    </row>
    <row r="141" spans="1:4" x14ac:dyDescent="0.25">
      <c r="A141" t="s">
        <v>450</v>
      </c>
      <c r="B141" t="s">
        <v>451</v>
      </c>
      <c r="C141" t="s">
        <v>452</v>
      </c>
      <c r="D141" t="s">
        <v>451</v>
      </c>
    </row>
    <row r="142" spans="1:4" x14ac:dyDescent="0.25">
      <c r="A142" t="s">
        <v>29</v>
      </c>
      <c r="B142" t="s">
        <v>453</v>
      </c>
      <c r="C142" t="s">
        <v>454</v>
      </c>
      <c r="D142" t="s">
        <v>453</v>
      </c>
    </row>
    <row r="143" spans="1:4" x14ac:dyDescent="0.25">
      <c r="A143" t="s">
        <v>455</v>
      </c>
      <c r="B143" t="s">
        <v>456</v>
      </c>
      <c r="C143" t="s">
        <v>457</v>
      </c>
      <c r="D143" t="s">
        <v>456</v>
      </c>
    </row>
    <row r="144" spans="1:4" x14ac:dyDescent="0.25">
      <c r="A144" t="s">
        <v>458</v>
      </c>
      <c r="B144" t="s">
        <v>459</v>
      </c>
      <c r="C144" t="s">
        <v>460</v>
      </c>
      <c r="D144" t="s">
        <v>459</v>
      </c>
    </row>
    <row r="145" spans="1:4" x14ac:dyDescent="0.25">
      <c r="A145" t="s">
        <v>461</v>
      </c>
      <c r="B145" t="s">
        <v>462</v>
      </c>
      <c r="C145" t="s">
        <v>463</v>
      </c>
      <c r="D145" t="s">
        <v>462</v>
      </c>
    </row>
    <row r="146" spans="1:4" x14ac:dyDescent="0.25">
      <c r="A146" t="s">
        <v>464</v>
      </c>
      <c r="B146" t="s">
        <v>465</v>
      </c>
      <c r="C146" t="s">
        <v>466</v>
      </c>
      <c r="D146" t="s">
        <v>465</v>
      </c>
    </row>
    <row r="147" spans="1:4" x14ac:dyDescent="0.25">
      <c r="A147" t="s">
        <v>467</v>
      </c>
      <c r="B147" t="s">
        <v>468</v>
      </c>
      <c r="C147" t="s">
        <v>469</v>
      </c>
      <c r="D147" t="s">
        <v>468</v>
      </c>
    </row>
    <row r="148" spans="1:4" x14ac:dyDescent="0.25">
      <c r="A148" t="s">
        <v>470</v>
      </c>
      <c r="B148" t="s">
        <v>471</v>
      </c>
      <c r="C148" t="s">
        <v>472</v>
      </c>
      <c r="D148" t="s">
        <v>471</v>
      </c>
    </row>
    <row r="149" spans="1:4" x14ac:dyDescent="0.25">
      <c r="A149" t="s">
        <v>473</v>
      </c>
      <c r="B149" t="s">
        <v>474</v>
      </c>
      <c r="C149" t="s">
        <v>475</v>
      </c>
      <c r="D149" t="s">
        <v>474</v>
      </c>
    </row>
    <row r="150" spans="1:4" x14ac:dyDescent="0.25">
      <c r="A150" t="s">
        <v>476</v>
      </c>
      <c r="B150" t="s">
        <v>477</v>
      </c>
      <c r="C150" t="s">
        <v>478</v>
      </c>
      <c r="D150" t="s">
        <v>477</v>
      </c>
    </row>
    <row r="151" spans="1:4" x14ac:dyDescent="0.25">
      <c r="A151" t="s">
        <v>479</v>
      </c>
      <c r="B151" t="s">
        <v>480</v>
      </c>
      <c r="C151" t="s">
        <v>481</v>
      </c>
      <c r="D151" t="s">
        <v>480</v>
      </c>
    </row>
    <row r="152" spans="1:4" x14ac:dyDescent="0.25">
      <c r="A152" t="s">
        <v>482</v>
      </c>
      <c r="B152" t="s">
        <v>483</v>
      </c>
      <c r="C152" t="s">
        <v>484</v>
      </c>
      <c r="D152" t="s">
        <v>483</v>
      </c>
    </row>
    <row r="153" spans="1:4" x14ac:dyDescent="0.25">
      <c r="A153" t="s">
        <v>485</v>
      </c>
      <c r="B153" t="s">
        <v>486</v>
      </c>
      <c r="C153" t="s">
        <v>487</v>
      </c>
      <c r="D153" t="s">
        <v>486</v>
      </c>
    </row>
    <row r="154" spans="1:4" x14ac:dyDescent="0.25">
      <c r="A154" t="s">
        <v>488</v>
      </c>
      <c r="B154" t="s">
        <v>489</v>
      </c>
      <c r="C154" t="s">
        <v>490</v>
      </c>
      <c r="D154" t="s">
        <v>489</v>
      </c>
    </row>
    <row r="155" spans="1:4" x14ac:dyDescent="0.25">
      <c r="A155" t="s">
        <v>491</v>
      </c>
      <c r="B155" t="s">
        <v>492</v>
      </c>
      <c r="C155" t="s">
        <v>493</v>
      </c>
      <c r="D155" t="s">
        <v>492</v>
      </c>
    </row>
    <row r="156" spans="1:4" x14ac:dyDescent="0.25">
      <c r="A156" t="s">
        <v>494</v>
      </c>
      <c r="B156" t="s">
        <v>495</v>
      </c>
      <c r="C156" t="s">
        <v>496</v>
      </c>
      <c r="D156" t="s">
        <v>495</v>
      </c>
    </row>
    <row r="157" spans="1:4" x14ac:dyDescent="0.25">
      <c r="A157" t="s">
        <v>497</v>
      </c>
      <c r="B157" t="s">
        <v>498</v>
      </c>
      <c r="C157" t="s">
        <v>499</v>
      </c>
      <c r="D157" t="s">
        <v>498</v>
      </c>
    </row>
    <row r="158" spans="1:4" x14ac:dyDescent="0.25">
      <c r="A158" t="s">
        <v>500</v>
      </c>
      <c r="B158" t="s">
        <v>501</v>
      </c>
      <c r="C158" t="s">
        <v>502</v>
      </c>
      <c r="D158" t="s">
        <v>501</v>
      </c>
    </row>
    <row r="159" spans="1:4" x14ac:dyDescent="0.25">
      <c r="A159" t="s">
        <v>28</v>
      </c>
      <c r="B159" t="s">
        <v>503</v>
      </c>
      <c r="C159" t="s">
        <v>504</v>
      </c>
      <c r="D159" t="s">
        <v>503</v>
      </c>
    </row>
    <row r="160" spans="1:4" x14ac:dyDescent="0.25">
      <c r="A160" t="s">
        <v>505</v>
      </c>
      <c r="B160" t="s">
        <v>506</v>
      </c>
      <c r="C160" t="s">
        <v>507</v>
      </c>
      <c r="D160" t="s">
        <v>506</v>
      </c>
    </row>
    <row r="161" spans="1:4" x14ac:dyDescent="0.25">
      <c r="A161" t="s">
        <v>508</v>
      </c>
      <c r="B161" t="s">
        <v>509</v>
      </c>
      <c r="C161" t="s">
        <v>510</v>
      </c>
      <c r="D161" t="s">
        <v>509</v>
      </c>
    </row>
    <row r="162" spans="1:4" x14ac:dyDescent="0.25">
      <c r="A162" t="s">
        <v>511</v>
      </c>
      <c r="B162" t="s">
        <v>512</v>
      </c>
      <c r="C162" t="s">
        <v>513</v>
      </c>
      <c r="D162" t="s">
        <v>512</v>
      </c>
    </row>
    <row r="163" spans="1:4" x14ac:dyDescent="0.25">
      <c r="A163" t="s">
        <v>514</v>
      </c>
      <c r="B163" t="s">
        <v>515</v>
      </c>
      <c r="C163" t="s">
        <v>516</v>
      </c>
      <c r="D163" t="s">
        <v>515</v>
      </c>
    </row>
    <row r="164" spans="1:4" x14ac:dyDescent="0.25">
      <c r="A164" t="s">
        <v>517</v>
      </c>
      <c r="B164" t="s">
        <v>518</v>
      </c>
      <c r="C164" t="s">
        <v>519</v>
      </c>
      <c r="D164" t="s">
        <v>518</v>
      </c>
    </row>
    <row r="165" spans="1:4" x14ac:dyDescent="0.25">
      <c r="A165" t="s">
        <v>520</v>
      </c>
      <c r="B165" t="s">
        <v>521</v>
      </c>
      <c r="C165" t="s">
        <v>522</v>
      </c>
      <c r="D165" t="s">
        <v>521</v>
      </c>
    </row>
    <row r="166" spans="1:4" x14ac:dyDescent="0.25">
      <c r="A166" t="s">
        <v>523</v>
      </c>
      <c r="B166" t="s">
        <v>524</v>
      </c>
      <c r="C166" t="s">
        <v>525</v>
      </c>
      <c r="D166" t="s">
        <v>524</v>
      </c>
    </row>
    <row r="167" spans="1:4" x14ac:dyDescent="0.25">
      <c r="A167" t="s">
        <v>526</v>
      </c>
      <c r="B167" t="s">
        <v>527</v>
      </c>
      <c r="C167" t="s">
        <v>528</v>
      </c>
      <c r="D167" t="s">
        <v>527</v>
      </c>
    </row>
    <row r="168" spans="1:4" x14ac:dyDescent="0.25">
      <c r="A168" t="s">
        <v>529</v>
      </c>
      <c r="B168" t="s">
        <v>530</v>
      </c>
      <c r="C168" t="s">
        <v>531</v>
      </c>
      <c r="D168" t="s">
        <v>530</v>
      </c>
    </row>
    <row r="169" spans="1:4" x14ac:dyDescent="0.25">
      <c r="A169" t="s">
        <v>532</v>
      </c>
      <c r="B169" t="s">
        <v>533</v>
      </c>
      <c r="C169" t="s">
        <v>534</v>
      </c>
      <c r="D169" t="s">
        <v>533</v>
      </c>
    </row>
    <row r="170" spans="1:4" x14ac:dyDescent="0.25">
      <c r="A170" t="s">
        <v>535</v>
      </c>
      <c r="B170" t="s">
        <v>536</v>
      </c>
      <c r="C170" t="s">
        <v>537</v>
      </c>
      <c r="D170" t="s">
        <v>536</v>
      </c>
    </row>
    <row r="171" spans="1:4" x14ac:dyDescent="0.25">
      <c r="A171" t="s">
        <v>538</v>
      </c>
      <c r="B171" t="s">
        <v>539</v>
      </c>
      <c r="C171" t="s">
        <v>540</v>
      </c>
      <c r="D171" t="s">
        <v>539</v>
      </c>
    </row>
    <row r="172" spans="1:4" x14ac:dyDescent="0.25">
      <c r="A172" t="s">
        <v>541</v>
      </c>
      <c r="B172" t="s">
        <v>542</v>
      </c>
      <c r="C172" t="s">
        <v>543</v>
      </c>
      <c r="D172" t="s">
        <v>542</v>
      </c>
    </row>
    <row r="173" spans="1:4" x14ac:dyDescent="0.25">
      <c r="A173" t="s">
        <v>544</v>
      </c>
      <c r="B173" t="s">
        <v>545</v>
      </c>
      <c r="C173" t="s">
        <v>546</v>
      </c>
      <c r="D173" t="s">
        <v>545</v>
      </c>
    </row>
    <row r="174" spans="1:4" x14ac:dyDescent="0.25">
      <c r="A174" t="s">
        <v>547</v>
      </c>
      <c r="B174" t="s">
        <v>548</v>
      </c>
      <c r="C174" t="s">
        <v>549</v>
      </c>
      <c r="D174" t="s">
        <v>548</v>
      </c>
    </row>
    <row r="175" spans="1:4" x14ac:dyDescent="0.25">
      <c r="A175" t="s">
        <v>550</v>
      </c>
      <c r="B175" t="s">
        <v>551</v>
      </c>
      <c r="C175" t="s">
        <v>552</v>
      </c>
      <c r="D175" t="s">
        <v>551</v>
      </c>
    </row>
    <row r="176" spans="1:4" x14ac:dyDescent="0.25">
      <c r="A176" t="s">
        <v>553</v>
      </c>
      <c r="B176" t="s">
        <v>554</v>
      </c>
      <c r="C176" t="s">
        <v>555</v>
      </c>
      <c r="D176" t="s">
        <v>554</v>
      </c>
    </row>
    <row r="177" spans="1:4" x14ac:dyDescent="0.25">
      <c r="A177" t="s">
        <v>556</v>
      </c>
      <c r="B177" t="s">
        <v>557</v>
      </c>
      <c r="C177" t="s">
        <v>558</v>
      </c>
      <c r="D177" t="s">
        <v>557</v>
      </c>
    </row>
    <row r="178" spans="1:4" x14ac:dyDescent="0.25">
      <c r="A178" t="s">
        <v>559</v>
      </c>
      <c r="B178" t="s">
        <v>560</v>
      </c>
      <c r="C178" t="s">
        <v>561</v>
      </c>
      <c r="D178" t="s">
        <v>560</v>
      </c>
    </row>
    <row r="179" spans="1:4" x14ac:dyDescent="0.25">
      <c r="A179" t="s">
        <v>562</v>
      </c>
      <c r="B179" t="s">
        <v>563</v>
      </c>
      <c r="C179" t="s">
        <v>564</v>
      </c>
      <c r="D179" t="s">
        <v>563</v>
      </c>
    </row>
    <row r="180" spans="1:4" x14ac:dyDescent="0.25">
      <c r="A180" t="s">
        <v>565</v>
      </c>
      <c r="B180" t="s">
        <v>566</v>
      </c>
      <c r="C180" t="s">
        <v>567</v>
      </c>
      <c r="D180" t="s">
        <v>566</v>
      </c>
    </row>
    <row r="181" spans="1:4" x14ac:dyDescent="0.25">
      <c r="A181" t="s">
        <v>568</v>
      </c>
      <c r="B181" t="s">
        <v>569</v>
      </c>
      <c r="C181" t="s">
        <v>570</v>
      </c>
      <c r="D181" t="s">
        <v>569</v>
      </c>
    </row>
    <row r="182" spans="1:4" x14ac:dyDescent="0.25">
      <c r="A182" t="s">
        <v>571</v>
      </c>
      <c r="B182" t="s">
        <v>572</v>
      </c>
      <c r="C182" t="s">
        <v>573</v>
      </c>
      <c r="D182" t="s">
        <v>572</v>
      </c>
    </row>
    <row r="183" spans="1:4" x14ac:dyDescent="0.25">
      <c r="A183" t="s">
        <v>574</v>
      </c>
      <c r="B183" t="s">
        <v>575</v>
      </c>
      <c r="C183" t="s">
        <v>576</v>
      </c>
      <c r="D183" t="s">
        <v>575</v>
      </c>
    </row>
    <row r="184" spans="1:4" x14ac:dyDescent="0.25">
      <c r="A184" t="s">
        <v>577</v>
      </c>
      <c r="B184" t="s">
        <v>578</v>
      </c>
      <c r="C184" t="s">
        <v>579</v>
      </c>
      <c r="D184" t="s">
        <v>578</v>
      </c>
    </row>
    <row r="185" spans="1:4" x14ac:dyDescent="0.25">
      <c r="A185" t="s">
        <v>580</v>
      </c>
      <c r="B185" t="s">
        <v>581</v>
      </c>
      <c r="C185" t="s">
        <v>582</v>
      </c>
      <c r="D185" t="s">
        <v>581</v>
      </c>
    </row>
    <row r="186" spans="1:4" x14ac:dyDescent="0.25">
      <c r="A186" t="s">
        <v>583</v>
      </c>
      <c r="B186" t="s">
        <v>584</v>
      </c>
      <c r="C186" t="s">
        <v>585</v>
      </c>
      <c r="D186" t="s">
        <v>584</v>
      </c>
    </row>
    <row r="187" spans="1:4" x14ac:dyDescent="0.25">
      <c r="A187" t="s">
        <v>586</v>
      </c>
      <c r="B187" t="s">
        <v>587</v>
      </c>
      <c r="C187" t="s">
        <v>588</v>
      </c>
      <c r="D187" t="s">
        <v>587</v>
      </c>
    </row>
    <row r="188" spans="1:4" x14ac:dyDescent="0.25">
      <c r="A188" t="s">
        <v>589</v>
      </c>
      <c r="B188" t="s">
        <v>590</v>
      </c>
      <c r="C188" t="s">
        <v>591</v>
      </c>
      <c r="D188" t="s">
        <v>590</v>
      </c>
    </row>
    <row r="189" spans="1:4" x14ac:dyDescent="0.25">
      <c r="A189" t="s">
        <v>592</v>
      </c>
      <c r="B189" t="s">
        <v>593</v>
      </c>
      <c r="C189" t="s">
        <v>594</v>
      </c>
      <c r="D189" t="s">
        <v>593</v>
      </c>
    </row>
    <row r="190" spans="1:4" x14ac:dyDescent="0.25">
      <c r="A190" t="s">
        <v>595</v>
      </c>
      <c r="B190" t="s">
        <v>596</v>
      </c>
      <c r="C190" t="s">
        <v>597</v>
      </c>
      <c r="D190" t="s">
        <v>596</v>
      </c>
    </row>
    <row r="191" spans="1:4" x14ac:dyDescent="0.25">
      <c r="A191" t="s">
        <v>598</v>
      </c>
      <c r="B191" t="s">
        <v>599</v>
      </c>
      <c r="C191" t="s">
        <v>600</v>
      </c>
      <c r="D191" t="s">
        <v>599</v>
      </c>
    </row>
    <row r="192" spans="1:4" x14ac:dyDescent="0.25">
      <c r="A192" t="s">
        <v>601</v>
      </c>
      <c r="B192" t="s">
        <v>602</v>
      </c>
      <c r="C192" t="s">
        <v>603</v>
      </c>
      <c r="D192" t="s">
        <v>602</v>
      </c>
    </row>
    <row r="193" spans="1:4" x14ac:dyDescent="0.25">
      <c r="A193" t="s">
        <v>604</v>
      </c>
      <c r="B193" t="s">
        <v>605</v>
      </c>
      <c r="C193" t="s">
        <v>606</v>
      </c>
      <c r="D193" t="s">
        <v>605</v>
      </c>
    </row>
    <row r="194" spans="1:4" x14ac:dyDescent="0.25">
      <c r="A194" t="s">
        <v>607</v>
      </c>
      <c r="B194" t="s">
        <v>608</v>
      </c>
      <c r="C194" t="s">
        <v>609</v>
      </c>
      <c r="D194" t="s">
        <v>608</v>
      </c>
    </row>
    <row r="195" spans="1:4" x14ac:dyDescent="0.25">
      <c r="A195" t="s">
        <v>610</v>
      </c>
      <c r="B195" t="s">
        <v>611</v>
      </c>
      <c r="C195" t="s">
        <v>612</v>
      </c>
      <c r="D195" t="s">
        <v>611</v>
      </c>
    </row>
    <row r="196" spans="1:4" x14ac:dyDescent="0.25">
      <c r="A196" t="s">
        <v>613</v>
      </c>
      <c r="B196" t="s">
        <v>614</v>
      </c>
      <c r="C196" t="s">
        <v>615</v>
      </c>
      <c r="D196" t="s">
        <v>614</v>
      </c>
    </row>
    <row r="197" spans="1:4" x14ac:dyDescent="0.25">
      <c r="A197" t="s">
        <v>616</v>
      </c>
      <c r="B197" t="s">
        <v>617</v>
      </c>
      <c r="C197" t="s">
        <v>618</v>
      </c>
      <c r="D197" t="s">
        <v>617</v>
      </c>
    </row>
    <row r="198" spans="1:4" x14ac:dyDescent="0.25">
      <c r="A198" t="s">
        <v>619</v>
      </c>
      <c r="B198" t="s">
        <v>620</v>
      </c>
      <c r="C198" t="s">
        <v>621</v>
      </c>
      <c r="D198" t="s">
        <v>620</v>
      </c>
    </row>
    <row r="199" spans="1:4" x14ac:dyDescent="0.25">
      <c r="A199" t="s">
        <v>622</v>
      </c>
      <c r="B199" t="s">
        <v>623</v>
      </c>
      <c r="C199" t="s">
        <v>624</v>
      </c>
      <c r="D199" t="s">
        <v>623</v>
      </c>
    </row>
    <row r="200" spans="1:4" x14ac:dyDescent="0.25">
      <c r="A200" t="s">
        <v>625</v>
      </c>
      <c r="B200" t="s">
        <v>626</v>
      </c>
      <c r="C200" t="s">
        <v>627</v>
      </c>
      <c r="D200" t="s">
        <v>626</v>
      </c>
    </row>
    <row r="201" spans="1:4" x14ac:dyDescent="0.25">
      <c r="A201" t="s">
        <v>628</v>
      </c>
      <c r="B201" t="s">
        <v>629</v>
      </c>
      <c r="C201" t="s">
        <v>630</v>
      </c>
      <c r="D201" t="s">
        <v>629</v>
      </c>
    </row>
    <row r="202" spans="1:4" x14ac:dyDescent="0.25">
      <c r="A202" t="s">
        <v>631</v>
      </c>
      <c r="B202" t="s">
        <v>632</v>
      </c>
      <c r="C202" t="s">
        <v>633</v>
      </c>
      <c r="D202" t="s">
        <v>632</v>
      </c>
    </row>
    <row r="203" spans="1:4" x14ac:dyDescent="0.25">
      <c r="A203" t="s">
        <v>634</v>
      </c>
      <c r="B203" t="s">
        <v>635</v>
      </c>
      <c r="C203" t="s">
        <v>636</v>
      </c>
      <c r="D203" t="s">
        <v>635</v>
      </c>
    </row>
    <row r="204" spans="1:4" x14ac:dyDescent="0.25">
      <c r="A204" t="s">
        <v>637</v>
      </c>
      <c r="B204" t="s">
        <v>638</v>
      </c>
      <c r="C204" t="s">
        <v>639</v>
      </c>
      <c r="D204" t="s">
        <v>638</v>
      </c>
    </row>
    <row r="205" spans="1:4" x14ac:dyDescent="0.25">
      <c r="A205" t="s">
        <v>640</v>
      </c>
      <c r="B205" t="s">
        <v>641</v>
      </c>
      <c r="C205" t="s">
        <v>642</v>
      </c>
      <c r="D205" t="s">
        <v>641</v>
      </c>
    </row>
    <row r="206" spans="1:4" x14ac:dyDescent="0.25">
      <c r="A206" t="s">
        <v>643</v>
      </c>
      <c r="B206" t="s">
        <v>644</v>
      </c>
      <c r="C206" t="s">
        <v>645</v>
      </c>
      <c r="D206" t="s">
        <v>644</v>
      </c>
    </row>
    <row r="207" spans="1:4" x14ac:dyDescent="0.25">
      <c r="A207" t="s">
        <v>646</v>
      </c>
      <c r="B207" t="s">
        <v>647</v>
      </c>
      <c r="C207" t="s">
        <v>648</v>
      </c>
      <c r="D207" t="s">
        <v>647</v>
      </c>
    </row>
    <row r="208" spans="1:4" x14ac:dyDescent="0.25">
      <c r="A208" t="s">
        <v>649</v>
      </c>
      <c r="B208" t="s">
        <v>650</v>
      </c>
      <c r="C208" t="s">
        <v>651</v>
      </c>
      <c r="D208" t="s">
        <v>650</v>
      </c>
    </row>
    <row r="209" spans="1:4" x14ac:dyDescent="0.25">
      <c r="A209" t="s">
        <v>652</v>
      </c>
      <c r="B209" t="s">
        <v>653</v>
      </c>
      <c r="C209" t="s">
        <v>654</v>
      </c>
      <c r="D209" t="s">
        <v>653</v>
      </c>
    </row>
    <row r="210" spans="1:4" x14ac:dyDescent="0.25">
      <c r="A210" t="s">
        <v>655</v>
      </c>
      <c r="B210" t="s">
        <v>656</v>
      </c>
      <c r="C210" t="s">
        <v>657</v>
      </c>
      <c r="D210" t="s">
        <v>656</v>
      </c>
    </row>
    <row r="211" spans="1:4" x14ac:dyDescent="0.25">
      <c r="A211" t="s">
        <v>658</v>
      </c>
      <c r="B211" t="s">
        <v>659</v>
      </c>
      <c r="C211" t="s">
        <v>660</v>
      </c>
      <c r="D211" t="s">
        <v>659</v>
      </c>
    </row>
    <row r="212" spans="1:4" x14ac:dyDescent="0.25">
      <c r="A212" t="s">
        <v>661</v>
      </c>
      <c r="B212" t="s">
        <v>662</v>
      </c>
      <c r="C212" t="s">
        <v>663</v>
      </c>
      <c r="D212" t="s">
        <v>662</v>
      </c>
    </row>
    <row r="213" spans="1:4" x14ac:dyDescent="0.25">
      <c r="A213" t="s">
        <v>664</v>
      </c>
      <c r="B213" t="s">
        <v>665</v>
      </c>
      <c r="C213" t="s">
        <v>666</v>
      </c>
      <c r="D213" t="s">
        <v>665</v>
      </c>
    </row>
    <row r="214" spans="1:4" x14ac:dyDescent="0.25">
      <c r="A214" t="s">
        <v>667</v>
      </c>
      <c r="B214" t="s">
        <v>668</v>
      </c>
      <c r="C214" t="s">
        <v>669</v>
      </c>
      <c r="D214" t="s">
        <v>668</v>
      </c>
    </row>
    <row r="215" spans="1:4" x14ac:dyDescent="0.25">
      <c r="A215" t="s">
        <v>670</v>
      </c>
      <c r="B215" t="s">
        <v>671</v>
      </c>
      <c r="C215" t="s">
        <v>672</v>
      </c>
      <c r="D215" t="s">
        <v>671</v>
      </c>
    </row>
    <row r="216" spans="1:4" x14ac:dyDescent="0.25">
      <c r="A216" t="s">
        <v>673</v>
      </c>
      <c r="B216" t="s">
        <v>674</v>
      </c>
      <c r="C216" t="s">
        <v>675</v>
      </c>
      <c r="D216" t="s">
        <v>674</v>
      </c>
    </row>
    <row r="217" spans="1:4" x14ac:dyDescent="0.25">
      <c r="A217" t="s">
        <v>676</v>
      </c>
      <c r="B217" t="s">
        <v>677</v>
      </c>
      <c r="C217" t="s">
        <v>678</v>
      </c>
      <c r="D217" t="s">
        <v>677</v>
      </c>
    </row>
    <row r="218" spans="1:4" x14ac:dyDescent="0.25">
      <c r="A218" t="s">
        <v>679</v>
      </c>
      <c r="B218" t="s">
        <v>680</v>
      </c>
      <c r="C218" t="s">
        <v>681</v>
      </c>
      <c r="D218" t="s">
        <v>680</v>
      </c>
    </row>
    <row r="219" spans="1:4" x14ac:dyDescent="0.25">
      <c r="A219" t="s">
        <v>682</v>
      </c>
      <c r="B219" t="s">
        <v>683</v>
      </c>
      <c r="C219" t="s">
        <v>684</v>
      </c>
      <c r="D219" t="s">
        <v>683</v>
      </c>
    </row>
    <row r="220" spans="1:4" x14ac:dyDescent="0.25">
      <c r="A220" t="s">
        <v>685</v>
      </c>
      <c r="B220" t="s">
        <v>686</v>
      </c>
      <c r="C220" t="s">
        <v>687</v>
      </c>
      <c r="D220" t="s">
        <v>686</v>
      </c>
    </row>
    <row r="221" spans="1:4" x14ac:dyDescent="0.25">
      <c r="A221" t="s">
        <v>688</v>
      </c>
      <c r="B221" t="s">
        <v>689</v>
      </c>
      <c r="C221" t="s">
        <v>690</v>
      </c>
      <c r="D221" t="s">
        <v>689</v>
      </c>
    </row>
    <row r="222" spans="1:4" x14ac:dyDescent="0.25">
      <c r="A222" t="s">
        <v>691</v>
      </c>
      <c r="B222" t="s">
        <v>692</v>
      </c>
      <c r="C222" t="s">
        <v>693</v>
      </c>
      <c r="D222" t="s">
        <v>692</v>
      </c>
    </row>
    <row r="223" spans="1:4" x14ac:dyDescent="0.25">
      <c r="A223" t="s">
        <v>694</v>
      </c>
      <c r="B223" t="s">
        <v>695</v>
      </c>
      <c r="C223" t="s">
        <v>696</v>
      </c>
      <c r="D223" t="s">
        <v>695</v>
      </c>
    </row>
    <row r="224" spans="1:4" x14ac:dyDescent="0.25">
      <c r="A224" t="s">
        <v>697</v>
      </c>
      <c r="B224" t="s">
        <v>698</v>
      </c>
      <c r="C224" t="s">
        <v>699</v>
      </c>
      <c r="D224" t="s">
        <v>698</v>
      </c>
    </row>
    <row r="225" spans="1:4" x14ac:dyDescent="0.25">
      <c r="A225" t="s">
        <v>700</v>
      </c>
      <c r="B225" t="s">
        <v>701</v>
      </c>
      <c r="C225" t="s">
        <v>702</v>
      </c>
      <c r="D225" t="s">
        <v>701</v>
      </c>
    </row>
    <row r="226" spans="1:4" x14ac:dyDescent="0.25">
      <c r="A226" t="s">
        <v>703</v>
      </c>
      <c r="B226" t="s">
        <v>704</v>
      </c>
      <c r="C226" t="s">
        <v>705</v>
      </c>
      <c r="D226" t="s">
        <v>704</v>
      </c>
    </row>
    <row r="227" spans="1:4" x14ac:dyDescent="0.25">
      <c r="A227" t="s">
        <v>706</v>
      </c>
      <c r="B227" t="s">
        <v>707</v>
      </c>
      <c r="C227" t="s">
        <v>708</v>
      </c>
      <c r="D227" t="s">
        <v>707</v>
      </c>
    </row>
    <row r="228" spans="1:4" x14ac:dyDescent="0.25">
      <c r="A228" t="s">
        <v>709</v>
      </c>
      <c r="B228" t="s">
        <v>710</v>
      </c>
      <c r="C228" t="s">
        <v>711</v>
      </c>
      <c r="D228" t="s">
        <v>710</v>
      </c>
    </row>
    <row r="229" spans="1:4" x14ac:dyDescent="0.25">
      <c r="A229" t="s">
        <v>712</v>
      </c>
      <c r="B229" t="s">
        <v>713</v>
      </c>
      <c r="C229" t="s">
        <v>714</v>
      </c>
      <c r="D229" t="s">
        <v>713</v>
      </c>
    </row>
    <row r="230" spans="1:4" x14ac:dyDescent="0.25">
      <c r="A230" t="s">
        <v>715</v>
      </c>
      <c r="B230" t="s">
        <v>716</v>
      </c>
      <c r="C230" t="s">
        <v>717</v>
      </c>
      <c r="D230" t="s">
        <v>716</v>
      </c>
    </row>
    <row r="231" spans="1:4" x14ac:dyDescent="0.25">
      <c r="A231" t="s">
        <v>718</v>
      </c>
      <c r="B231" t="s">
        <v>719</v>
      </c>
      <c r="C231" t="s">
        <v>720</v>
      </c>
      <c r="D231" t="s">
        <v>719</v>
      </c>
    </row>
    <row r="232" spans="1:4" x14ac:dyDescent="0.25">
      <c r="A232" t="s">
        <v>721</v>
      </c>
      <c r="B232" t="s">
        <v>722</v>
      </c>
      <c r="C232" t="s">
        <v>723</v>
      </c>
      <c r="D232" t="s">
        <v>722</v>
      </c>
    </row>
    <row r="233" spans="1:4" x14ac:dyDescent="0.25">
      <c r="A233" t="s">
        <v>724</v>
      </c>
      <c r="B233" t="s">
        <v>725</v>
      </c>
      <c r="C233" t="s">
        <v>726</v>
      </c>
      <c r="D233" t="s">
        <v>725</v>
      </c>
    </row>
    <row r="234" spans="1:4" x14ac:dyDescent="0.25">
      <c r="A234" t="s">
        <v>727</v>
      </c>
      <c r="B234" t="s">
        <v>728</v>
      </c>
      <c r="C234" t="s">
        <v>729</v>
      </c>
      <c r="D234" t="s">
        <v>728</v>
      </c>
    </row>
    <row r="235" spans="1:4" x14ac:dyDescent="0.25">
      <c r="A235" t="s">
        <v>730</v>
      </c>
      <c r="B235" t="s">
        <v>731</v>
      </c>
      <c r="C235" t="s">
        <v>732</v>
      </c>
      <c r="D235" t="s">
        <v>731</v>
      </c>
    </row>
    <row r="236" spans="1:4" x14ac:dyDescent="0.25">
      <c r="A236" t="s">
        <v>733</v>
      </c>
      <c r="B236" t="s">
        <v>734</v>
      </c>
      <c r="C236" t="s">
        <v>735</v>
      </c>
      <c r="D236" t="s">
        <v>734</v>
      </c>
    </row>
    <row r="237" spans="1:4" x14ac:dyDescent="0.25">
      <c r="A237" t="s">
        <v>736</v>
      </c>
      <c r="B237" t="s">
        <v>737</v>
      </c>
      <c r="C237" t="s">
        <v>738</v>
      </c>
      <c r="D237" t="s">
        <v>737</v>
      </c>
    </row>
    <row r="238" spans="1:4" x14ac:dyDescent="0.25">
      <c r="A238" t="s">
        <v>739</v>
      </c>
      <c r="B238" t="s">
        <v>740</v>
      </c>
      <c r="C238" t="s">
        <v>741</v>
      </c>
      <c r="D238" t="s">
        <v>740</v>
      </c>
    </row>
    <row r="239" spans="1:4" x14ac:dyDescent="0.25">
      <c r="A239" t="s">
        <v>742</v>
      </c>
      <c r="B239" t="s">
        <v>743</v>
      </c>
      <c r="C239" t="s">
        <v>744</v>
      </c>
      <c r="D239" t="s">
        <v>743</v>
      </c>
    </row>
    <row r="240" spans="1:4" x14ac:dyDescent="0.25">
      <c r="A240" t="s">
        <v>745</v>
      </c>
      <c r="B240" t="s">
        <v>746</v>
      </c>
      <c r="C240" t="s">
        <v>747</v>
      </c>
      <c r="D240" t="s">
        <v>746</v>
      </c>
    </row>
    <row r="241" spans="1:4" x14ac:dyDescent="0.25">
      <c r="A241" t="s">
        <v>748</v>
      </c>
      <c r="B241" t="s">
        <v>749</v>
      </c>
      <c r="C241" t="s">
        <v>750</v>
      </c>
      <c r="D241" t="s">
        <v>749</v>
      </c>
    </row>
    <row r="242" spans="1:4" x14ac:dyDescent="0.25">
      <c r="A242" t="s">
        <v>751</v>
      </c>
      <c r="B242" t="s">
        <v>752</v>
      </c>
      <c r="C242" t="s">
        <v>753</v>
      </c>
      <c r="D242" t="s">
        <v>752</v>
      </c>
    </row>
    <row r="243" spans="1:4" x14ac:dyDescent="0.25">
      <c r="A243" t="s">
        <v>754</v>
      </c>
      <c r="B243" t="s">
        <v>755</v>
      </c>
      <c r="C243" t="s">
        <v>756</v>
      </c>
      <c r="D243" t="s">
        <v>755</v>
      </c>
    </row>
    <row r="244" spans="1:4" x14ac:dyDescent="0.25">
      <c r="A244" t="s">
        <v>757</v>
      </c>
      <c r="B244" t="s">
        <v>758</v>
      </c>
      <c r="C244" t="s">
        <v>759</v>
      </c>
      <c r="D244" t="s">
        <v>758</v>
      </c>
    </row>
    <row r="245" spans="1:4" x14ac:dyDescent="0.25">
      <c r="A245" t="s">
        <v>760</v>
      </c>
      <c r="B245" t="s">
        <v>761</v>
      </c>
      <c r="C245" t="s">
        <v>762</v>
      </c>
      <c r="D245" t="s">
        <v>761</v>
      </c>
    </row>
    <row r="246" spans="1:4" x14ac:dyDescent="0.25">
      <c r="A246" t="s">
        <v>763</v>
      </c>
      <c r="B246" t="s">
        <v>764</v>
      </c>
      <c r="C246" t="s">
        <v>765</v>
      </c>
      <c r="D246" t="s">
        <v>764</v>
      </c>
    </row>
    <row r="247" spans="1:4" x14ac:dyDescent="0.25">
      <c r="A247" t="s">
        <v>766</v>
      </c>
      <c r="B247" t="s">
        <v>767</v>
      </c>
      <c r="C247" t="s">
        <v>768</v>
      </c>
      <c r="D247" t="s">
        <v>767</v>
      </c>
    </row>
    <row r="248" spans="1:4" x14ac:dyDescent="0.25">
      <c r="A248" t="s">
        <v>769</v>
      </c>
      <c r="B248" t="s">
        <v>770</v>
      </c>
      <c r="C248" t="s">
        <v>771</v>
      </c>
      <c r="D248" t="s">
        <v>770</v>
      </c>
    </row>
    <row r="249" spans="1:4" x14ac:dyDescent="0.25">
      <c r="A249" t="s">
        <v>772</v>
      </c>
      <c r="B249" t="s">
        <v>773</v>
      </c>
      <c r="C249" t="s">
        <v>774</v>
      </c>
      <c r="D249" t="s">
        <v>773</v>
      </c>
    </row>
    <row r="250" spans="1:4" x14ac:dyDescent="0.25">
      <c r="A250" t="s">
        <v>775</v>
      </c>
      <c r="B250" t="s">
        <v>776</v>
      </c>
      <c r="C250" t="s">
        <v>777</v>
      </c>
      <c r="D250" t="s">
        <v>776</v>
      </c>
    </row>
    <row r="251" spans="1:4" x14ac:dyDescent="0.25">
      <c r="A251" t="s">
        <v>778</v>
      </c>
      <c r="B251" t="s">
        <v>779</v>
      </c>
      <c r="C251" t="s">
        <v>780</v>
      </c>
      <c r="D251" t="s">
        <v>779</v>
      </c>
    </row>
    <row r="252" spans="1:4" x14ac:dyDescent="0.25">
      <c r="A252" t="s">
        <v>781</v>
      </c>
      <c r="B252" t="s">
        <v>782</v>
      </c>
      <c r="C252" t="s">
        <v>783</v>
      </c>
      <c r="D252" t="s">
        <v>782</v>
      </c>
    </row>
    <row r="253" spans="1:4" x14ac:dyDescent="0.25">
      <c r="A253" t="s">
        <v>784</v>
      </c>
      <c r="B253" t="s">
        <v>785</v>
      </c>
      <c r="C253" t="s">
        <v>786</v>
      </c>
      <c r="D253" t="s">
        <v>785</v>
      </c>
    </row>
    <row r="254" spans="1:4" x14ac:dyDescent="0.25">
      <c r="A254" t="s">
        <v>787</v>
      </c>
      <c r="B254" t="s">
        <v>788</v>
      </c>
      <c r="C254" t="s">
        <v>789</v>
      </c>
      <c r="D254" t="s">
        <v>788</v>
      </c>
    </row>
    <row r="255" spans="1:4" x14ac:dyDescent="0.25">
      <c r="A255" t="s">
        <v>790</v>
      </c>
      <c r="B255" t="s">
        <v>791</v>
      </c>
      <c r="C255" t="s">
        <v>792</v>
      </c>
      <c r="D255" t="s">
        <v>791</v>
      </c>
    </row>
    <row r="256" spans="1:4" x14ac:dyDescent="0.25">
      <c r="A256" t="s">
        <v>793</v>
      </c>
      <c r="B256" t="s">
        <v>794</v>
      </c>
      <c r="C256" t="s">
        <v>795</v>
      </c>
      <c r="D256" t="s">
        <v>794</v>
      </c>
    </row>
    <row r="257" spans="1:4" x14ac:dyDescent="0.25">
      <c r="A257" t="s">
        <v>796</v>
      </c>
      <c r="B257" t="s">
        <v>797</v>
      </c>
      <c r="C257" t="s">
        <v>798</v>
      </c>
      <c r="D257" t="s">
        <v>797</v>
      </c>
    </row>
    <row r="258" spans="1:4" x14ac:dyDescent="0.25">
      <c r="A258" t="s">
        <v>799</v>
      </c>
      <c r="B258" t="s">
        <v>800</v>
      </c>
      <c r="C258" t="s">
        <v>801</v>
      </c>
      <c r="D258" t="s">
        <v>800</v>
      </c>
    </row>
    <row r="259" spans="1:4" x14ac:dyDescent="0.25">
      <c r="A259" t="s">
        <v>802</v>
      </c>
      <c r="B259" t="s">
        <v>803</v>
      </c>
      <c r="C259" t="s">
        <v>804</v>
      </c>
      <c r="D259" t="s">
        <v>803</v>
      </c>
    </row>
    <row r="260" spans="1:4" x14ac:dyDescent="0.25">
      <c r="A260" t="s">
        <v>805</v>
      </c>
      <c r="B260" t="s">
        <v>806</v>
      </c>
      <c r="C260" t="s">
        <v>807</v>
      </c>
      <c r="D260" t="s">
        <v>806</v>
      </c>
    </row>
    <row r="261" spans="1:4" x14ac:dyDescent="0.25">
      <c r="A261" t="s">
        <v>808</v>
      </c>
      <c r="B261" t="s">
        <v>809</v>
      </c>
      <c r="C261" t="s">
        <v>810</v>
      </c>
      <c r="D261" t="s">
        <v>809</v>
      </c>
    </row>
    <row r="262" spans="1:4" x14ac:dyDescent="0.25">
      <c r="A262" t="s">
        <v>811</v>
      </c>
      <c r="B262" t="s">
        <v>812</v>
      </c>
      <c r="C262" t="s">
        <v>813</v>
      </c>
      <c r="D262" t="s">
        <v>812</v>
      </c>
    </row>
    <row r="263" spans="1:4" x14ac:dyDescent="0.25">
      <c r="A263" t="s">
        <v>814</v>
      </c>
      <c r="B263" t="s">
        <v>815</v>
      </c>
      <c r="C263" t="s">
        <v>816</v>
      </c>
      <c r="D263" t="s">
        <v>815</v>
      </c>
    </row>
    <row r="264" spans="1:4" x14ac:dyDescent="0.25">
      <c r="A264" t="s">
        <v>817</v>
      </c>
      <c r="B264" t="s">
        <v>818</v>
      </c>
      <c r="C264" t="s">
        <v>819</v>
      </c>
      <c r="D264" t="s">
        <v>818</v>
      </c>
    </row>
    <row r="265" spans="1:4" x14ac:dyDescent="0.25">
      <c r="A265" t="s">
        <v>820</v>
      </c>
      <c r="B265" t="s">
        <v>821</v>
      </c>
      <c r="C265" t="s">
        <v>822</v>
      </c>
      <c r="D265" t="s">
        <v>821</v>
      </c>
    </row>
    <row r="266" spans="1:4" x14ac:dyDescent="0.25">
      <c r="A266" t="s">
        <v>823</v>
      </c>
      <c r="B266" t="s">
        <v>824</v>
      </c>
      <c r="C266" t="s">
        <v>825</v>
      </c>
      <c r="D266" t="s">
        <v>824</v>
      </c>
    </row>
    <row r="267" spans="1:4" x14ac:dyDescent="0.25">
      <c r="A267" t="s">
        <v>826</v>
      </c>
      <c r="B267" t="s">
        <v>827</v>
      </c>
      <c r="C267" t="s">
        <v>828</v>
      </c>
      <c r="D267" t="s">
        <v>827</v>
      </c>
    </row>
    <row r="268" spans="1:4" x14ac:dyDescent="0.25">
      <c r="A268" t="s">
        <v>829</v>
      </c>
      <c r="B268" t="s">
        <v>830</v>
      </c>
      <c r="C268" t="s">
        <v>831</v>
      </c>
      <c r="D268" t="s">
        <v>830</v>
      </c>
    </row>
    <row r="269" spans="1:4" x14ac:dyDescent="0.25">
      <c r="A269" t="s">
        <v>832</v>
      </c>
      <c r="B269" t="s">
        <v>833</v>
      </c>
      <c r="C269" t="s">
        <v>834</v>
      </c>
      <c r="D269" t="s">
        <v>833</v>
      </c>
    </row>
    <row r="270" spans="1:4" x14ac:dyDescent="0.25">
      <c r="A270" t="s">
        <v>835</v>
      </c>
      <c r="B270" t="s">
        <v>836</v>
      </c>
      <c r="C270" t="s">
        <v>837</v>
      </c>
      <c r="D270" t="s">
        <v>836</v>
      </c>
    </row>
    <row r="271" spans="1:4" x14ac:dyDescent="0.25">
      <c r="A271" t="s">
        <v>838</v>
      </c>
      <c r="B271" t="s">
        <v>839</v>
      </c>
      <c r="C271" t="s">
        <v>840</v>
      </c>
      <c r="D271" t="s">
        <v>839</v>
      </c>
    </row>
    <row r="272" spans="1:4" x14ac:dyDescent="0.25">
      <c r="A272" t="s">
        <v>841</v>
      </c>
      <c r="B272" t="s">
        <v>842</v>
      </c>
      <c r="C272" t="s">
        <v>843</v>
      </c>
      <c r="D272" t="s">
        <v>842</v>
      </c>
    </row>
    <row r="273" spans="1:4" x14ac:dyDescent="0.25">
      <c r="A273" t="s">
        <v>844</v>
      </c>
      <c r="B273" t="s">
        <v>845</v>
      </c>
      <c r="C273" t="s">
        <v>846</v>
      </c>
      <c r="D273" t="s">
        <v>845</v>
      </c>
    </row>
    <row r="274" spans="1:4" x14ac:dyDescent="0.25">
      <c r="A274" t="s">
        <v>847</v>
      </c>
      <c r="B274" t="s">
        <v>848</v>
      </c>
      <c r="C274" t="s">
        <v>849</v>
      </c>
      <c r="D274" t="s">
        <v>848</v>
      </c>
    </row>
    <row r="275" spans="1:4" x14ac:dyDescent="0.25">
      <c r="A275" t="s">
        <v>850</v>
      </c>
      <c r="B275" t="s">
        <v>851</v>
      </c>
      <c r="C275" t="s">
        <v>852</v>
      </c>
      <c r="D275" t="s">
        <v>851</v>
      </c>
    </row>
    <row r="276" spans="1:4" x14ac:dyDescent="0.25">
      <c r="A276" t="s">
        <v>853</v>
      </c>
      <c r="B276" t="s">
        <v>854</v>
      </c>
      <c r="C276" t="s">
        <v>855</v>
      </c>
      <c r="D276" t="s">
        <v>854</v>
      </c>
    </row>
    <row r="277" spans="1:4" x14ac:dyDescent="0.25">
      <c r="A277" t="s">
        <v>856</v>
      </c>
      <c r="B277" t="s">
        <v>857</v>
      </c>
      <c r="C277" t="s">
        <v>858</v>
      </c>
      <c r="D277" t="s">
        <v>857</v>
      </c>
    </row>
    <row r="278" spans="1:4" x14ac:dyDescent="0.25">
      <c r="A278" t="s">
        <v>859</v>
      </c>
      <c r="B278" t="s">
        <v>860</v>
      </c>
      <c r="C278" t="s">
        <v>861</v>
      </c>
      <c r="D278" t="s">
        <v>860</v>
      </c>
    </row>
    <row r="279" spans="1:4" x14ac:dyDescent="0.25">
      <c r="A279" t="s">
        <v>862</v>
      </c>
      <c r="B279" t="s">
        <v>863</v>
      </c>
      <c r="C279" t="s">
        <v>864</v>
      </c>
      <c r="D279" t="s">
        <v>863</v>
      </c>
    </row>
    <row r="280" spans="1:4" x14ac:dyDescent="0.25">
      <c r="A280" t="s">
        <v>865</v>
      </c>
      <c r="B280" t="s">
        <v>866</v>
      </c>
      <c r="C280" t="s">
        <v>867</v>
      </c>
      <c r="D280" t="s">
        <v>866</v>
      </c>
    </row>
    <row r="281" spans="1:4" x14ac:dyDescent="0.25">
      <c r="A281" t="s">
        <v>868</v>
      </c>
      <c r="B281" t="s">
        <v>869</v>
      </c>
      <c r="C281" t="s">
        <v>870</v>
      </c>
      <c r="D281" t="s">
        <v>869</v>
      </c>
    </row>
    <row r="282" spans="1:4" x14ac:dyDescent="0.25">
      <c r="A282" t="s">
        <v>871</v>
      </c>
      <c r="B282" t="s">
        <v>872</v>
      </c>
      <c r="C282" t="s">
        <v>873</v>
      </c>
      <c r="D282" t="s">
        <v>872</v>
      </c>
    </row>
    <row r="283" spans="1:4" x14ac:dyDescent="0.25">
      <c r="A283" t="s">
        <v>874</v>
      </c>
      <c r="B283" t="s">
        <v>875</v>
      </c>
      <c r="C283" t="s">
        <v>876</v>
      </c>
      <c r="D283" t="s">
        <v>875</v>
      </c>
    </row>
    <row r="284" spans="1:4" x14ac:dyDescent="0.25">
      <c r="A284" t="s">
        <v>877</v>
      </c>
      <c r="B284" t="s">
        <v>878</v>
      </c>
      <c r="C284" t="s">
        <v>879</v>
      </c>
      <c r="D284" t="s">
        <v>878</v>
      </c>
    </row>
    <row r="285" spans="1:4" x14ac:dyDescent="0.25">
      <c r="A285" t="s">
        <v>880</v>
      </c>
      <c r="B285" t="s">
        <v>881</v>
      </c>
      <c r="C285" t="s">
        <v>882</v>
      </c>
      <c r="D285" t="s">
        <v>881</v>
      </c>
    </row>
    <row r="286" spans="1:4" x14ac:dyDescent="0.25">
      <c r="A286" t="s">
        <v>883</v>
      </c>
      <c r="B286" t="s">
        <v>884</v>
      </c>
      <c r="C286" t="s">
        <v>885</v>
      </c>
      <c r="D286" t="s">
        <v>884</v>
      </c>
    </row>
    <row r="287" spans="1:4" x14ac:dyDescent="0.25">
      <c r="A287" t="s">
        <v>886</v>
      </c>
      <c r="B287" t="s">
        <v>887</v>
      </c>
      <c r="C287" t="s">
        <v>888</v>
      </c>
      <c r="D287" t="s">
        <v>887</v>
      </c>
    </row>
    <row r="288" spans="1:4" x14ac:dyDescent="0.25">
      <c r="A288" t="s">
        <v>889</v>
      </c>
      <c r="B288" t="s">
        <v>890</v>
      </c>
      <c r="C288" t="s">
        <v>891</v>
      </c>
      <c r="D288" t="s">
        <v>890</v>
      </c>
    </row>
    <row r="289" spans="1:4" x14ac:dyDescent="0.25">
      <c r="A289" t="s">
        <v>892</v>
      </c>
      <c r="B289" t="s">
        <v>893</v>
      </c>
      <c r="C289" t="s">
        <v>894</v>
      </c>
      <c r="D289" t="s">
        <v>893</v>
      </c>
    </row>
    <row r="290" spans="1:4" x14ac:dyDescent="0.25">
      <c r="A290" t="s">
        <v>895</v>
      </c>
      <c r="B290" t="s">
        <v>896</v>
      </c>
      <c r="C290" t="s">
        <v>897</v>
      </c>
      <c r="D290" t="s">
        <v>896</v>
      </c>
    </row>
    <row r="291" spans="1:4" x14ac:dyDescent="0.25">
      <c r="A291" t="s">
        <v>898</v>
      </c>
      <c r="B291" t="s">
        <v>899</v>
      </c>
      <c r="C291" t="s">
        <v>900</v>
      </c>
      <c r="D291" t="s">
        <v>899</v>
      </c>
    </row>
    <row r="292" spans="1:4" x14ac:dyDescent="0.25">
      <c r="A292" t="s">
        <v>901</v>
      </c>
      <c r="B292" t="s">
        <v>902</v>
      </c>
      <c r="C292" t="s">
        <v>903</v>
      </c>
      <c r="D292" t="s">
        <v>902</v>
      </c>
    </row>
    <row r="293" spans="1:4" x14ac:dyDescent="0.25">
      <c r="A293" t="s">
        <v>904</v>
      </c>
      <c r="B293" t="s">
        <v>905</v>
      </c>
      <c r="C293" t="s">
        <v>906</v>
      </c>
      <c r="D293" t="s">
        <v>905</v>
      </c>
    </row>
    <row r="294" spans="1:4" x14ac:dyDescent="0.25">
      <c r="A294" t="s">
        <v>907</v>
      </c>
      <c r="B294" t="s">
        <v>908</v>
      </c>
      <c r="C294" t="s">
        <v>909</v>
      </c>
      <c r="D294" t="s">
        <v>908</v>
      </c>
    </row>
    <row r="295" spans="1:4" x14ac:dyDescent="0.25">
      <c r="A295" t="s">
        <v>910</v>
      </c>
      <c r="B295" t="s">
        <v>911</v>
      </c>
      <c r="C295" t="s">
        <v>912</v>
      </c>
      <c r="D295" t="s">
        <v>911</v>
      </c>
    </row>
    <row r="296" spans="1:4" x14ac:dyDescent="0.25">
      <c r="A296" t="s">
        <v>913</v>
      </c>
      <c r="B296" t="s">
        <v>914</v>
      </c>
      <c r="C296" t="s">
        <v>915</v>
      </c>
      <c r="D296" t="s">
        <v>914</v>
      </c>
    </row>
    <row r="297" spans="1:4" x14ac:dyDescent="0.25">
      <c r="A297" t="s">
        <v>916</v>
      </c>
      <c r="B297" t="s">
        <v>917</v>
      </c>
      <c r="C297" t="s">
        <v>918</v>
      </c>
      <c r="D297" t="s">
        <v>917</v>
      </c>
    </row>
    <row r="298" spans="1:4" x14ac:dyDescent="0.25">
      <c r="A298" t="s">
        <v>919</v>
      </c>
      <c r="B298" t="s">
        <v>920</v>
      </c>
      <c r="C298" t="s">
        <v>921</v>
      </c>
      <c r="D298" t="s">
        <v>920</v>
      </c>
    </row>
    <row r="299" spans="1:4" x14ac:dyDescent="0.25">
      <c r="A299" t="s">
        <v>922</v>
      </c>
      <c r="B299" t="s">
        <v>923</v>
      </c>
      <c r="C299" t="s">
        <v>924</v>
      </c>
      <c r="D299" t="s">
        <v>923</v>
      </c>
    </row>
    <row r="300" spans="1:4" x14ac:dyDescent="0.25">
      <c r="A300" t="s">
        <v>925</v>
      </c>
      <c r="B300" t="s">
        <v>926</v>
      </c>
      <c r="C300" t="s">
        <v>927</v>
      </c>
      <c r="D300" t="s">
        <v>926</v>
      </c>
    </row>
    <row r="301" spans="1:4" x14ac:dyDescent="0.25">
      <c r="A301" t="s">
        <v>928</v>
      </c>
      <c r="B301" t="s">
        <v>929</v>
      </c>
      <c r="C301" t="s">
        <v>930</v>
      </c>
      <c r="D301" t="s">
        <v>929</v>
      </c>
    </row>
    <row r="302" spans="1:4" x14ac:dyDescent="0.25">
      <c r="A302" t="s">
        <v>931</v>
      </c>
      <c r="B302" t="s">
        <v>932</v>
      </c>
      <c r="C302" t="s">
        <v>933</v>
      </c>
      <c r="D302" t="s">
        <v>932</v>
      </c>
    </row>
    <row r="303" spans="1:4" x14ac:dyDescent="0.25">
      <c r="A303" t="s">
        <v>934</v>
      </c>
      <c r="B303" t="s">
        <v>935</v>
      </c>
      <c r="C303" t="s">
        <v>936</v>
      </c>
      <c r="D303" t="s">
        <v>935</v>
      </c>
    </row>
    <row r="304" spans="1:4" x14ac:dyDescent="0.25">
      <c r="A304" t="s">
        <v>23</v>
      </c>
      <c r="B304" t="s">
        <v>937</v>
      </c>
      <c r="C304" t="s">
        <v>938</v>
      </c>
      <c r="D304" t="s">
        <v>937</v>
      </c>
    </row>
    <row r="305" spans="1:4" x14ac:dyDescent="0.25">
      <c r="A305" t="s">
        <v>939</v>
      </c>
      <c r="B305" t="s">
        <v>940</v>
      </c>
      <c r="C305" t="s">
        <v>938</v>
      </c>
      <c r="D305" t="s">
        <v>940</v>
      </c>
    </row>
    <row r="306" spans="1:4" x14ac:dyDescent="0.25">
      <c r="A306" t="s">
        <v>941</v>
      </c>
      <c r="B306" t="s">
        <v>942</v>
      </c>
      <c r="C306" t="s">
        <v>938</v>
      </c>
      <c r="D306" t="s">
        <v>942</v>
      </c>
    </row>
    <row r="307" spans="1:4" x14ac:dyDescent="0.25">
      <c r="A307" t="s">
        <v>25</v>
      </c>
      <c r="B307" t="s">
        <v>943</v>
      </c>
      <c r="C307" t="s">
        <v>938</v>
      </c>
      <c r="D307" t="s">
        <v>943</v>
      </c>
    </row>
    <row r="308" spans="1:4" x14ac:dyDescent="0.25">
      <c r="A308" t="s">
        <v>26</v>
      </c>
      <c r="B308" t="s">
        <v>944</v>
      </c>
      <c r="C308" t="s">
        <v>938</v>
      </c>
      <c r="D308" t="s">
        <v>944</v>
      </c>
    </row>
    <row r="309" spans="1:4" x14ac:dyDescent="0.25">
      <c r="A309" t="s">
        <v>945</v>
      </c>
      <c r="B309" t="s">
        <v>946</v>
      </c>
      <c r="C309" t="s">
        <v>938</v>
      </c>
      <c r="D309" t="s">
        <v>946</v>
      </c>
    </row>
    <row r="310" spans="1:4" x14ac:dyDescent="0.25">
      <c r="A310" t="s">
        <v>22</v>
      </c>
      <c r="B310" t="s">
        <v>947</v>
      </c>
      <c r="C310" t="s">
        <v>938</v>
      </c>
      <c r="D310" t="s">
        <v>947</v>
      </c>
    </row>
    <row r="311" spans="1:4" x14ac:dyDescent="0.25">
      <c r="A311" t="s">
        <v>948</v>
      </c>
      <c r="B311" t="s">
        <v>949</v>
      </c>
      <c r="C311" t="s">
        <v>938</v>
      </c>
      <c r="D311" t="s">
        <v>949</v>
      </c>
    </row>
    <row r="312" spans="1:4" x14ac:dyDescent="0.25">
      <c r="A312" t="s">
        <v>950</v>
      </c>
      <c r="B312" t="s">
        <v>951</v>
      </c>
      <c r="C312" t="s">
        <v>938</v>
      </c>
      <c r="D312" t="s">
        <v>951</v>
      </c>
    </row>
    <row r="313" spans="1:4" x14ac:dyDescent="0.25">
      <c r="A313" t="s">
        <v>952</v>
      </c>
      <c r="B313" t="s">
        <v>953</v>
      </c>
      <c r="C313" t="s">
        <v>938</v>
      </c>
      <c r="D313" t="s">
        <v>953</v>
      </c>
    </row>
    <row r="314" spans="1:4" x14ac:dyDescent="0.25">
      <c r="A314" t="s">
        <v>954</v>
      </c>
      <c r="B314" t="s">
        <v>955</v>
      </c>
      <c r="C314" t="s">
        <v>938</v>
      </c>
      <c r="D314" t="s">
        <v>955</v>
      </c>
    </row>
    <row r="315" spans="1:4" x14ac:dyDescent="0.25">
      <c r="A315" t="s">
        <v>956</v>
      </c>
      <c r="B315" t="s">
        <v>957</v>
      </c>
      <c r="C315" t="s">
        <v>938</v>
      </c>
      <c r="D315" t="s">
        <v>957</v>
      </c>
    </row>
    <row r="316" spans="1:4" x14ac:dyDescent="0.25">
      <c r="A316" t="s">
        <v>958</v>
      </c>
      <c r="B316" t="s">
        <v>959</v>
      </c>
      <c r="C316" t="s">
        <v>938</v>
      </c>
      <c r="D316" t="s">
        <v>959</v>
      </c>
    </row>
    <row r="317" spans="1:4" x14ac:dyDescent="0.25">
      <c r="A317" t="s">
        <v>960</v>
      </c>
      <c r="B317" t="s">
        <v>961</v>
      </c>
      <c r="C317" t="s">
        <v>938</v>
      </c>
      <c r="D317" t="s">
        <v>961</v>
      </c>
    </row>
    <row r="318" spans="1:4" x14ac:dyDescent="0.25">
      <c r="A318" t="s">
        <v>962</v>
      </c>
      <c r="B318" t="s">
        <v>963</v>
      </c>
      <c r="C318" t="s">
        <v>938</v>
      </c>
      <c r="D318" t="s">
        <v>963</v>
      </c>
    </row>
    <row r="319" spans="1:4" x14ac:dyDescent="0.25">
      <c r="A319" t="s">
        <v>964</v>
      </c>
      <c r="B319" t="s">
        <v>965</v>
      </c>
      <c r="C319" t="s">
        <v>938</v>
      </c>
      <c r="D319" t="s">
        <v>965</v>
      </c>
    </row>
    <row r="320" spans="1:4" x14ac:dyDescent="0.25">
      <c r="A320" t="s">
        <v>966</v>
      </c>
      <c r="B320" t="s">
        <v>967</v>
      </c>
      <c r="C320" t="s">
        <v>938</v>
      </c>
      <c r="D320" t="s">
        <v>967</v>
      </c>
    </row>
    <row r="321" spans="1:4" x14ac:dyDescent="0.25">
      <c r="A321" t="s">
        <v>968</v>
      </c>
      <c r="B321" t="s">
        <v>969</v>
      </c>
      <c r="C321" t="s">
        <v>938</v>
      </c>
      <c r="D321" t="s">
        <v>969</v>
      </c>
    </row>
    <row r="322" spans="1:4" x14ac:dyDescent="0.25">
      <c r="A322" t="s">
        <v>970</v>
      </c>
      <c r="B322" t="s">
        <v>971</v>
      </c>
      <c r="C322" t="s">
        <v>938</v>
      </c>
      <c r="D322" t="s">
        <v>971</v>
      </c>
    </row>
    <row r="323" spans="1:4" x14ac:dyDescent="0.25">
      <c r="A323" t="s">
        <v>972</v>
      </c>
      <c r="B323" t="s">
        <v>973</v>
      </c>
      <c r="C323" t="s">
        <v>938</v>
      </c>
      <c r="D323" t="s">
        <v>973</v>
      </c>
    </row>
    <row r="324" spans="1:4" x14ac:dyDescent="0.25">
      <c r="A324" t="s">
        <v>974</v>
      </c>
      <c r="B324" t="s">
        <v>975</v>
      </c>
      <c r="C324" t="s">
        <v>938</v>
      </c>
      <c r="D324" t="s">
        <v>975</v>
      </c>
    </row>
    <row r="325" spans="1:4" x14ac:dyDescent="0.25">
      <c r="A325" t="s">
        <v>976</v>
      </c>
      <c r="B325" t="s">
        <v>977</v>
      </c>
      <c r="C325" t="s">
        <v>938</v>
      </c>
      <c r="D325" t="s">
        <v>977</v>
      </c>
    </row>
    <row r="326" spans="1:4" x14ac:dyDescent="0.25">
      <c r="A326" t="s">
        <v>978</v>
      </c>
      <c r="B326" t="s">
        <v>979</v>
      </c>
      <c r="C326" t="s">
        <v>938</v>
      </c>
      <c r="D326" t="s">
        <v>979</v>
      </c>
    </row>
    <row r="327" spans="1:4" x14ac:dyDescent="0.25">
      <c r="A327" t="s">
        <v>980</v>
      </c>
      <c r="B327" t="s">
        <v>981</v>
      </c>
      <c r="C327" t="s">
        <v>938</v>
      </c>
      <c r="D327" t="s">
        <v>981</v>
      </c>
    </row>
    <row r="328" spans="1:4" x14ac:dyDescent="0.25">
      <c r="A328" t="s">
        <v>982</v>
      </c>
      <c r="B328" t="s">
        <v>983</v>
      </c>
      <c r="C328" t="s">
        <v>938</v>
      </c>
      <c r="D328" t="s">
        <v>983</v>
      </c>
    </row>
    <row r="329" spans="1:4" x14ac:dyDescent="0.25">
      <c r="A329" t="s">
        <v>984</v>
      </c>
      <c r="B329" t="s">
        <v>985</v>
      </c>
      <c r="C329" t="s">
        <v>938</v>
      </c>
      <c r="D329" t="s">
        <v>985</v>
      </c>
    </row>
    <row r="330" spans="1:4" x14ac:dyDescent="0.25">
      <c r="A330" t="s">
        <v>24</v>
      </c>
      <c r="B330" t="s">
        <v>986</v>
      </c>
      <c r="C330" t="s">
        <v>938</v>
      </c>
      <c r="D330" t="s">
        <v>986</v>
      </c>
    </row>
    <row r="331" spans="1:4" x14ac:dyDescent="0.25">
      <c r="A331" t="s">
        <v>987</v>
      </c>
      <c r="B331" t="s">
        <v>988</v>
      </c>
      <c r="C331" t="s">
        <v>938</v>
      </c>
      <c r="D331" t="s">
        <v>988</v>
      </c>
    </row>
    <row r="332" spans="1:4" x14ac:dyDescent="0.25">
      <c r="A332" t="s">
        <v>989</v>
      </c>
      <c r="B332" t="s">
        <v>990</v>
      </c>
      <c r="C332" t="s">
        <v>991</v>
      </c>
      <c r="D332" t="s">
        <v>990</v>
      </c>
    </row>
    <row r="333" spans="1:4" x14ac:dyDescent="0.25">
      <c r="A333" t="s">
        <v>992</v>
      </c>
      <c r="B333" t="s">
        <v>993</v>
      </c>
      <c r="C333" t="s">
        <v>991</v>
      </c>
      <c r="D333" t="s">
        <v>993</v>
      </c>
    </row>
    <row r="334" spans="1:4" x14ac:dyDescent="0.25">
      <c r="A334" t="s">
        <v>994</v>
      </c>
      <c r="B334" t="s">
        <v>995</v>
      </c>
      <c r="C334" t="s">
        <v>991</v>
      </c>
      <c r="D334" t="s">
        <v>995</v>
      </c>
    </row>
    <row r="335" spans="1:4" x14ac:dyDescent="0.25">
      <c r="A335" t="s">
        <v>996</v>
      </c>
      <c r="B335" t="s">
        <v>997</v>
      </c>
      <c r="C335" t="s">
        <v>991</v>
      </c>
      <c r="D335" t="s">
        <v>997</v>
      </c>
    </row>
    <row r="336" spans="1:4" x14ac:dyDescent="0.25">
      <c r="A336" t="s">
        <v>998</v>
      </c>
      <c r="B336" t="s">
        <v>999</v>
      </c>
      <c r="C336" t="s">
        <v>991</v>
      </c>
      <c r="D336" t="s">
        <v>999</v>
      </c>
    </row>
    <row r="337" spans="1:4" x14ac:dyDescent="0.25">
      <c r="A337" t="s">
        <v>1000</v>
      </c>
      <c r="B337" t="s">
        <v>1001</v>
      </c>
      <c r="C337" t="s">
        <v>991</v>
      </c>
      <c r="D337" t="s">
        <v>1001</v>
      </c>
    </row>
    <row r="338" spans="1:4" x14ac:dyDescent="0.25">
      <c r="A338" t="s">
        <v>1002</v>
      </c>
      <c r="B338" t="s">
        <v>1003</v>
      </c>
      <c r="C338" t="s">
        <v>991</v>
      </c>
      <c r="D338" t="s">
        <v>1003</v>
      </c>
    </row>
    <row r="339" spans="1:4" x14ac:dyDescent="0.25">
      <c r="A339" t="s">
        <v>1004</v>
      </c>
      <c r="B339" t="s">
        <v>1005</v>
      </c>
      <c r="C339" t="s">
        <v>991</v>
      </c>
      <c r="D339" t="s">
        <v>1005</v>
      </c>
    </row>
    <row r="340" spans="1:4" x14ac:dyDescent="0.25">
      <c r="A340" t="s">
        <v>1006</v>
      </c>
      <c r="B340" t="s">
        <v>1007</v>
      </c>
      <c r="C340" t="s">
        <v>991</v>
      </c>
      <c r="D340" t="s">
        <v>1007</v>
      </c>
    </row>
    <row r="341" spans="1:4" x14ac:dyDescent="0.25">
      <c r="A341" t="s">
        <v>1008</v>
      </c>
      <c r="B341" t="s">
        <v>1009</v>
      </c>
      <c r="C341" t="s">
        <v>991</v>
      </c>
      <c r="D341" t="s">
        <v>1009</v>
      </c>
    </row>
    <row r="342" spans="1:4" x14ac:dyDescent="0.25">
      <c r="A342" t="s">
        <v>1010</v>
      </c>
      <c r="B342" t="s">
        <v>1011</v>
      </c>
      <c r="C342" t="s">
        <v>991</v>
      </c>
      <c r="D342" t="s">
        <v>1011</v>
      </c>
    </row>
    <row r="343" spans="1:4" x14ac:dyDescent="0.25">
      <c r="A343" t="s">
        <v>1012</v>
      </c>
      <c r="B343" t="s">
        <v>1013</v>
      </c>
      <c r="C343" t="s">
        <v>1014</v>
      </c>
      <c r="D343" t="s">
        <v>1013</v>
      </c>
    </row>
    <row r="344" spans="1:4" x14ac:dyDescent="0.25">
      <c r="A344" t="s">
        <v>1015</v>
      </c>
      <c r="B344" t="s">
        <v>1016</v>
      </c>
      <c r="C344" t="s">
        <v>1017</v>
      </c>
      <c r="D344" t="s">
        <v>1016</v>
      </c>
    </row>
    <row r="345" spans="1:4" x14ac:dyDescent="0.25">
      <c r="A345" t="s">
        <v>1018</v>
      </c>
      <c r="B345" t="s">
        <v>1019</v>
      </c>
      <c r="C345" t="s">
        <v>1020</v>
      </c>
      <c r="D345" t="s">
        <v>1019</v>
      </c>
    </row>
    <row r="346" spans="1:4" x14ac:dyDescent="0.25">
      <c r="A346" t="s">
        <v>1021</v>
      </c>
      <c r="B346" t="s">
        <v>1022</v>
      </c>
      <c r="C346" t="s">
        <v>1023</v>
      </c>
      <c r="D346" t="s">
        <v>1022</v>
      </c>
    </row>
    <row r="347" spans="1:4" x14ac:dyDescent="0.25">
      <c r="A347" t="s">
        <v>1024</v>
      </c>
      <c r="B347" t="s">
        <v>1025</v>
      </c>
      <c r="C347" t="s">
        <v>1026</v>
      </c>
      <c r="D347" t="s">
        <v>1025</v>
      </c>
    </row>
    <row r="348" spans="1:4" x14ac:dyDescent="0.25">
      <c r="A348" t="s">
        <v>1027</v>
      </c>
      <c r="B348" t="s">
        <v>1028</v>
      </c>
      <c r="C348" t="s">
        <v>1029</v>
      </c>
      <c r="D348" t="s">
        <v>1028</v>
      </c>
    </row>
    <row r="349" spans="1:4" x14ac:dyDescent="0.25">
      <c r="A349" t="s">
        <v>1030</v>
      </c>
      <c r="B349" t="s">
        <v>1031</v>
      </c>
      <c r="C349" t="s">
        <v>1032</v>
      </c>
      <c r="D349" t="s">
        <v>1031</v>
      </c>
    </row>
    <row r="350" spans="1:4" x14ac:dyDescent="0.25">
      <c r="A350" t="s">
        <v>1033</v>
      </c>
      <c r="B350" t="s">
        <v>1034</v>
      </c>
      <c r="C350" t="s">
        <v>1035</v>
      </c>
      <c r="D350" t="s">
        <v>1034</v>
      </c>
    </row>
    <row r="351" spans="1:4" x14ac:dyDescent="0.25">
      <c r="A351" t="s">
        <v>1036</v>
      </c>
      <c r="B351" t="s">
        <v>1037</v>
      </c>
      <c r="C351" t="s">
        <v>1038</v>
      </c>
      <c r="D351" t="s">
        <v>1037</v>
      </c>
    </row>
    <row r="352" spans="1:4" x14ac:dyDescent="0.25">
      <c r="A352" t="s">
        <v>1039</v>
      </c>
      <c r="B352" t="s">
        <v>1040</v>
      </c>
      <c r="C352" t="s">
        <v>1041</v>
      </c>
      <c r="D352" t="s">
        <v>1040</v>
      </c>
    </row>
    <row r="353" spans="1:4" x14ac:dyDescent="0.25">
      <c r="A353" t="s">
        <v>1042</v>
      </c>
      <c r="B353" t="s">
        <v>1043</v>
      </c>
      <c r="C353" t="s">
        <v>1044</v>
      </c>
      <c r="D353" t="s">
        <v>1043</v>
      </c>
    </row>
    <row r="354" spans="1:4" x14ac:dyDescent="0.25">
      <c r="A354" t="s">
        <v>1045</v>
      </c>
      <c r="B354" t="s">
        <v>1046</v>
      </c>
      <c r="C354" t="s">
        <v>1047</v>
      </c>
      <c r="D354" t="s">
        <v>1046</v>
      </c>
    </row>
    <row r="355" spans="1:4" x14ac:dyDescent="0.25">
      <c r="A355" t="s">
        <v>1048</v>
      </c>
      <c r="B355" t="s">
        <v>1049</v>
      </c>
      <c r="C355" t="s">
        <v>1050</v>
      </c>
      <c r="D355" t="s">
        <v>1049</v>
      </c>
    </row>
    <row r="356" spans="1:4" x14ac:dyDescent="0.25">
      <c r="A356" t="s">
        <v>1051</v>
      </c>
      <c r="B356" t="s">
        <v>1052</v>
      </c>
      <c r="C356" t="s">
        <v>1053</v>
      </c>
      <c r="D356" t="s">
        <v>1052</v>
      </c>
    </row>
    <row r="357" spans="1:4" x14ac:dyDescent="0.25">
      <c r="A357" t="s">
        <v>31</v>
      </c>
      <c r="B357" t="s">
        <v>1054</v>
      </c>
      <c r="C357" t="s">
        <v>1055</v>
      </c>
      <c r="D357" t="s">
        <v>1054</v>
      </c>
    </row>
    <row r="358" spans="1:4" x14ac:dyDescent="0.25">
      <c r="A358" t="s">
        <v>1056</v>
      </c>
      <c r="B358" t="s">
        <v>1057</v>
      </c>
      <c r="C358" t="s">
        <v>1058</v>
      </c>
      <c r="D358" t="s">
        <v>1057</v>
      </c>
    </row>
    <row r="359" spans="1:4" x14ac:dyDescent="0.25">
      <c r="A359" t="s">
        <v>1059</v>
      </c>
      <c r="B359" t="s">
        <v>1060</v>
      </c>
      <c r="C359" t="s">
        <v>1061</v>
      </c>
      <c r="D359" t="s">
        <v>1060</v>
      </c>
    </row>
    <row r="360" spans="1:4" x14ac:dyDescent="0.25">
      <c r="A360" t="s">
        <v>1062</v>
      </c>
      <c r="B360" t="s">
        <v>1063</v>
      </c>
      <c r="C360" t="s">
        <v>1064</v>
      </c>
      <c r="D360" t="s">
        <v>1063</v>
      </c>
    </row>
    <row r="361" spans="1:4" x14ac:dyDescent="0.25">
      <c r="A361" t="s">
        <v>1065</v>
      </c>
      <c r="B361" t="s">
        <v>1066</v>
      </c>
      <c r="C361" t="s">
        <v>1067</v>
      </c>
      <c r="D361" t="s">
        <v>1066</v>
      </c>
    </row>
    <row r="362" spans="1:4" x14ac:dyDescent="0.25">
      <c r="A362" t="s">
        <v>1068</v>
      </c>
      <c r="B362" t="s">
        <v>1069</v>
      </c>
      <c r="C362" t="s">
        <v>1070</v>
      </c>
      <c r="D362" t="s">
        <v>1069</v>
      </c>
    </row>
    <row r="363" spans="1:4" x14ac:dyDescent="0.25">
      <c r="A363" t="s">
        <v>1071</v>
      </c>
      <c r="B363" t="s">
        <v>1072</v>
      </c>
      <c r="C363" t="s">
        <v>1073</v>
      </c>
      <c r="D363" t="s">
        <v>1072</v>
      </c>
    </row>
    <row r="364" spans="1:4" x14ac:dyDescent="0.25">
      <c r="A364" t="s">
        <v>1074</v>
      </c>
      <c r="B364" t="s">
        <v>1075</v>
      </c>
      <c r="C364" t="s">
        <v>1076</v>
      </c>
      <c r="D364" t="s">
        <v>1075</v>
      </c>
    </row>
    <row r="365" spans="1:4" x14ac:dyDescent="0.25">
      <c r="A365" t="s">
        <v>1077</v>
      </c>
      <c r="B365" t="s">
        <v>1078</v>
      </c>
      <c r="C365" t="s">
        <v>1079</v>
      </c>
      <c r="D365" t="s">
        <v>1078</v>
      </c>
    </row>
    <row r="366" spans="1:4" x14ac:dyDescent="0.25">
      <c r="A366" t="s">
        <v>1080</v>
      </c>
      <c r="B366" t="s">
        <v>1081</v>
      </c>
      <c r="C366" t="s">
        <v>1082</v>
      </c>
      <c r="D366" t="s">
        <v>1081</v>
      </c>
    </row>
    <row r="367" spans="1:4" x14ac:dyDescent="0.25">
      <c r="A367" t="s">
        <v>1083</v>
      </c>
      <c r="B367" t="s">
        <v>1084</v>
      </c>
      <c r="C367" t="s">
        <v>1085</v>
      </c>
      <c r="D367" t="s">
        <v>1084</v>
      </c>
    </row>
    <row r="368" spans="1:4" x14ac:dyDescent="0.25">
      <c r="A368" t="s">
        <v>1086</v>
      </c>
      <c r="B368" t="s">
        <v>1087</v>
      </c>
      <c r="C368" t="s">
        <v>1088</v>
      </c>
      <c r="D368" t="s">
        <v>1087</v>
      </c>
    </row>
    <row r="369" spans="1:4" x14ac:dyDescent="0.25">
      <c r="A369" t="s">
        <v>1089</v>
      </c>
      <c r="B369" t="s">
        <v>1090</v>
      </c>
      <c r="C369" t="s">
        <v>1091</v>
      </c>
      <c r="D369" t="s">
        <v>1090</v>
      </c>
    </row>
    <row r="370" spans="1:4" x14ac:dyDescent="0.25">
      <c r="A370" t="s">
        <v>1092</v>
      </c>
      <c r="B370" t="s">
        <v>1093</v>
      </c>
      <c r="C370" t="s">
        <v>1094</v>
      </c>
      <c r="D370" t="s">
        <v>1093</v>
      </c>
    </row>
    <row r="371" spans="1:4" x14ac:dyDescent="0.25">
      <c r="A371" t="s">
        <v>1095</v>
      </c>
      <c r="B371" t="s">
        <v>1096</v>
      </c>
      <c r="C371" t="s">
        <v>1097</v>
      </c>
      <c r="D371" t="s">
        <v>1096</v>
      </c>
    </row>
    <row r="372" spans="1:4" x14ac:dyDescent="0.25">
      <c r="A372" t="s">
        <v>1098</v>
      </c>
      <c r="B372" t="s">
        <v>1099</v>
      </c>
      <c r="C372" t="s">
        <v>1100</v>
      </c>
      <c r="D372" t="s">
        <v>1099</v>
      </c>
    </row>
    <row r="373" spans="1:4" x14ac:dyDescent="0.25">
      <c r="A373" t="s">
        <v>1101</v>
      </c>
      <c r="B373" t="s">
        <v>1102</v>
      </c>
      <c r="C373" t="s">
        <v>1103</v>
      </c>
      <c r="D373" t="s">
        <v>1102</v>
      </c>
    </row>
    <row r="374" spans="1:4" x14ac:dyDescent="0.25">
      <c r="A374" t="s">
        <v>1104</v>
      </c>
      <c r="B374" t="s">
        <v>1105</v>
      </c>
      <c r="C374" t="s">
        <v>1106</v>
      </c>
      <c r="D374" t="s">
        <v>1105</v>
      </c>
    </row>
    <row r="375" spans="1:4" x14ac:dyDescent="0.25">
      <c r="A375" t="s">
        <v>1107</v>
      </c>
      <c r="B375" t="s">
        <v>1108</v>
      </c>
      <c r="C375" t="s">
        <v>1109</v>
      </c>
      <c r="D375" t="s">
        <v>1108</v>
      </c>
    </row>
    <row r="376" spans="1:4" x14ac:dyDescent="0.25">
      <c r="A376" t="s">
        <v>1110</v>
      </c>
      <c r="B376" t="s">
        <v>1111</v>
      </c>
      <c r="C376" t="s">
        <v>1112</v>
      </c>
      <c r="D376" t="s">
        <v>1111</v>
      </c>
    </row>
    <row r="377" spans="1:4" x14ac:dyDescent="0.25">
      <c r="A377" t="s">
        <v>1113</v>
      </c>
      <c r="B377" t="s">
        <v>1114</v>
      </c>
      <c r="C377" t="s">
        <v>1115</v>
      </c>
      <c r="D377" t="s">
        <v>1114</v>
      </c>
    </row>
    <row r="378" spans="1:4" x14ac:dyDescent="0.25">
      <c r="A378" t="s">
        <v>1116</v>
      </c>
      <c r="B378" t="s">
        <v>1117</v>
      </c>
      <c r="C378" t="s">
        <v>1118</v>
      </c>
      <c r="D378" t="s">
        <v>1117</v>
      </c>
    </row>
    <row r="379" spans="1:4" x14ac:dyDescent="0.25">
      <c r="A379" t="s">
        <v>1119</v>
      </c>
      <c r="B379" t="s">
        <v>1120</v>
      </c>
      <c r="C379" t="s">
        <v>1121</v>
      </c>
      <c r="D379" t="s">
        <v>1120</v>
      </c>
    </row>
    <row r="380" spans="1:4" x14ac:dyDescent="0.25">
      <c r="A380" t="s">
        <v>1122</v>
      </c>
      <c r="B380" t="s">
        <v>1123</v>
      </c>
      <c r="C380" t="s">
        <v>1124</v>
      </c>
      <c r="D380" t="s">
        <v>1123</v>
      </c>
    </row>
    <row r="381" spans="1:4" x14ac:dyDescent="0.25">
      <c r="A381" t="s">
        <v>1125</v>
      </c>
      <c r="B381" t="s">
        <v>1126</v>
      </c>
      <c r="C381" t="s">
        <v>1127</v>
      </c>
      <c r="D381" t="s">
        <v>1126</v>
      </c>
    </row>
    <row r="382" spans="1:4" x14ac:dyDescent="0.25">
      <c r="A382" t="s">
        <v>1128</v>
      </c>
      <c r="B382" t="s">
        <v>1129</v>
      </c>
      <c r="C382" t="s">
        <v>1130</v>
      </c>
      <c r="D382" t="s">
        <v>1129</v>
      </c>
    </row>
    <row r="383" spans="1:4" x14ac:dyDescent="0.25">
      <c r="A383" t="s">
        <v>1131</v>
      </c>
      <c r="B383" t="s">
        <v>1132</v>
      </c>
      <c r="C383" t="s">
        <v>1133</v>
      </c>
      <c r="D383" t="s">
        <v>1132</v>
      </c>
    </row>
    <row r="384" spans="1:4" x14ac:dyDescent="0.25">
      <c r="A384" t="s">
        <v>1134</v>
      </c>
      <c r="B384" t="s">
        <v>1135</v>
      </c>
      <c r="C384" t="s">
        <v>1136</v>
      </c>
      <c r="D384" t="s">
        <v>1135</v>
      </c>
    </row>
    <row r="385" spans="1:4" x14ac:dyDescent="0.25">
      <c r="A385" t="s">
        <v>1137</v>
      </c>
      <c r="B385" t="s">
        <v>1138</v>
      </c>
      <c r="C385" t="s">
        <v>1139</v>
      </c>
      <c r="D385" t="s">
        <v>1138</v>
      </c>
    </row>
    <row r="386" spans="1:4" x14ac:dyDescent="0.25">
      <c r="A386" t="s">
        <v>1140</v>
      </c>
      <c r="B386" t="s">
        <v>1141</v>
      </c>
      <c r="C386" t="s">
        <v>1142</v>
      </c>
      <c r="D386" t="s">
        <v>1141</v>
      </c>
    </row>
    <row r="387" spans="1:4" x14ac:dyDescent="0.25">
      <c r="A387" t="s">
        <v>1143</v>
      </c>
      <c r="B387" t="s">
        <v>1144</v>
      </c>
      <c r="C387" t="s">
        <v>1145</v>
      </c>
      <c r="D387" t="s">
        <v>1144</v>
      </c>
    </row>
    <row r="388" spans="1:4" x14ac:dyDescent="0.25">
      <c r="A388" t="s">
        <v>1146</v>
      </c>
      <c r="B388" t="s">
        <v>1147</v>
      </c>
      <c r="C388" t="s">
        <v>1148</v>
      </c>
      <c r="D388" t="s">
        <v>1147</v>
      </c>
    </row>
    <row r="389" spans="1:4" x14ac:dyDescent="0.25">
      <c r="A389" t="s">
        <v>1149</v>
      </c>
      <c r="B389" t="s">
        <v>1150</v>
      </c>
      <c r="C389" t="s">
        <v>1151</v>
      </c>
      <c r="D389" t="s">
        <v>1150</v>
      </c>
    </row>
    <row r="390" spans="1:4" x14ac:dyDescent="0.25">
      <c r="A390" t="s">
        <v>1152</v>
      </c>
      <c r="B390" t="s">
        <v>1153</v>
      </c>
      <c r="C390" t="s">
        <v>1154</v>
      </c>
      <c r="D390" t="s">
        <v>1153</v>
      </c>
    </row>
    <row r="391" spans="1:4" x14ac:dyDescent="0.25">
      <c r="A391" t="s">
        <v>1155</v>
      </c>
      <c r="B391" t="s">
        <v>1156</v>
      </c>
      <c r="C391" t="s">
        <v>1157</v>
      </c>
      <c r="D391" t="s">
        <v>1156</v>
      </c>
    </row>
    <row r="392" spans="1:4" x14ac:dyDescent="0.25">
      <c r="A392" t="s">
        <v>1158</v>
      </c>
      <c r="B392" t="s">
        <v>1159</v>
      </c>
      <c r="C392" t="s">
        <v>1160</v>
      </c>
      <c r="D392" t="s">
        <v>1159</v>
      </c>
    </row>
    <row r="393" spans="1:4" x14ac:dyDescent="0.25">
      <c r="A393" t="s">
        <v>1161</v>
      </c>
      <c r="B393" t="s">
        <v>1162</v>
      </c>
      <c r="C393" t="s">
        <v>1163</v>
      </c>
      <c r="D393" t="s">
        <v>1162</v>
      </c>
    </row>
    <row r="394" spans="1:4" x14ac:dyDescent="0.25">
      <c r="A394" t="s">
        <v>1164</v>
      </c>
      <c r="B394" t="s">
        <v>1165</v>
      </c>
      <c r="C394" t="s">
        <v>1166</v>
      </c>
      <c r="D394" t="s">
        <v>1165</v>
      </c>
    </row>
    <row r="395" spans="1:4" x14ac:dyDescent="0.25">
      <c r="A395" t="s">
        <v>1167</v>
      </c>
      <c r="B395" t="s">
        <v>1168</v>
      </c>
      <c r="C395" t="s">
        <v>1169</v>
      </c>
      <c r="D395" t="s">
        <v>1168</v>
      </c>
    </row>
    <row r="396" spans="1:4" x14ac:dyDescent="0.25">
      <c r="A396" t="s">
        <v>1170</v>
      </c>
      <c r="B396" t="s">
        <v>1171</v>
      </c>
      <c r="C396" t="s">
        <v>1172</v>
      </c>
      <c r="D396" t="s">
        <v>1171</v>
      </c>
    </row>
    <row r="397" spans="1:4" x14ac:dyDescent="0.25">
      <c r="A397" t="s">
        <v>1173</v>
      </c>
      <c r="B397" t="s">
        <v>1174</v>
      </c>
      <c r="C397" t="s">
        <v>1175</v>
      </c>
      <c r="D397" t="s">
        <v>1174</v>
      </c>
    </row>
    <row r="398" spans="1:4" x14ac:dyDescent="0.25">
      <c r="A398" t="s">
        <v>1176</v>
      </c>
      <c r="B398" t="s">
        <v>1177</v>
      </c>
      <c r="C398" t="s">
        <v>1178</v>
      </c>
      <c r="D398" t="s">
        <v>1177</v>
      </c>
    </row>
    <row r="399" spans="1:4" x14ac:dyDescent="0.25">
      <c r="A399" t="s">
        <v>1179</v>
      </c>
      <c r="B399" t="s">
        <v>1180</v>
      </c>
      <c r="C399" t="s">
        <v>1181</v>
      </c>
      <c r="D399" t="s">
        <v>1180</v>
      </c>
    </row>
    <row r="400" spans="1:4" x14ac:dyDescent="0.25">
      <c r="A400" t="s">
        <v>1182</v>
      </c>
      <c r="B400" t="s">
        <v>1183</v>
      </c>
      <c r="C400" t="s">
        <v>1184</v>
      </c>
      <c r="D400" t="s">
        <v>1183</v>
      </c>
    </row>
    <row r="401" spans="1:4" x14ac:dyDescent="0.25">
      <c r="A401" t="s">
        <v>1185</v>
      </c>
      <c r="B401" t="s">
        <v>1186</v>
      </c>
      <c r="C401" t="s">
        <v>1187</v>
      </c>
      <c r="D401" t="s">
        <v>1186</v>
      </c>
    </row>
    <row r="402" spans="1:4" x14ac:dyDescent="0.25">
      <c r="A402" t="s">
        <v>1188</v>
      </c>
      <c r="B402" t="s">
        <v>1189</v>
      </c>
      <c r="C402" t="s">
        <v>1190</v>
      </c>
      <c r="D402" t="s">
        <v>1189</v>
      </c>
    </row>
    <row r="403" spans="1:4" x14ac:dyDescent="0.25">
      <c r="A403" t="s">
        <v>1191</v>
      </c>
      <c r="B403" t="s">
        <v>1192</v>
      </c>
      <c r="C403" t="s">
        <v>1193</v>
      </c>
      <c r="D403" t="s">
        <v>1192</v>
      </c>
    </row>
    <row r="404" spans="1:4" x14ac:dyDescent="0.25">
      <c r="A404" t="s">
        <v>1194</v>
      </c>
      <c r="B404" t="s">
        <v>1195</v>
      </c>
      <c r="C404" t="s">
        <v>1196</v>
      </c>
      <c r="D404" t="s">
        <v>1195</v>
      </c>
    </row>
    <row r="405" spans="1:4" x14ac:dyDescent="0.25">
      <c r="A405" t="s">
        <v>1197</v>
      </c>
      <c r="B405" t="s">
        <v>1198</v>
      </c>
      <c r="C405" t="s">
        <v>1199</v>
      </c>
      <c r="D405" t="s">
        <v>1198</v>
      </c>
    </row>
    <row r="406" spans="1:4" x14ac:dyDescent="0.25">
      <c r="A406" t="s">
        <v>1200</v>
      </c>
      <c r="B406" t="s">
        <v>1201</v>
      </c>
      <c r="C406" t="s">
        <v>1202</v>
      </c>
      <c r="D406" t="s">
        <v>1201</v>
      </c>
    </row>
    <row r="407" spans="1:4" x14ac:dyDescent="0.25">
      <c r="A407" t="s">
        <v>1203</v>
      </c>
      <c r="B407" t="s">
        <v>1204</v>
      </c>
      <c r="C407" t="s">
        <v>1205</v>
      </c>
      <c r="D407" t="s">
        <v>1204</v>
      </c>
    </row>
    <row r="408" spans="1:4" x14ac:dyDescent="0.25">
      <c r="A408" t="s">
        <v>1206</v>
      </c>
      <c r="B408" t="s">
        <v>1207</v>
      </c>
      <c r="C408" t="s">
        <v>1208</v>
      </c>
      <c r="D408" t="s">
        <v>1207</v>
      </c>
    </row>
    <row r="409" spans="1:4" x14ac:dyDescent="0.25">
      <c r="A409" t="s">
        <v>1209</v>
      </c>
      <c r="B409" t="s">
        <v>1210</v>
      </c>
      <c r="C409" t="s">
        <v>1211</v>
      </c>
      <c r="D409" t="s">
        <v>1210</v>
      </c>
    </row>
    <row r="410" spans="1:4" x14ac:dyDescent="0.25">
      <c r="A410" t="s">
        <v>1212</v>
      </c>
      <c r="B410" t="s">
        <v>1213</v>
      </c>
      <c r="C410" t="s">
        <v>1214</v>
      </c>
      <c r="D410" t="s">
        <v>1213</v>
      </c>
    </row>
    <row r="411" spans="1:4" x14ac:dyDescent="0.25">
      <c r="A411" t="s">
        <v>1215</v>
      </c>
      <c r="B411" t="s">
        <v>1216</v>
      </c>
      <c r="C411" t="s">
        <v>1217</v>
      </c>
      <c r="D411" t="s">
        <v>1216</v>
      </c>
    </row>
    <row r="412" spans="1:4" x14ac:dyDescent="0.25">
      <c r="A412" t="s">
        <v>1218</v>
      </c>
      <c r="B412" t="s">
        <v>1219</v>
      </c>
      <c r="C412" t="s">
        <v>1220</v>
      </c>
      <c r="D412" t="s">
        <v>1219</v>
      </c>
    </row>
    <row r="413" spans="1:4" x14ac:dyDescent="0.25">
      <c r="A413" t="s">
        <v>1221</v>
      </c>
      <c r="B413" t="s">
        <v>1222</v>
      </c>
      <c r="C413" t="s">
        <v>1223</v>
      </c>
      <c r="D413" t="s">
        <v>1222</v>
      </c>
    </row>
    <row r="414" spans="1:4" x14ac:dyDescent="0.25">
      <c r="A414" t="s">
        <v>1224</v>
      </c>
      <c r="B414" t="s">
        <v>1225</v>
      </c>
      <c r="C414" t="s">
        <v>1226</v>
      </c>
      <c r="D414" t="s">
        <v>1225</v>
      </c>
    </row>
    <row r="415" spans="1:4" x14ac:dyDescent="0.25">
      <c r="A415" t="s">
        <v>1227</v>
      </c>
      <c r="B415" t="s">
        <v>1228</v>
      </c>
      <c r="C415" t="s">
        <v>1229</v>
      </c>
      <c r="D415" t="s">
        <v>1228</v>
      </c>
    </row>
    <row r="416" spans="1:4" x14ac:dyDescent="0.25">
      <c r="A416" t="s">
        <v>1230</v>
      </c>
      <c r="B416" t="s">
        <v>1231</v>
      </c>
      <c r="C416" t="s">
        <v>1232</v>
      </c>
      <c r="D416" t="s">
        <v>1231</v>
      </c>
    </row>
    <row r="417" spans="1:4" x14ac:dyDescent="0.25">
      <c r="A417" t="s">
        <v>1233</v>
      </c>
      <c r="B417" t="s">
        <v>1234</v>
      </c>
      <c r="C417" t="s">
        <v>1235</v>
      </c>
      <c r="D417" t="s">
        <v>1234</v>
      </c>
    </row>
    <row r="418" spans="1:4" x14ac:dyDescent="0.25">
      <c r="A418" t="s">
        <v>1236</v>
      </c>
      <c r="B418" t="s">
        <v>1237</v>
      </c>
      <c r="C418" t="s">
        <v>1238</v>
      </c>
      <c r="D418" t="s">
        <v>1237</v>
      </c>
    </row>
    <row r="419" spans="1:4" x14ac:dyDescent="0.25">
      <c r="A419" t="s">
        <v>1239</v>
      </c>
      <c r="B419" t="s">
        <v>1240</v>
      </c>
      <c r="C419" t="s">
        <v>1241</v>
      </c>
      <c r="D419" t="s">
        <v>1240</v>
      </c>
    </row>
    <row r="420" spans="1:4" x14ac:dyDescent="0.25">
      <c r="A420" t="s">
        <v>1242</v>
      </c>
      <c r="B420" t="s">
        <v>1243</v>
      </c>
      <c r="C420" t="s">
        <v>1244</v>
      </c>
      <c r="D420" t="s">
        <v>1243</v>
      </c>
    </row>
    <row r="421" spans="1:4" x14ac:dyDescent="0.25">
      <c r="A421" t="s">
        <v>1245</v>
      </c>
      <c r="B421" t="s">
        <v>1246</v>
      </c>
      <c r="C421" t="s">
        <v>1247</v>
      </c>
      <c r="D421" t="s">
        <v>1246</v>
      </c>
    </row>
    <row r="422" spans="1:4" x14ac:dyDescent="0.25">
      <c r="A422" t="s">
        <v>1248</v>
      </c>
      <c r="B422" t="s">
        <v>1249</v>
      </c>
      <c r="C422" t="s">
        <v>1250</v>
      </c>
      <c r="D422" t="s">
        <v>1249</v>
      </c>
    </row>
    <row r="423" spans="1:4" x14ac:dyDescent="0.25">
      <c r="A423" t="s">
        <v>1251</v>
      </c>
      <c r="B423" t="s">
        <v>1252</v>
      </c>
      <c r="C423" t="s">
        <v>1253</v>
      </c>
      <c r="D423" t="s">
        <v>1252</v>
      </c>
    </row>
    <row r="424" spans="1:4" x14ac:dyDescent="0.25">
      <c r="A424" t="s">
        <v>1254</v>
      </c>
      <c r="B424" t="s">
        <v>1255</v>
      </c>
      <c r="C424" t="s">
        <v>1256</v>
      </c>
      <c r="D424" t="s">
        <v>1255</v>
      </c>
    </row>
    <row r="425" spans="1:4" x14ac:dyDescent="0.25">
      <c r="A425" t="s">
        <v>1257</v>
      </c>
      <c r="B425" t="s">
        <v>1258</v>
      </c>
      <c r="C425" t="s">
        <v>1259</v>
      </c>
      <c r="D425" t="s">
        <v>1258</v>
      </c>
    </row>
    <row r="426" spans="1:4" x14ac:dyDescent="0.25">
      <c r="A426" t="s">
        <v>1260</v>
      </c>
      <c r="B426" t="s">
        <v>1261</v>
      </c>
      <c r="C426" t="s">
        <v>1262</v>
      </c>
      <c r="D426" t="s">
        <v>1261</v>
      </c>
    </row>
    <row r="427" spans="1:4" x14ac:dyDescent="0.25">
      <c r="A427" t="s">
        <v>1263</v>
      </c>
      <c r="B427" t="s">
        <v>1264</v>
      </c>
      <c r="C427" t="s">
        <v>1265</v>
      </c>
      <c r="D427" t="s">
        <v>1264</v>
      </c>
    </row>
    <row r="428" spans="1:4" x14ac:dyDescent="0.25">
      <c r="A428" t="s">
        <v>1266</v>
      </c>
      <c r="B428" t="s">
        <v>1267</v>
      </c>
      <c r="C428" t="s">
        <v>1268</v>
      </c>
      <c r="D428" t="s">
        <v>1267</v>
      </c>
    </row>
    <row r="429" spans="1:4" x14ac:dyDescent="0.25">
      <c r="A429" t="s">
        <v>1269</v>
      </c>
      <c r="B429" t="s">
        <v>1270</v>
      </c>
      <c r="C429" t="s">
        <v>1271</v>
      </c>
      <c r="D429" t="s">
        <v>1270</v>
      </c>
    </row>
    <row r="430" spans="1:4" x14ac:dyDescent="0.25">
      <c r="A430" t="s">
        <v>1272</v>
      </c>
      <c r="B430" t="s">
        <v>1273</v>
      </c>
      <c r="C430" t="s">
        <v>1274</v>
      </c>
      <c r="D430" t="s">
        <v>1273</v>
      </c>
    </row>
    <row r="431" spans="1:4" x14ac:dyDescent="0.25">
      <c r="A431" t="s">
        <v>1275</v>
      </c>
      <c r="B431" t="s">
        <v>1276</v>
      </c>
      <c r="C431" t="s">
        <v>1277</v>
      </c>
      <c r="D431" t="s">
        <v>1276</v>
      </c>
    </row>
    <row r="432" spans="1:4" x14ac:dyDescent="0.25">
      <c r="A432" t="s">
        <v>1278</v>
      </c>
      <c r="B432" t="s">
        <v>1279</v>
      </c>
      <c r="C432" t="s">
        <v>1280</v>
      </c>
      <c r="D432" t="s">
        <v>1279</v>
      </c>
    </row>
    <row r="433" spans="1:4" x14ac:dyDescent="0.25">
      <c r="A433" t="s">
        <v>1281</v>
      </c>
      <c r="B433" t="s">
        <v>1282</v>
      </c>
      <c r="C433" t="s">
        <v>1283</v>
      </c>
      <c r="D433" t="s">
        <v>1282</v>
      </c>
    </row>
    <row r="434" spans="1:4" x14ac:dyDescent="0.25">
      <c r="A434" t="s">
        <v>1284</v>
      </c>
      <c r="B434" t="s">
        <v>1285</v>
      </c>
      <c r="C434" t="s">
        <v>1286</v>
      </c>
      <c r="D434" t="s">
        <v>1285</v>
      </c>
    </row>
    <row r="435" spans="1:4" x14ac:dyDescent="0.25">
      <c r="A435" t="s">
        <v>1287</v>
      </c>
      <c r="B435" t="s">
        <v>1288</v>
      </c>
      <c r="C435" t="s">
        <v>1289</v>
      </c>
      <c r="D435" t="s">
        <v>1288</v>
      </c>
    </row>
    <row r="436" spans="1:4" x14ac:dyDescent="0.25">
      <c r="A436" t="s">
        <v>1290</v>
      </c>
      <c r="B436" t="s">
        <v>1291</v>
      </c>
      <c r="C436" t="s">
        <v>1292</v>
      </c>
      <c r="D436" t="s">
        <v>1291</v>
      </c>
    </row>
    <row r="437" spans="1:4" x14ac:dyDescent="0.25">
      <c r="A437" t="s">
        <v>1293</v>
      </c>
      <c r="B437" t="s">
        <v>1294</v>
      </c>
      <c r="C437" t="s">
        <v>1295</v>
      </c>
      <c r="D437" t="s">
        <v>1294</v>
      </c>
    </row>
    <row r="438" spans="1:4" x14ac:dyDescent="0.25">
      <c r="A438" t="s">
        <v>1296</v>
      </c>
      <c r="B438" t="s">
        <v>1297</v>
      </c>
      <c r="C438" t="s">
        <v>1298</v>
      </c>
      <c r="D438" t="s">
        <v>1297</v>
      </c>
    </row>
    <row r="439" spans="1:4" x14ac:dyDescent="0.25">
      <c r="A439" t="s">
        <v>1299</v>
      </c>
      <c r="B439" t="s">
        <v>1300</v>
      </c>
      <c r="C439" t="s">
        <v>1301</v>
      </c>
      <c r="D439" t="s">
        <v>1300</v>
      </c>
    </row>
    <row r="440" spans="1:4" x14ac:dyDescent="0.25">
      <c r="A440" t="s">
        <v>27</v>
      </c>
      <c r="B440" t="s">
        <v>1302</v>
      </c>
      <c r="C440" t="s">
        <v>1303</v>
      </c>
      <c r="D440" t="s">
        <v>1302</v>
      </c>
    </row>
    <row r="441" spans="1:4" x14ac:dyDescent="0.25">
      <c r="A441" t="s">
        <v>1304</v>
      </c>
      <c r="B441" t="s">
        <v>1305</v>
      </c>
      <c r="C441" t="s">
        <v>1306</v>
      </c>
      <c r="D441" t="s">
        <v>1305</v>
      </c>
    </row>
    <row r="442" spans="1:4" x14ac:dyDescent="0.25">
      <c r="A442" t="s">
        <v>1307</v>
      </c>
      <c r="B442" t="s">
        <v>1308</v>
      </c>
      <c r="C442" t="s">
        <v>1309</v>
      </c>
      <c r="D442" t="s">
        <v>1308</v>
      </c>
    </row>
    <row r="443" spans="1:4" x14ac:dyDescent="0.25">
      <c r="A443" t="s">
        <v>1310</v>
      </c>
      <c r="B443" t="s">
        <v>1311</v>
      </c>
      <c r="C443" t="s">
        <v>1312</v>
      </c>
      <c r="D443" t="s">
        <v>1311</v>
      </c>
    </row>
    <row r="444" spans="1:4" x14ac:dyDescent="0.25">
      <c r="A444" t="s">
        <v>1313</v>
      </c>
      <c r="B444" t="s">
        <v>1314</v>
      </c>
      <c r="C444" t="s">
        <v>1315</v>
      </c>
      <c r="D444" t="s">
        <v>1314</v>
      </c>
    </row>
    <row r="445" spans="1:4" x14ac:dyDescent="0.25">
      <c r="A445" t="s">
        <v>1316</v>
      </c>
      <c r="B445" t="s">
        <v>1317</v>
      </c>
      <c r="C445" t="s">
        <v>1318</v>
      </c>
      <c r="D445" t="s">
        <v>1317</v>
      </c>
    </row>
    <row r="446" spans="1:4" x14ac:dyDescent="0.25">
      <c r="A446" t="s">
        <v>1319</v>
      </c>
      <c r="B446" t="s">
        <v>1320</v>
      </c>
      <c r="C446" t="s">
        <v>1321</v>
      </c>
      <c r="D446" t="s">
        <v>1320</v>
      </c>
    </row>
    <row r="447" spans="1:4" x14ac:dyDescent="0.25">
      <c r="A447" t="s">
        <v>1322</v>
      </c>
      <c r="B447" t="s">
        <v>1323</v>
      </c>
      <c r="C447" t="s">
        <v>1324</v>
      </c>
      <c r="D447" t="s">
        <v>1323</v>
      </c>
    </row>
    <row r="448" spans="1:4" x14ac:dyDescent="0.25">
      <c r="A448" t="s">
        <v>1325</v>
      </c>
      <c r="B448" t="s">
        <v>1326</v>
      </c>
      <c r="C448" t="s">
        <v>1327</v>
      </c>
      <c r="D448" t="s">
        <v>1326</v>
      </c>
    </row>
    <row r="449" spans="1:4" x14ac:dyDescent="0.25">
      <c r="A449" t="s">
        <v>1328</v>
      </c>
      <c r="B449" t="s">
        <v>1329</v>
      </c>
      <c r="C449" t="s">
        <v>1330</v>
      </c>
      <c r="D449" t="s">
        <v>1329</v>
      </c>
    </row>
    <row r="450" spans="1:4" x14ac:dyDescent="0.25">
      <c r="A450" t="s">
        <v>1331</v>
      </c>
      <c r="B450" t="s">
        <v>1332</v>
      </c>
      <c r="C450" t="s">
        <v>1333</v>
      </c>
      <c r="D450" t="s">
        <v>1332</v>
      </c>
    </row>
    <row r="451" spans="1:4" x14ac:dyDescent="0.25">
      <c r="A451" t="s">
        <v>1334</v>
      </c>
      <c r="B451" t="s">
        <v>1335</v>
      </c>
      <c r="C451" t="s">
        <v>1336</v>
      </c>
      <c r="D451" t="s">
        <v>1335</v>
      </c>
    </row>
    <row r="452" spans="1:4" x14ac:dyDescent="0.25">
      <c r="A452" t="s">
        <v>1337</v>
      </c>
      <c r="B452" t="s">
        <v>1338</v>
      </c>
      <c r="C452" t="s">
        <v>1339</v>
      </c>
      <c r="D452" t="s">
        <v>1338</v>
      </c>
    </row>
    <row r="453" spans="1:4" x14ac:dyDescent="0.25">
      <c r="A453" t="s">
        <v>1340</v>
      </c>
      <c r="B453" t="s">
        <v>1341</v>
      </c>
      <c r="C453" t="s">
        <v>1342</v>
      </c>
      <c r="D453" t="s">
        <v>1341</v>
      </c>
    </row>
    <row r="454" spans="1:4" x14ac:dyDescent="0.25">
      <c r="A454" t="s">
        <v>1343</v>
      </c>
      <c r="B454" t="s">
        <v>1344</v>
      </c>
      <c r="C454" t="s">
        <v>1345</v>
      </c>
      <c r="D454" t="s">
        <v>1344</v>
      </c>
    </row>
    <row r="455" spans="1:4" x14ac:dyDescent="0.25">
      <c r="A455" t="s">
        <v>1346</v>
      </c>
      <c r="B455" t="s">
        <v>1347</v>
      </c>
      <c r="C455" t="s">
        <v>1348</v>
      </c>
      <c r="D455" t="s">
        <v>1347</v>
      </c>
    </row>
    <row r="456" spans="1:4" x14ac:dyDescent="0.25">
      <c r="A456" t="s">
        <v>1349</v>
      </c>
      <c r="B456" t="s">
        <v>1350</v>
      </c>
      <c r="C456" t="s">
        <v>1351</v>
      </c>
      <c r="D456" t="s">
        <v>1350</v>
      </c>
    </row>
    <row r="457" spans="1:4" x14ac:dyDescent="0.25">
      <c r="A457" t="s">
        <v>1352</v>
      </c>
      <c r="B457" t="s">
        <v>1353</v>
      </c>
      <c r="C457" t="s">
        <v>1354</v>
      </c>
      <c r="D457" t="s">
        <v>1353</v>
      </c>
    </row>
    <row r="458" spans="1:4" x14ac:dyDescent="0.25">
      <c r="A458" t="s">
        <v>1355</v>
      </c>
      <c r="B458" t="s">
        <v>1356</v>
      </c>
      <c r="C458" t="s">
        <v>1357</v>
      </c>
      <c r="D458" t="s">
        <v>1356</v>
      </c>
    </row>
    <row r="459" spans="1:4" x14ac:dyDescent="0.25">
      <c r="A459" t="s">
        <v>1358</v>
      </c>
      <c r="B459" t="s">
        <v>1359</v>
      </c>
      <c r="C459" t="s">
        <v>1360</v>
      </c>
      <c r="D459" t="s">
        <v>1359</v>
      </c>
    </row>
    <row r="460" spans="1:4" x14ac:dyDescent="0.25">
      <c r="A460" t="s">
        <v>1361</v>
      </c>
      <c r="B460" t="s">
        <v>1362</v>
      </c>
      <c r="C460" t="s">
        <v>1363</v>
      </c>
      <c r="D460" t="s">
        <v>1362</v>
      </c>
    </row>
    <row r="461" spans="1:4" x14ac:dyDescent="0.25">
      <c r="A461" t="s">
        <v>1364</v>
      </c>
      <c r="B461" t="s">
        <v>1365</v>
      </c>
      <c r="C461" t="s">
        <v>1366</v>
      </c>
      <c r="D461" t="s">
        <v>1365</v>
      </c>
    </row>
    <row r="462" spans="1:4" x14ac:dyDescent="0.25">
      <c r="A462" t="s">
        <v>1367</v>
      </c>
      <c r="B462" t="s">
        <v>1368</v>
      </c>
      <c r="C462" t="s">
        <v>1369</v>
      </c>
      <c r="D462" t="s">
        <v>1368</v>
      </c>
    </row>
    <row r="463" spans="1:4" x14ac:dyDescent="0.25">
      <c r="A463" t="s">
        <v>1370</v>
      </c>
      <c r="B463" t="s">
        <v>1371</v>
      </c>
      <c r="C463" t="s">
        <v>1372</v>
      </c>
      <c r="D463" t="s">
        <v>1371</v>
      </c>
    </row>
    <row r="464" spans="1:4" x14ac:dyDescent="0.25">
      <c r="A464" t="s">
        <v>1373</v>
      </c>
      <c r="B464" t="s">
        <v>1374</v>
      </c>
      <c r="C464" t="s">
        <v>1375</v>
      </c>
      <c r="D464" t="s">
        <v>1374</v>
      </c>
    </row>
    <row r="465" spans="1:4" x14ac:dyDescent="0.25">
      <c r="A465" t="s">
        <v>1376</v>
      </c>
      <c r="B465" t="s">
        <v>1377</v>
      </c>
      <c r="C465" t="s">
        <v>1378</v>
      </c>
      <c r="D465" t="s">
        <v>1377</v>
      </c>
    </row>
    <row r="466" spans="1:4" x14ac:dyDescent="0.25">
      <c r="A466" t="s">
        <v>1379</v>
      </c>
      <c r="B466" t="s">
        <v>1380</v>
      </c>
      <c r="C466" t="s">
        <v>1381</v>
      </c>
      <c r="D466" t="s">
        <v>1380</v>
      </c>
    </row>
    <row r="467" spans="1:4" x14ac:dyDescent="0.25">
      <c r="A467" t="s">
        <v>1382</v>
      </c>
      <c r="B467" t="s">
        <v>1383</v>
      </c>
      <c r="C467" t="s">
        <v>1384</v>
      </c>
      <c r="D467" t="s">
        <v>1383</v>
      </c>
    </row>
    <row r="468" spans="1:4" x14ac:dyDescent="0.25">
      <c r="A468" t="s">
        <v>1385</v>
      </c>
      <c r="B468" t="s">
        <v>1386</v>
      </c>
      <c r="C468" t="s">
        <v>1387</v>
      </c>
      <c r="D468" t="s">
        <v>1386</v>
      </c>
    </row>
    <row r="469" spans="1:4" x14ac:dyDescent="0.25">
      <c r="A469" t="s">
        <v>1388</v>
      </c>
      <c r="B469" t="s">
        <v>1389</v>
      </c>
      <c r="C469" t="s">
        <v>1390</v>
      </c>
      <c r="D469" t="s">
        <v>1389</v>
      </c>
    </row>
    <row r="470" spans="1:4" x14ac:dyDescent="0.25">
      <c r="A470" t="s">
        <v>1391</v>
      </c>
      <c r="B470" t="s">
        <v>1392</v>
      </c>
      <c r="C470" t="s">
        <v>1393</v>
      </c>
      <c r="D470" t="s">
        <v>1392</v>
      </c>
    </row>
    <row r="471" spans="1:4" x14ac:dyDescent="0.25">
      <c r="A471" t="s">
        <v>1394</v>
      </c>
      <c r="B471" t="s">
        <v>1395</v>
      </c>
      <c r="C471" t="s">
        <v>1396</v>
      </c>
      <c r="D471" t="s">
        <v>1395</v>
      </c>
    </row>
    <row r="472" spans="1:4" x14ac:dyDescent="0.25">
      <c r="A472" t="s">
        <v>1397</v>
      </c>
      <c r="B472" t="s">
        <v>1398</v>
      </c>
      <c r="C472" t="s">
        <v>1399</v>
      </c>
      <c r="D472" t="s">
        <v>1398</v>
      </c>
    </row>
    <row r="473" spans="1:4" x14ac:dyDescent="0.25">
      <c r="A473" t="s">
        <v>1400</v>
      </c>
      <c r="B473" t="s">
        <v>1401</v>
      </c>
      <c r="C473" t="s">
        <v>1402</v>
      </c>
      <c r="D473" t="s">
        <v>1401</v>
      </c>
    </row>
    <row r="474" spans="1:4" x14ac:dyDescent="0.25">
      <c r="A474" t="s">
        <v>1403</v>
      </c>
      <c r="B474" t="s">
        <v>1404</v>
      </c>
      <c r="C474" t="s">
        <v>1405</v>
      </c>
      <c r="D474" t="s">
        <v>1404</v>
      </c>
    </row>
    <row r="475" spans="1:4" x14ac:dyDescent="0.25">
      <c r="A475" t="s">
        <v>1406</v>
      </c>
      <c r="B475" t="s">
        <v>1407</v>
      </c>
      <c r="C475" t="s">
        <v>1408</v>
      </c>
      <c r="D475" t="s">
        <v>1407</v>
      </c>
    </row>
    <row r="476" spans="1:4" x14ac:dyDescent="0.25">
      <c r="A476" t="s">
        <v>1409</v>
      </c>
      <c r="B476" t="s">
        <v>1410</v>
      </c>
      <c r="C476" t="s">
        <v>1411</v>
      </c>
      <c r="D476" t="s">
        <v>1410</v>
      </c>
    </row>
    <row r="477" spans="1:4" x14ac:dyDescent="0.25">
      <c r="A477" t="s">
        <v>1412</v>
      </c>
      <c r="B477" t="s">
        <v>1413</v>
      </c>
      <c r="C477" t="s">
        <v>1414</v>
      </c>
      <c r="D477" t="s">
        <v>1413</v>
      </c>
    </row>
    <row r="478" spans="1:4" x14ac:dyDescent="0.25">
      <c r="A478" t="s">
        <v>1415</v>
      </c>
      <c r="B478" t="s">
        <v>1416</v>
      </c>
      <c r="C478" t="s">
        <v>1417</v>
      </c>
      <c r="D478" t="s">
        <v>1416</v>
      </c>
    </row>
    <row r="479" spans="1:4" x14ac:dyDescent="0.25">
      <c r="A479" t="s">
        <v>1418</v>
      </c>
      <c r="B479" t="s">
        <v>1419</v>
      </c>
      <c r="C479" t="s">
        <v>1420</v>
      </c>
      <c r="D479" t="s">
        <v>1419</v>
      </c>
    </row>
    <row r="480" spans="1:4" x14ac:dyDescent="0.25">
      <c r="A480" t="s">
        <v>1421</v>
      </c>
      <c r="B480" t="s">
        <v>1422</v>
      </c>
      <c r="C480" t="s">
        <v>1423</v>
      </c>
      <c r="D480" t="s">
        <v>1422</v>
      </c>
    </row>
    <row r="481" spans="1:4" x14ac:dyDescent="0.25">
      <c r="A481" t="s">
        <v>1424</v>
      </c>
      <c r="B481" t="s">
        <v>1425</v>
      </c>
      <c r="C481" t="s">
        <v>1426</v>
      </c>
      <c r="D481" t="s">
        <v>1425</v>
      </c>
    </row>
    <row r="482" spans="1:4" x14ac:dyDescent="0.25">
      <c r="A482" t="s">
        <v>1427</v>
      </c>
      <c r="B482" t="s">
        <v>1428</v>
      </c>
      <c r="C482" t="s">
        <v>1429</v>
      </c>
      <c r="D482" t="s">
        <v>1428</v>
      </c>
    </row>
    <row r="483" spans="1:4" x14ac:dyDescent="0.25">
      <c r="A483" t="s">
        <v>1430</v>
      </c>
      <c r="B483" t="s">
        <v>1431</v>
      </c>
      <c r="C483" t="s">
        <v>1432</v>
      </c>
      <c r="D483" t="s">
        <v>1431</v>
      </c>
    </row>
    <row r="484" spans="1:4" x14ac:dyDescent="0.25">
      <c r="A484" t="s">
        <v>1433</v>
      </c>
      <c r="B484" t="s">
        <v>1434</v>
      </c>
      <c r="C484" t="s">
        <v>1435</v>
      </c>
      <c r="D484" t="s">
        <v>1434</v>
      </c>
    </row>
    <row r="485" spans="1:4" x14ac:dyDescent="0.25">
      <c r="A485" t="s">
        <v>1436</v>
      </c>
      <c r="B485" t="s">
        <v>1437</v>
      </c>
      <c r="C485" t="s">
        <v>1438</v>
      </c>
      <c r="D485" t="s">
        <v>1437</v>
      </c>
    </row>
    <row r="486" spans="1:4" x14ac:dyDescent="0.25">
      <c r="A486" t="s">
        <v>1439</v>
      </c>
      <c r="B486" t="s">
        <v>1440</v>
      </c>
      <c r="C486" t="s">
        <v>1441</v>
      </c>
      <c r="D486" t="s">
        <v>1440</v>
      </c>
    </row>
    <row r="487" spans="1:4" x14ac:dyDescent="0.25">
      <c r="A487" t="s">
        <v>1442</v>
      </c>
      <c r="B487" t="s">
        <v>1443</v>
      </c>
      <c r="C487" t="s">
        <v>1444</v>
      </c>
      <c r="D487" t="s">
        <v>1443</v>
      </c>
    </row>
    <row r="488" spans="1:4" x14ac:dyDescent="0.25">
      <c r="A488" t="s">
        <v>1445</v>
      </c>
      <c r="B488" t="s">
        <v>1446</v>
      </c>
      <c r="C488" t="s">
        <v>1447</v>
      </c>
      <c r="D488" t="s">
        <v>1446</v>
      </c>
    </row>
    <row r="489" spans="1:4" x14ac:dyDescent="0.25">
      <c r="A489" t="s">
        <v>1448</v>
      </c>
      <c r="B489" t="s">
        <v>1449</v>
      </c>
      <c r="C489" t="s">
        <v>1450</v>
      </c>
      <c r="D489" t="s">
        <v>1449</v>
      </c>
    </row>
    <row r="490" spans="1:4" x14ac:dyDescent="0.25">
      <c r="A490" t="s">
        <v>1451</v>
      </c>
      <c r="B490" t="s">
        <v>1452</v>
      </c>
      <c r="C490" t="s">
        <v>1453</v>
      </c>
      <c r="D490" t="s">
        <v>1452</v>
      </c>
    </row>
    <row r="491" spans="1:4" x14ac:dyDescent="0.25">
      <c r="A491" t="s">
        <v>1454</v>
      </c>
      <c r="B491" t="s">
        <v>1455</v>
      </c>
      <c r="C491" t="s">
        <v>1456</v>
      </c>
      <c r="D491" t="s">
        <v>1455</v>
      </c>
    </row>
    <row r="492" spans="1:4" x14ac:dyDescent="0.25">
      <c r="A492" t="s">
        <v>1457</v>
      </c>
      <c r="B492" t="s">
        <v>1458</v>
      </c>
      <c r="C492" t="s">
        <v>1459</v>
      </c>
      <c r="D492" t="s">
        <v>1458</v>
      </c>
    </row>
    <row r="493" spans="1:4" x14ac:dyDescent="0.25">
      <c r="A493" t="s">
        <v>1460</v>
      </c>
      <c r="B493" t="s">
        <v>1461</v>
      </c>
      <c r="C493" t="s">
        <v>1462</v>
      </c>
      <c r="D493" t="s">
        <v>1461</v>
      </c>
    </row>
    <row r="494" spans="1:4" x14ac:dyDescent="0.25">
      <c r="A494" t="s">
        <v>1463</v>
      </c>
      <c r="B494" t="s">
        <v>1464</v>
      </c>
      <c r="C494" t="s">
        <v>1465</v>
      </c>
      <c r="D494" t="s">
        <v>1464</v>
      </c>
    </row>
    <row r="495" spans="1:4" x14ac:dyDescent="0.25">
      <c r="A495" t="s">
        <v>1466</v>
      </c>
      <c r="B495" t="s">
        <v>1467</v>
      </c>
      <c r="C495" t="s">
        <v>1468</v>
      </c>
      <c r="D495" t="s">
        <v>1467</v>
      </c>
    </row>
    <row r="496" spans="1:4" x14ac:dyDescent="0.25">
      <c r="A496" t="s">
        <v>1469</v>
      </c>
      <c r="B496" t="s">
        <v>1470</v>
      </c>
      <c r="C496" t="s">
        <v>1471</v>
      </c>
      <c r="D496" t="s">
        <v>1470</v>
      </c>
    </row>
    <row r="497" spans="1:4" x14ac:dyDescent="0.25">
      <c r="A497" t="s">
        <v>1472</v>
      </c>
      <c r="B497" t="s">
        <v>1473</v>
      </c>
      <c r="C497" t="s">
        <v>1474</v>
      </c>
      <c r="D497" t="s">
        <v>1473</v>
      </c>
    </row>
    <row r="498" spans="1:4" x14ac:dyDescent="0.25">
      <c r="A498" t="s">
        <v>1475</v>
      </c>
      <c r="B498" t="s">
        <v>1476</v>
      </c>
      <c r="C498" t="s">
        <v>1477</v>
      </c>
      <c r="D498" t="s">
        <v>1476</v>
      </c>
    </row>
    <row r="499" spans="1:4" x14ac:dyDescent="0.25">
      <c r="A499" t="s">
        <v>1478</v>
      </c>
      <c r="B499" t="s">
        <v>1479</v>
      </c>
      <c r="C499" t="s">
        <v>1480</v>
      </c>
      <c r="D499" t="s">
        <v>1479</v>
      </c>
    </row>
    <row r="500" spans="1:4" x14ac:dyDescent="0.25">
      <c r="A500" t="s">
        <v>1481</v>
      </c>
      <c r="B500" t="s">
        <v>1482</v>
      </c>
      <c r="C500" t="s">
        <v>1483</v>
      </c>
      <c r="D500" t="s">
        <v>1482</v>
      </c>
    </row>
    <row r="501" spans="1:4" x14ac:dyDescent="0.25">
      <c r="A501" t="s">
        <v>1484</v>
      </c>
      <c r="B501" t="s">
        <v>1485</v>
      </c>
      <c r="C501" t="s">
        <v>1486</v>
      </c>
      <c r="D501" t="s">
        <v>1485</v>
      </c>
    </row>
    <row r="502" spans="1:4" x14ac:dyDescent="0.25">
      <c r="A502" t="s">
        <v>1487</v>
      </c>
      <c r="B502" t="s">
        <v>1488</v>
      </c>
      <c r="C502" t="s">
        <v>1489</v>
      </c>
      <c r="D502" t="s">
        <v>1488</v>
      </c>
    </row>
    <row r="503" spans="1:4" x14ac:dyDescent="0.25">
      <c r="A503" t="s">
        <v>1490</v>
      </c>
      <c r="B503" t="s">
        <v>1491</v>
      </c>
      <c r="C503" t="s">
        <v>1492</v>
      </c>
      <c r="D503" t="s">
        <v>1491</v>
      </c>
    </row>
    <row r="504" spans="1:4" x14ac:dyDescent="0.25">
      <c r="A504" t="s">
        <v>1493</v>
      </c>
      <c r="B504" t="s">
        <v>1494</v>
      </c>
      <c r="C504" t="s">
        <v>1495</v>
      </c>
      <c r="D504" t="s">
        <v>1494</v>
      </c>
    </row>
    <row r="505" spans="1:4" x14ac:dyDescent="0.25">
      <c r="A505" t="s">
        <v>1496</v>
      </c>
      <c r="B505" t="s">
        <v>1497</v>
      </c>
      <c r="C505" t="s">
        <v>1498</v>
      </c>
      <c r="D505" t="s">
        <v>1497</v>
      </c>
    </row>
    <row r="506" spans="1:4" x14ac:dyDescent="0.25">
      <c r="A506" t="s">
        <v>1499</v>
      </c>
      <c r="B506" t="s">
        <v>1500</v>
      </c>
      <c r="C506" t="s">
        <v>1501</v>
      </c>
      <c r="D506" t="s">
        <v>1500</v>
      </c>
    </row>
    <row r="507" spans="1:4" x14ac:dyDescent="0.25">
      <c r="A507" t="s">
        <v>1502</v>
      </c>
      <c r="B507" t="s">
        <v>1503</v>
      </c>
      <c r="C507" t="s">
        <v>1504</v>
      </c>
      <c r="D507" t="s">
        <v>1503</v>
      </c>
    </row>
    <row r="508" spans="1:4" x14ac:dyDescent="0.25">
      <c r="A508" t="s">
        <v>1505</v>
      </c>
      <c r="B508" t="s">
        <v>1506</v>
      </c>
      <c r="C508" t="s">
        <v>1507</v>
      </c>
      <c r="D508" t="s">
        <v>1506</v>
      </c>
    </row>
    <row r="509" spans="1:4" x14ac:dyDescent="0.25">
      <c r="A509" t="s">
        <v>1508</v>
      </c>
      <c r="B509" t="s">
        <v>1509</v>
      </c>
      <c r="C509" t="s">
        <v>1510</v>
      </c>
      <c r="D509" t="s">
        <v>1509</v>
      </c>
    </row>
    <row r="510" spans="1:4" x14ac:dyDescent="0.25">
      <c r="A510" t="s">
        <v>1511</v>
      </c>
      <c r="B510" t="s">
        <v>1512</v>
      </c>
      <c r="C510" t="s">
        <v>1513</v>
      </c>
      <c r="D510" t="s">
        <v>1512</v>
      </c>
    </row>
    <row r="511" spans="1:4" x14ac:dyDescent="0.25">
      <c r="A511" t="s">
        <v>1514</v>
      </c>
      <c r="B511" t="s">
        <v>1515</v>
      </c>
      <c r="C511" t="s">
        <v>1516</v>
      </c>
      <c r="D511" t="s">
        <v>1515</v>
      </c>
    </row>
    <row r="512" spans="1:4" x14ac:dyDescent="0.25">
      <c r="A512" t="s">
        <v>1517</v>
      </c>
      <c r="B512" t="s">
        <v>1518</v>
      </c>
      <c r="C512" t="s">
        <v>1519</v>
      </c>
      <c r="D512" t="s">
        <v>1518</v>
      </c>
    </row>
    <row r="513" spans="1:4" x14ac:dyDescent="0.25">
      <c r="A513" t="s">
        <v>1520</v>
      </c>
      <c r="B513" t="s">
        <v>1521</v>
      </c>
      <c r="C513" t="s">
        <v>1522</v>
      </c>
      <c r="D513" t="s">
        <v>1521</v>
      </c>
    </row>
    <row r="514" spans="1:4" x14ac:dyDescent="0.25">
      <c r="A514" t="s">
        <v>1523</v>
      </c>
      <c r="B514" t="s">
        <v>1524</v>
      </c>
      <c r="C514" t="s">
        <v>1525</v>
      </c>
      <c r="D514" t="s">
        <v>1524</v>
      </c>
    </row>
    <row r="515" spans="1:4" x14ac:dyDescent="0.25">
      <c r="A515" t="s">
        <v>1526</v>
      </c>
      <c r="B515" t="s">
        <v>1527</v>
      </c>
      <c r="C515" t="s">
        <v>1528</v>
      </c>
      <c r="D515" t="s">
        <v>1527</v>
      </c>
    </row>
    <row r="516" spans="1:4" x14ac:dyDescent="0.25">
      <c r="A516" t="s">
        <v>1529</v>
      </c>
      <c r="B516" t="s">
        <v>1530</v>
      </c>
      <c r="C516" t="s">
        <v>1531</v>
      </c>
      <c r="D516" t="s">
        <v>1530</v>
      </c>
    </row>
    <row r="517" spans="1:4" x14ac:dyDescent="0.25">
      <c r="A517" t="s">
        <v>1532</v>
      </c>
      <c r="B517" t="s">
        <v>1533</v>
      </c>
      <c r="C517" t="s">
        <v>1534</v>
      </c>
      <c r="D517" t="s">
        <v>1533</v>
      </c>
    </row>
    <row r="518" spans="1:4" x14ac:dyDescent="0.25">
      <c r="A518" t="s">
        <v>1535</v>
      </c>
      <c r="B518" t="s">
        <v>1536</v>
      </c>
      <c r="C518" t="s">
        <v>1537</v>
      </c>
      <c r="D518" t="s">
        <v>1536</v>
      </c>
    </row>
    <row r="519" spans="1:4" x14ac:dyDescent="0.25">
      <c r="A519" t="s">
        <v>1538</v>
      </c>
      <c r="B519" t="s">
        <v>1539</v>
      </c>
      <c r="C519" t="s">
        <v>1540</v>
      </c>
      <c r="D519" t="s">
        <v>1539</v>
      </c>
    </row>
    <row r="520" spans="1:4" x14ac:dyDescent="0.25">
      <c r="A520" t="s">
        <v>1541</v>
      </c>
      <c r="B520" t="s">
        <v>1542</v>
      </c>
      <c r="C520" t="s">
        <v>1543</v>
      </c>
      <c r="D520" t="s">
        <v>1542</v>
      </c>
    </row>
    <row r="521" spans="1:4" x14ac:dyDescent="0.25">
      <c r="A521" t="s">
        <v>1544</v>
      </c>
      <c r="B521" t="s">
        <v>1545</v>
      </c>
      <c r="C521" t="s">
        <v>1546</v>
      </c>
      <c r="D521" t="s">
        <v>1545</v>
      </c>
    </row>
    <row r="522" spans="1:4" x14ac:dyDescent="0.25">
      <c r="A522" t="s">
        <v>1547</v>
      </c>
      <c r="B522" t="s">
        <v>1548</v>
      </c>
      <c r="C522" t="s">
        <v>1549</v>
      </c>
      <c r="D522" t="s">
        <v>1548</v>
      </c>
    </row>
    <row r="523" spans="1:4" x14ac:dyDescent="0.25">
      <c r="A523" t="s">
        <v>1550</v>
      </c>
      <c r="B523" t="s">
        <v>1551</v>
      </c>
      <c r="C523" t="s">
        <v>1552</v>
      </c>
      <c r="D523" t="s">
        <v>1551</v>
      </c>
    </row>
    <row r="524" spans="1:4" x14ac:dyDescent="0.25">
      <c r="A524" t="s">
        <v>1553</v>
      </c>
      <c r="B524" t="s">
        <v>1554</v>
      </c>
      <c r="C524" t="s">
        <v>1555</v>
      </c>
      <c r="D524" t="s">
        <v>1554</v>
      </c>
    </row>
    <row r="525" spans="1:4" x14ac:dyDescent="0.25">
      <c r="A525" t="s">
        <v>1556</v>
      </c>
      <c r="B525" t="s">
        <v>1557</v>
      </c>
      <c r="C525" t="s">
        <v>1558</v>
      </c>
      <c r="D525" t="s">
        <v>1557</v>
      </c>
    </row>
    <row r="526" spans="1:4" x14ac:dyDescent="0.25">
      <c r="A526" t="s">
        <v>1559</v>
      </c>
      <c r="B526" t="s">
        <v>1560</v>
      </c>
      <c r="C526" t="s">
        <v>1561</v>
      </c>
      <c r="D526" t="s">
        <v>1560</v>
      </c>
    </row>
    <row r="527" spans="1:4" x14ac:dyDescent="0.25">
      <c r="A527" t="s">
        <v>1562</v>
      </c>
      <c r="B527" t="s">
        <v>1563</v>
      </c>
      <c r="C527" t="s">
        <v>1564</v>
      </c>
      <c r="D527" t="s">
        <v>1563</v>
      </c>
    </row>
    <row r="528" spans="1:4" x14ac:dyDescent="0.25">
      <c r="A528" t="s">
        <v>1565</v>
      </c>
      <c r="B528" t="s">
        <v>1566</v>
      </c>
      <c r="C528" t="s">
        <v>1567</v>
      </c>
      <c r="D528" t="s">
        <v>1566</v>
      </c>
    </row>
    <row r="529" spans="1:4" x14ac:dyDescent="0.25">
      <c r="A529" t="s">
        <v>1568</v>
      </c>
      <c r="B529" t="s">
        <v>1569</v>
      </c>
      <c r="C529" t="s">
        <v>1570</v>
      </c>
      <c r="D529" t="s">
        <v>1569</v>
      </c>
    </row>
    <row r="530" spans="1:4" x14ac:dyDescent="0.25">
      <c r="A530" t="s">
        <v>1571</v>
      </c>
      <c r="B530" t="s">
        <v>1572</v>
      </c>
      <c r="C530" t="s">
        <v>1573</v>
      </c>
      <c r="D530" t="s">
        <v>1572</v>
      </c>
    </row>
    <row r="531" spans="1:4" x14ac:dyDescent="0.25">
      <c r="A531" t="s">
        <v>1574</v>
      </c>
      <c r="B531" t="s">
        <v>1575</v>
      </c>
      <c r="C531" t="s">
        <v>1576</v>
      </c>
      <c r="D531" t="s">
        <v>1575</v>
      </c>
    </row>
    <row r="532" spans="1:4" x14ac:dyDescent="0.25">
      <c r="A532" t="s">
        <v>1577</v>
      </c>
      <c r="B532" t="s">
        <v>1578</v>
      </c>
      <c r="C532" t="s">
        <v>1579</v>
      </c>
      <c r="D532" t="s">
        <v>1578</v>
      </c>
    </row>
    <row r="533" spans="1:4" x14ac:dyDescent="0.25">
      <c r="A533" t="s">
        <v>1580</v>
      </c>
      <c r="B533" t="s">
        <v>1581</v>
      </c>
      <c r="C533" t="s">
        <v>1582</v>
      </c>
      <c r="D533" t="s">
        <v>1581</v>
      </c>
    </row>
    <row r="534" spans="1:4" x14ac:dyDescent="0.25">
      <c r="A534" t="s">
        <v>1583</v>
      </c>
      <c r="B534" t="s">
        <v>1584</v>
      </c>
      <c r="C534" t="s">
        <v>1585</v>
      </c>
      <c r="D534" t="s">
        <v>1584</v>
      </c>
    </row>
    <row r="535" spans="1:4" x14ac:dyDescent="0.25">
      <c r="A535" t="s">
        <v>1586</v>
      </c>
      <c r="B535" t="s">
        <v>1587</v>
      </c>
      <c r="C535" t="s">
        <v>1588</v>
      </c>
      <c r="D535" t="s">
        <v>1587</v>
      </c>
    </row>
    <row r="536" spans="1:4" x14ac:dyDescent="0.25">
      <c r="A536" t="s">
        <v>1589</v>
      </c>
      <c r="B536" t="s">
        <v>1590</v>
      </c>
      <c r="C536" t="s">
        <v>1591</v>
      </c>
      <c r="D536" t="s">
        <v>1590</v>
      </c>
    </row>
    <row r="537" spans="1:4" x14ac:dyDescent="0.25">
      <c r="A537" t="s">
        <v>1592</v>
      </c>
      <c r="B537" t="s">
        <v>1593</v>
      </c>
      <c r="C537" t="s">
        <v>1594</v>
      </c>
      <c r="D537" t="s">
        <v>1593</v>
      </c>
    </row>
    <row r="538" spans="1:4" x14ac:dyDescent="0.25">
      <c r="A538" t="s">
        <v>1595</v>
      </c>
      <c r="B538" t="s">
        <v>1596</v>
      </c>
      <c r="C538" t="s">
        <v>1597</v>
      </c>
      <c r="D538" t="s">
        <v>1596</v>
      </c>
    </row>
    <row r="539" spans="1:4" x14ac:dyDescent="0.25">
      <c r="A539" t="s">
        <v>1598</v>
      </c>
      <c r="B539" t="s">
        <v>1599</v>
      </c>
      <c r="C539" t="s">
        <v>1600</v>
      </c>
      <c r="D539" t="s">
        <v>1599</v>
      </c>
    </row>
    <row r="540" spans="1:4" x14ac:dyDescent="0.25">
      <c r="A540" t="s">
        <v>1601</v>
      </c>
      <c r="B540" t="s">
        <v>1602</v>
      </c>
      <c r="C540" t="s">
        <v>1603</v>
      </c>
      <c r="D540" t="s">
        <v>1602</v>
      </c>
    </row>
    <row r="541" spans="1:4" x14ac:dyDescent="0.25">
      <c r="A541" t="s">
        <v>1604</v>
      </c>
      <c r="B541" t="s">
        <v>1605</v>
      </c>
      <c r="C541" t="s">
        <v>1606</v>
      </c>
      <c r="D541" t="s">
        <v>1605</v>
      </c>
    </row>
    <row r="542" spans="1:4" x14ac:dyDescent="0.25">
      <c r="A542" t="s">
        <v>1607</v>
      </c>
      <c r="B542" t="s">
        <v>1608</v>
      </c>
      <c r="C542" t="s">
        <v>1609</v>
      </c>
      <c r="D542" t="s">
        <v>1608</v>
      </c>
    </row>
    <row r="543" spans="1:4" x14ac:dyDescent="0.25">
      <c r="A543" t="s">
        <v>1610</v>
      </c>
      <c r="B543" t="s">
        <v>1611</v>
      </c>
      <c r="C543" t="s">
        <v>1612</v>
      </c>
      <c r="D543" t="s">
        <v>1611</v>
      </c>
    </row>
    <row r="544" spans="1:4" x14ac:dyDescent="0.25">
      <c r="A544" t="s">
        <v>1613</v>
      </c>
      <c r="B544" t="s">
        <v>1614</v>
      </c>
      <c r="C544" t="s">
        <v>1615</v>
      </c>
      <c r="D544" t="s">
        <v>1614</v>
      </c>
    </row>
    <row r="545" spans="1:4" x14ac:dyDescent="0.25">
      <c r="A545" t="s">
        <v>1616</v>
      </c>
      <c r="B545" t="s">
        <v>1617</v>
      </c>
      <c r="C545" t="s">
        <v>1618</v>
      </c>
      <c r="D545" t="s">
        <v>1617</v>
      </c>
    </row>
    <row r="546" spans="1:4" x14ac:dyDescent="0.25">
      <c r="A546" t="s">
        <v>1619</v>
      </c>
      <c r="B546" t="s">
        <v>1620</v>
      </c>
      <c r="C546" t="s">
        <v>1621</v>
      </c>
      <c r="D546" t="s">
        <v>1620</v>
      </c>
    </row>
    <row r="547" spans="1:4" x14ac:dyDescent="0.25">
      <c r="A547" t="s">
        <v>1622</v>
      </c>
      <c r="B547" t="s">
        <v>1623</v>
      </c>
      <c r="C547" t="s">
        <v>1624</v>
      </c>
      <c r="D547" t="s">
        <v>1623</v>
      </c>
    </row>
    <row r="548" spans="1:4" x14ac:dyDescent="0.25">
      <c r="A548" t="s">
        <v>1625</v>
      </c>
      <c r="B548" t="s">
        <v>1626</v>
      </c>
      <c r="C548" t="s">
        <v>1627</v>
      </c>
      <c r="D548" t="s">
        <v>1626</v>
      </c>
    </row>
    <row r="549" spans="1:4" x14ac:dyDescent="0.25">
      <c r="A549" t="s">
        <v>1628</v>
      </c>
      <c r="B549" t="s">
        <v>1629</v>
      </c>
      <c r="C549" t="s">
        <v>1630</v>
      </c>
      <c r="D549" t="s">
        <v>1629</v>
      </c>
    </row>
    <row r="550" spans="1:4" x14ac:dyDescent="0.25">
      <c r="A550" t="s">
        <v>1631</v>
      </c>
      <c r="B550" t="s">
        <v>1632</v>
      </c>
      <c r="C550" t="s">
        <v>1633</v>
      </c>
      <c r="D550" t="s">
        <v>1632</v>
      </c>
    </row>
    <row r="551" spans="1:4" x14ac:dyDescent="0.25">
      <c r="A551" t="s">
        <v>1634</v>
      </c>
      <c r="B551" t="s">
        <v>1635</v>
      </c>
      <c r="C551" t="s">
        <v>1636</v>
      </c>
      <c r="D551" t="s">
        <v>1635</v>
      </c>
    </row>
    <row r="552" spans="1:4" x14ac:dyDescent="0.25">
      <c r="A552" t="s">
        <v>1637</v>
      </c>
      <c r="B552" t="s">
        <v>1638</v>
      </c>
      <c r="C552" t="s">
        <v>1639</v>
      </c>
      <c r="D552" t="s">
        <v>1638</v>
      </c>
    </row>
    <row r="553" spans="1:4" x14ac:dyDescent="0.25">
      <c r="A553" t="s">
        <v>1640</v>
      </c>
      <c r="B553" t="s">
        <v>1641</v>
      </c>
      <c r="C553" t="s">
        <v>1642</v>
      </c>
      <c r="D553" t="s">
        <v>1641</v>
      </c>
    </row>
    <row r="554" spans="1:4" x14ac:dyDescent="0.25">
      <c r="A554" t="s">
        <v>1643</v>
      </c>
      <c r="B554" t="s">
        <v>1644</v>
      </c>
      <c r="C554" t="s">
        <v>1645</v>
      </c>
      <c r="D554" t="s">
        <v>1644</v>
      </c>
    </row>
    <row r="555" spans="1:4" x14ac:dyDescent="0.25">
      <c r="A555" t="s">
        <v>1646</v>
      </c>
      <c r="B555" t="s">
        <v>1647</v>
      </c>
      <c r="C555" t="s">
        <v>1648</v>
      </c>
      <c r="D555" t="s">
        <v>1647</v>
      </c>
    </row>
    <row r="556" spans="1:4" x14ac:dyDescent="0.25">
      <c r="A556" t="s">
        <v>1649</v>
      </c>
      <c r="B556" t="s">
        <v>1650</v>
      </c>
      <c r="C556" t="s">
        <v>1651</v>
      </c>
      <c r="D556" t="s">
        <v>1650</v>
      </c>
    </row>
    <row r="557" spans="1:4" x14ac:dyDescent="0.25">
      <c r="A557" t="s">
        <v>1652</v>
      </c>
      <c r="B557" t="s">
        <v>1653</v>
      </c>
      <c r="C557" t="s">
        <v>1654</v>
      </c>
      <c r="D557" t="s">
        <v>1653</v>
      </c>
    </row>
    <row r="558" spans="1:4" x14ac:dyDescent="0.25">
      <c r="A558" t="s">
        <v>1655</v>
      </c>
      <c r="B558" t="s">
        <v>1656</v>
      </c>
      <c r="C558" t="s">
        <v>1657</v>
      </c>
      <c r="D558" t="s">
        <v>1656</v>
      </c>
    </row>
    <row r="559" spans="1:4" x14ac:dyDescent="0.25">
      <c r="A559" t="s">
        <v>1658</v>
      </c>
      <c r="B559" t="s">
        <v>1659</v>
      </c>
      <c r="C559" t="s">
        <v>1660</v>
      </c>
      <c r="D559" t="s">
        <v>1659</v>
      </c>
    </row>
    <row r="560" spans="1:4" x14ac:dyDescent="0.25">
      <c r="A560" t="s">
        <v>1661</v>
      </c>
      <c r="B560" t="s">
        <v>1662</v>
      </c>
      <c r="C560" t="s">
        <v>1663</v>
      </c>
      <c r="D560" t="s">
        <v>1662</v>
      </c>
    </row>
    <row r="561" spans="1:4" x14ac:dyDescent="0.25">
      <c r="A561" t="s">
        <v>1664</v>
      </c>
      <c r="B561" t="s">
        <v>1665</v>
      </c>
      <c r="C561" t="s">
        <v>1666</v>
      </c>
      <c r="D561" t="s">
        <v>1665</v>
      </c>
    </row>
    <row r="562" spans="1:4" x14ac:dyDescent="0.25">
      <c r="A562" t="s">
        <v>1667</v>
      </c>
      <c r="B562" t="s">
        <v>1668</v>
      </c>
      <c r="C562" t="s">
        <v>1669</v>
      </c>
      <c r="D562" t="s">
        <v>1668</v>
      </c>
    </row>
    <row r="563" spans="1:4" x14ac:dyDescent="0.25">
      <c r="A563" t="s">
        <v>1670</v>
      </c>
      <c r="B563" t="s">
        <v>1671</v>
      </c>
      <c r="C563" t="s">
        <v>1672</v>
      </c>
      <c r="D563" t="s">
        <v>1671</v>
      </c>
    </row>
    <row r="564" spans="1:4" x14ac:dyDescent="0.25">
      <c r="A564" t="s">
        <v>1673</v>
      </c>
      <c r="B564" t="s">
        <v>1674</v>
      </c>
      <c r="C564" t="s">
        <v>1675</v>
      </c>
      <c r="D564" t="s">
        <v>1674</v>
      </c>
    </row>
    <row r="565" spans="1:4" x14ac:dyDescent="0.25">
      <c r="A565" t="s">
        <v>1676</v>
      </c>
      <c r="B565" t="s">
        <v>1677</v>
      </c>
      <c r="C565" t="s">
        <v>1678</v>
      </c>
      <c r="D565" t="s">
        <v>1677</v>
      </c>
    </row>
    <row r="566" spans="1:4" x14ac:dyDescent="0.25">
      <c r="A566" t="s">
        <v>1679</v>
      </c>
      <c r="B566" t="s">
        <v>1680</v>
      </c>
      <c r="C566" t="s">
        <v>1681</v>
      </c>
      <c r="D566" t="s">
        <v>1680</v>
      </c>
    </row>
    <row r="567" spans="1:4" x14ac:dyDescent="0.25">
      <c r="A567" t="s">
        <v>1682</v>
      </c>
      <c r="B567" t="s">
        <v>1683</v>
      </c>
      <c r="C567" t="s">
        <v>1684</v>
      </c>
      <c r="D567" t="s">
        <v>1683</v>
      </c>
    </row>
    <row r="568" spans="1:4" x14ac:dyDescent="0.25">
      <c r="A568" t="s">
        <v>1685</v>
      </c>
      <c r="B568" t="s">
        <v>1686</v>
      </c>
      <c r="C568" t="s">
        <v>1687</v>
      </c>
      <c r="D568" t="s">
        <v>1686</v>
      </c>
    </row>
    <row r="569" spans="1:4" x14ac:dyDescent="0.25">
      <c r="A569" t="s">
        <v>1688</v>
      </c>
      <c r="B569" t="s">
        <v>1689</v>
      </c>
      <c r="C569" t="s">
        <v>1690</v>
      </c>
      <c r="D569" t="s">
        <v>1689</v>
      </c>
    </row>
    <row r="570" spans="1:4" x14ac:dyDescent="0.25">
      <c r="A570" t="s">
        <v>1691</v>
      </c>
      <c r="B570" t="s">
        <v>1692</v>
      </c>
      <c r="C570" t="s">
        <v>1693</v>
      </c>
      <c r="D570" t="s">
        <v>1692</v>
      </c>
    </row>
    <row r="571" spans="1:4" x14ac:dyDescent="0.25">
      <c r="A571" t="s">
        <v>1694</v>
      </c>
      <c r="B571" t="s">
        <v>1695</v>
      </c>
      <c r="C571" t="s">
        <v>1696</v>
      </c>
      <c r="D571" t="s">
        <v>1695</v>
      </c>
    </row>
    <row r="572" spans="1:4" x14ac:dyDescent="0.25">
      <c r="A572" t="s">
        <v>1697</v>
      </c>
      <c r="B572" t="s">
        <v>1698</v>
      </c>
      <c r="C572" t="s">
        <v>1699</v>
      </c>
      <c r="D572" t="s">
        <v>1698</v>
      </c>
    </row>
    <row r="573" spans="1:4" x14ac:dyDescent="0.25">
      <c r="A573" t="s">
        <v>1700</v>
      </c>
      <c r="B573" t="s">
        <v>1701</v>
      </c>
      <c r="C573" t="s">
        <v>1702</v>
      </c>
      <c r="D573" t="s">
        <v>1701</v>
      </c>
    </row>
    <row r="574" spans="1:4" x14ac:dyDescent="0.25">
      <c r="A574" t="s">
        <v>1703</v>
      </c>
      <c r="B574" t="s">
        <v>1704</v>
      </c>
      <c r="C574" t="s">
        <v>1705</v>
      </c>
      <c r="D574" t="s">
        <v>1704</v>
      </c>
    </row>
    <row r="575" spans="1:4" x14ac:dyDescent="0.25">
      <c r="A575" t="s">
        <v>1706</v>
      </c>
      <c r="B575" t="s">
        <v>1707</v>
      </c>
      <c r="C575" t="s">
        <v>1708</v>
      </c>
      <c r="D575" t="s">
        <v>1707</v>
      </c>
    </row>
    <row r="576" spans="1:4" x14ac:dyDescent="0.25">
      <c r="A576" t="s">
        <v>1709</v>
      </c>
      <c r="B576" t="s">
        <v>1710</v>
      </c>
      <c r="C576" t="s">
        <v>1711</v>
      </c>
      <c r="D576" t="s">
        <v>1710</v>
      </c>
    </row>
    <row r="577" spans="1:4" x14ac:dyDescent="0.25">
      <c r="A577" t="s">
        <v>1712</v>
      </c>
      <c r="B577" t="s">
        <v>1713</v>
      </c>
      <c r="C577" t="s">
        <v>1714</v>
      </c>
      <c r="D577" t="s">
        <v>1713</v>
      </c>
    </row>
    <row r="578" spans="1:4" x14ac:dyDescent="0.25">
      <c r="A578" t="s">
        <v>1715</v>
      </c>
      <c r="B578" t="s">
        <v>1716</v>
      </c>
      <c r="C578" t="s">
        <v>1717</v>
      </c>
      <c r="D578" t="s">
        <v>1716</v>
      </c>
    </row>
    <row r="579" spans="1:4" x14ac:dyDescent="0.25">
      <c r="A579" t="s">
        <v>1718</v>
      </c>
      <c r="B579" t="s">
        <v>1719</v>
      </c>
      <c r="C579" t="s">
        <v>1720</v>
      </c>
      <c r="D579" t="s">
        <v>1719</v>
      </c>
    </row>
    <row r="580" spans="1:4" x14ac:dyDescent="0.25">
      <c r="A580" t="s">
        <v>1721</v>
      </c>
      <c r="B580" t="s">
        <v>1722</v>
      </c>
      <c r="C580" t="s">
        <v>1723</v>
      </c>
      <c r="D580" t="s">
        <v>1722</v>
      </c>
    </row>
    <row r="581" spans="1:4" x14ac:dyDescent="0.25">
      <c r="A581" t="s">
        <v>1724</v>
      </c>
      <c r="B581" t="s">
        <v>1725</v>
      </c>
      <c r="C581" t="s">
        <v>1726</v>
      </c>
      <c r="D581" t="s">
        <v>1725</v>
      </c>
    </row>
    <row r="582" spans="1:4" x14ac:dyDescent="0.25">
      <c r="A582" t="s">
        <v>1727</v>
      </c>
      <c r="B582" t="s">
        <v>1728</v>
      </c>
      <c r="C582" t="s">
        <v>1729</v>
      </c>
      <c r="D582" t="s">
        <v>1728</v>
      </c>
    </row>
    <row r="583" spans="1:4" x14ac:dyDescent="0.25">
      <c r="A583" t="s">
        <v>1730</v>
      </c>
      <c r="B583" t="s">
        <v>1731</v>
      </c>
      <c r="C583" t="s">
        <v>1732</v>
      </c>
      <c r="D583" t="s">
        <v>1731</v>
      </c>
    </row>
    <row r="584" spans="1:4" x14ac:dyDescent="0.25">
      <c r="A584" t="s">
        <v>1733</v>
      </c>
      <c r="B584" t="s">
        <v>1734</v>
      </c>
      <c r="C584" t="s">
        <v>1735</v>
      </c>
      <c r="D584" t="s">
        <v>1734</v>
      </c>
    </row>
    <row r="585" spans="1:4" x14ac:dyDescent="0.25">
      <c r="A585" t="s">
        <v>1736</v>
      </c>
      <c r="B585" t="s">
        <v>1737</v>
      </c>
      <c r="C585" t="s">
        <v>1738</v>
      </c>
      <c r="D585" t="s">
        <v>1737</v>
      </c>
    </row>
    <row r="586" spans="1:4" x14ac:dyDescent="0.25">
      <c r="A586" t="s">
        <v>1739</v>
      </c>
      <c r="B586" t="s">
        <v>1740</v>
      </c>
      <c r="C586" t="s">
        <v>1741</v>
      </c>
      <c r="D586" t="s">
        <v>1740</v>
      </c>
    </row>
    <row r="587" spans="1:4" x14ac:dyDescent="0.25">
      <c r="A587" t="s">
        <v>1742</v>
      </c>
      <c r="B587" t="s">
        <v>1743</v>
      </c>
      <c r="C587" t="s">
        <v>1744</v>
      </c>
      <c r="D587" t="s">
        <v>1743</v>
      </c>
    </row>
    <row r="588" spans="1:4" x14ac:dyDescent="0.25">
      <c r="A588" t="s">
        <v>1745</v>
      </c>
      <c r="B588" t="s">
        <v>1746</v>
      </c>
      <c r="C588" t="s">
        <v>1747</v>
      </c>
      <c r="D588" t="s">
        <v>1746</v>
      </c>
    </row>
    <row r="589" spans="1:4" x14ac:dyDescent="0.25">
      <c r="A589" t="s">
        <v>1748</v>
      </c>
      <c r="B589" t="s">
        <v>1749</v>
      </c>
      <c r="C589" t="s">
        <v>1750</v>
      </c>
      <c r="D589" t="s">
        <v>1749</v>
      </c>
    </row>
    <row r="590" spans="1:4" x14ac:dyDescent="0.25">
      <c r="A590" t="s">
        <v>1751</v>
      </c>
      <c r="B590" t="s">
        <v>1752</v>
      </c>
      <c r="C590" t="s">
        <v>1753</v>
      </c>
      <c r="D590" t="s">
        <v>1752</v>
      </c>
    </row>
    <row r="591" spans="1:4" x14ac:dyDescent="0.25">
      <c r="A591" t="s">
        <v>1754</v>
      </c>
      <c r="B591" t="s">
        <v>1755</v>
      </c>
      <c r="C591" t="s">
        <v>1756</v>
      </c>
      <c r="D591" t="s">
        <v>1755</v>
      </c>
    </row>
    <row r="592" spans="1:4" x14ac:dyDescent="0.25">
      <c r="A592" t="s">
        <v>1757</v>
      </c>
      <c r="B592" t="s">
        <v>1758</v>
      </c>
      <c r="C592" t="s">
        <v>1759</v>
      </c>
      <c r="D592" t="s">
        <v>1758</v>
      </c>
    </row>
    <row r="593" spans="1:4" x14ac:dyDescent="0.25">
      <c r="A593" t="s">
        <v>1760</v>
      </c>
      <c r="B593" t="s">
        <v>1761</v>
      </c>
      <c r="C593" t="s">
        <v>1762</v>
      </c>
      <c r="D593" t="s">
        <v>1761</v>
      </c>
    </row>
    <row r="594" spans="1:4" x14ac:dyDescent="0.25">
      <c r="A594" t="s">
        <v>1763</v>
      </c>
      <c r="B594" t="s">
        <v>1764</v>
      </c>
      <c r="C594" t="s">
        <v>1765</v>
      </c>
      <c r="D594" t="s">
        <v>1764</v>
      </c>
    </row>
    <row r="595" spans="1:4" x14ac:dyDescent="0.25">
      <c r="A595" t="s">
        <v>1766</v>
      </c>
      <c r="B595" t="s">
        <v>1767</v>
      </c>
      <c r="C595" t="s">
        <v>1768</v>
      </c>
      <c r="D595" t="s">
        <v>1767</v>
      </c>
    </row>
    <row r="596" spans="1:4" x14ac:dyDescent="0.25">
      <c r="A596" t="s">
        <v>1769</v>
      </c>
      <c r="B596" t="s">
        <v>1770</v>
      </c>
      <c r="C596" t="s">
        <v>1771</v>
      </c>
      <c r="D596" t="s">
        <v>1770</v>
      </c>
    </row>
    <row r="597" spans="1:4" x14ac:dyDescent="0.25">
      <c r="A597" t="s">
        <v>1772</v>
      </c>
      <c r="B597" t="s">
        <v>1773</v>
      </c>
      <c r="C597" t="s">
        <v>1774</v>
      </c>
      <c r="D597" t="s">
        <v>1773</v>
      </c>
    </row>
    <row r="598" spans="1:4" x14ac:dyDescent="0.25">
      <c r="A598" t="s">
        <v>1775</v>
      </c>
      <c r="B598" t="s">
        <v>1776</v>
      </c>
      <c r="C598" t="s">
        <v>1777</v>
      </c>
      <c r="D598" t="s">
        <v>1776</v>
      </c>
    </row>
    <row r="599" spans="1:4" x14ac:dyDescent="0.25">
      <c r="A599" t="s">
        <v>1778</v>
      </c>
      <c r="B599" t="s">
        <v>1779</v>
      </c>
      <c r="C599" t="s">
        <v>1780</v>
      </c>
      <c r="D599" t="s">
        <v>1779</v>
      </c>
    </row>
    <row r="600" spans="1:4" x14ac:dyDescent="0.25">
      <c r="A600" t="s">
        <v>1781</v>
      </c>
      <c r="B600" t="s">
        <v>1782</v>
      </c>
      <c r="C600" t="s">
        <v>1783</v>
      </c>
      <c r="D600" t="s">
        <v>1782</v>
      </c>
    </row>
    <row r="601" spans="1:4" x14ac:dyDescent="0.25">
      <c r="A601" t="s">
        <v>1784</v>
      </c>
      <c r="B601" t="s">
        <v>1785</v>
      </c>
      <c r="C601" t="s">
        <v>1786</v>
      </c>
      <c r="D601" t="s">
        <v>1785</v>
      </c>
    </row>
    <row r="602" spans="1:4" x14ac:dyDescent="0.25">
      <c r="A602" t="s">
        <v>1787</v>
      </c>
      <c r="B602" t="s">
        <v>1788</v>
      </c>
      <c r="C602" t="s">
        <v>1789</v>
      </c>
      <c r="D602" t="s">
        <v>1788</v>
      </c>
    </row>
    <row r="603" spans="1:4" x14ac:dyDescent="0.25">
      <c r="A603" t="s">
        <v>1790</v>
      </c>
      <c r="B603" t="s">
        <v>1791</v>
      </c>
      <c r="C603" t="s">
        <v>1792</v>
      </c>
      <c r="D603" t="s">
        <v>1791</v>
      </c>
    </row>
    <row r="604" spans="1:4" x14ac:dyDescent="0.25">
      <c r="A604" t="s">
        <v>1793</v>
      </c>
      <c r="B604" t="s">
        <v>1794</v>
      </c>
      <c r="C604" t="s">
        <v>1795</v>
      </c>
      <c r="D604" t="s">
        <v>1794</v>
      </c>
    </row>
    <row r="605" spans="1:4" x14ac:dyDescent="0.25">
      <c r="A605" t="s">
        <v>1796</v>
      </c>
      <c r="B605" t="s">
        <v>1797</v>
      </c>
      <c r="C605" t="s">
        <v>1798</v>
      </c>
      <c r="D605" t="s">
        <v>1797</v>
      </c>
    </row>
    <row r="606" spans="1:4" x14ac:dyDescent="0.25">
      <c r="A606" t="s">
        <v>1799</v>
      </c>
      <c r="B606" t="s">
        <v>1800</v>
      </c>
      <c r="C606" t="s">
        <v>1801</v>
      </c>
      <c r="D606" t="s">
        <v>1800</v>
      </c>
    </row>
    <row r="607" spans="1:4" x14ac:dyDescent="0.25">
      <c r="A607" t="s">
        <v>1802</v>
      </c>
      <c r="B607" t="s">
        <v>1803</v>
      </c>
      <c r="C607" t="s">
        <v>1804</v>
      </c>
      <c r="D607" t="s">
        <v>1803</v>
      </c>
    </row>
    <row r="608" spans="1:4" x14ac:dyDescent="0.25">
      <c r="A608" t="s">
        <v>1805</v>
      </c>
      <c r="B608" t="s">
        <v>1806</v>
      </c>
      <c r="C608" t="s">
        <v>1807</v>
      </c>
      <c r="D608" t="s">
        <v>1806</v>
      </c>
    </row>
    <row r="609" spans="1:4" x14ac:dyDescent="0.25">
      <c r="A609" t="s">
        <v>1808</v>
      </c>
      <c r="B609" t="s">
        <v>1809</v>
      </c>
      <c r="C609" t="s">
        <v>1810</v>
      </c>
      <c r="D609" t="s">
        <v>1809</v>
      </c>
    </row>
    <row r="610" spans="1:4" x14ac:dyDescent="0.25">
      <c r="A610" t="s">
        <v>1811</v>
      </c>
      <c r="B610" t="s">
        <v>1812</v>
      </c>
      <c r="C610" t="s">
        <v>1813</v>
      </c>
      <c r="D610" t="s">
        <v>1812</v>
      </c>
    </row>
    <row r="611" spans="1:4" x14ac:dyDescent="0.25">
      <c r="A611" t="s">
        <v>1814</v>
      </c>
      <c r="B611" t="s">
        <v>1815</v>
      </c>
      <c r="C611" t="s">
        <v>1816</v>
      </c>
      <c r="D611" t="s">
        <v>1815</v>
      </c>
    </row>
    <row r="612" spans="1:4" x14ac:dyDescent="0.25">
      <c r="A612" t="s">
        <v>1817</v>
      </c>
      <c r="B612" t="s">
        <v>1818</v>
      </c>
      <c r="C612" t="s">
        <v>1819</v>
      </c>
      <c r="D612" t="s">
        <v>1818</v>
      </c>
    </row>
    <row r="613" spans="1:4" x14ac:dyDescent="0.25">
      <c r="A613" t="s">
        <v>1820</v>
      </c>
      <c r="B613" t="s">
        <v>1821</v>
      </c>
      <c r="C613" t="s">
        <v>1822</v>
      </c>
      <c r="D613" t="s">
        <v>1821</v>
      </c>
    </row>
    <row r="614" spans="1:4" x14ac:dyDescent="0.25">
      <c r="A614" t="s">
        <v>1823</v>
      </c>
      <c r="B614" t="s">
        <v>1824</v>
      </c>
      <c r="C614" t="s">
        <v>1825</v>
      </c>
      <c r="D614" t="s">
        <v>1824</v>
      </c>
    </row>
    <row r="615" spans="1:4" x14ac:dyDescent="0.25">
      <c r="A615" t="s">
        <v>1826</v>
      </c>
      <c r="B615" t="s">
        <v>1827</v>
      </c>
      <c r="C615" t="s">
        <v>1828</v>
      </c>
      <c r="D615" t="s">
        <v>1827</v>
      </c>
    </row>
    <row r="616" spans="1:4" x14ac:dyDescent="0.25">
      <c r="A616" t="s">
        <v>1829</v>
      </c>
      <c r="B616" t="s">
        <v>1830</v>
      </c>
      <c r="C616" t="s">
        <v>1831</v>
      </c>
      <c r="D616" t="s">
        <v>1830</v>
      </c>
    </row>
    <row r="617" spans="1:4" x14ac:dyDescent="0.25">
      <c r="A617" t="s">
        <v>1832</v>
      </c>
      <c r="B617" t="s">
        <v>1833</v>
      </c>
      <c r="C617" t="s">
        <v>1834</v>
      </c>
      <c r="D617" t="s">
        <v>1833</v>
      </c>
    </row>
    <row r="618" spans="1:4" x14ac:dyDescent="0.25">
      <c r="A618" t="s">
        <v>1835</v>
      </c>
      <c r="B618" t="s">
        <v>1836</v>
      </c>
      <c r="C618" t="s">
        <v>1837</v>
      </c>
      <c r="D618" t="s">
        <v>1836</v>
      </c>
    </row>
    <row r="619" spans="1:4" x14ac:dyDescent="0.25">
      <c r="A619" t="s">
        <v>1838</v>
      </c>
      <c r="B619" t="s">
        <v>1839</v>
      </c>
      <c r="C619" t="s">
        <v>1840</v>
      </c>
      <c r="D619" t="s">
        <v>1839</v>
      </c>
    </row>
    <row r="620" spans="1:4" x14ac:dyDescent="0.25">
      <c r="A620" t="s">
        <v>1841</v>
      </c>
      <c r="B620" t="s">
        <v>1842</v>
      </c>
      <c r="C620" t="s">
        <v>1843</v>
      </c>
      <c r="D620" t="s">
        <v>1842</v>
      </c>
    </row>
    <row r="621" spans="1:4" x14ac:dyDescent="0.25">
      <c r="A621" t="s">
        <v>1844</v>
      </c>
      <c r="B621" t="s">
        <v>1845</v>
      </c>
      <c r="C621" t="s">
        <v>1846</v>
      </c>
      <c r="D621" t="s">
        <v>1845</v>
      </c>
    </row>
    <row r="622" spans="1:4" x14ac:dyDescent="0.25">
      <c r="A622" t="s">
        <v>1847</v>
      </c>
      <c r="B622" t="s">
        <v>1848</v>
      </c>
      <c r="C622" t="s">
        <v>1849</v>
      </c>
      <c r="D622" t="s">
        <v>1848</v>
      </c>
    </row>
    <row r="623" spans="1:4" x14ac:dyDescent="0.25">
      <c r="A623" t="s">
        <v>1850</v>
      </c>
      <c r="B623" t="s">
        <v>1851</v>
      </c>
      <c r="C623" t="s">
        <v>1852</v>
      </c>
      <c r="D623" t="s">
        <v>1851</v>
      </c>
    </row>
    <row r="624" spans="1:4" x14ac:dyDescent="0.25">
      <c r="A624" t="s">
        <v>1853</v>
      </c>
      <c r="B624" t="s">
        <v>1854</v>
      </c>
      <c r="C624" t="s">
        <v>1855</v>
      </c>
      <c r="D624" t="s">
        <v>1854</v>
      </c>
    </row>
    <row r="625" spans="1:4" x14ac:dyDescent="0.25">
      <c r="A625" t="s">
        <v>1856</v>
      </c>
      <c r="B625" t="s">
        <v>1857</v>
      </c>
      <c r="C625" t="s">
        <v>1858</v>
      </c>
      <c r="D625" t="s">
        <v>1857</v>
      </c>
    </row>
    <row r="626" spans="1:4" x14ac:dyDescent="0.25">
      <c r="A626" t="s">
        <v>1859</v>
      </c>
      <c r="B626" t="s">
        <v>1860</v>
      </c>
      <c r="C626" t="s">
        <v>1861</v>
      </c>
      <c r="D626" t="s">
        <v>1860</v>
      </c>
    </row>
    <row r="627" spans="1:4" x14ac:dyDescent="0.25">
      <c r="A627" t="s">
        <v>1862</v>
      </c>
      <c r="B627" t="s">
        <v>1863</v>
      </c>
      <c r="C627" t="s">
        <v>1864</v>
      </c>
      <c r="D627" t="s">
        <v>1863</v>
      </c>
    </row>
    <row r="628" spans="1:4" x14ac:dyDescent="0.25">
      <c r="A628" t="s">
        <v>1865</v>
      </c>
      <c r="B628" t="s">
        <v>1866</v>
      </c>
      <c r="C628" t="s">
        <v>1867</v>
      </c>
      <c r="D628" t="s">
        <v>1866</v>
      </c>
    </row>
    <row r="629" spans="1:4" x14ac:dyDescent="0.25">
      <c r="A629" t="s">
        <v>1868</v>
      </c>
      <c r="B629" t="s">
        <v>1869</v>
      </c>
      <c r="C629" t="s">
        <v>1870</v>
      </c>
      <c r="D629" t="s">
        <v>1869</v>
      </c>
    </row>
    <row r="630" spans="1:4" x14ac:dyDescent="0.25">
      <c r="A630" t="s">
        <v>1871</v>
      </c>
      <c r="B630" t="s">
        <v>1872</v>
      </c>
      <c r="C630" t="s">
        <v>1873</v>
      </c>
      <c r="D630" t="s">
        <v>1872</v>
      </c>
    </row>
    <row r="631" spans="1:4" x14ac:dyDescent="0.25">
      <c r="A631" t="s">
        <v>1874</v>
      </c>
      <c r="B631" t="s">
        <v>1875</v>
      </c>
      <c r="C631" t="s">
        <v>1876</v>
      </c>
      <c r="D631" t="s">
        <v>1875</v>
      </c>
    </row>
    <row r="632" spans="1:4" x14ac:dyDescent="0.25">
      <c r="A632" t="s">
        <v>1877</v>
      </c>
      <c r="B632" t="s">
        <v>1878</v>
      </c>
      <c r="C632" t="s">
        <v>1879</v>
      </c>
      <c r="D632" t="s">
        <v>1878</v>
      </c>
    </row>
    <row r="633" spans="1:4" x14ac:dyDescent="0.25">
      <c r="A633" t="s">
        <v>1880</v>
      </c>
      <c r="B633" t="s">
        <v>1881</v>
      </c>
      <c r="C633" t="s">
        <v>1882</v>
      </c>
      <c r="D633" t="s">
        <v>1881</v>
      </c>
    </row>
    <row r="634" spans="1:4" x14ac:dyDescent="0.25">
      <c r="A634" t="s">
        <v>1883</v>
      </c>
      <c r="B634" t="s">
        <v>1884</v>
      </c>
      <c r="C634" t="s">
        <v>1885</v>
      </c>
      <c r="D634" t="s">
        <v>1884</v>
      </c>
    </row>
    <row r="635" spans="1:4" x14ac:dyDescent="0.25">
      <c r="A635" t="s">
        <v>1886</v>
      </c>
      <c r="B635" t="s">
        <v>1887</v>
      </c>
      <c r="C635" t="s">
        <v>1888</v>
      </c>
      <c r="D635" t="s">
        <v>1887</v>
      </c>
    </row>
    <row r="636" spans="1:4" x14ac:dyDescent="0.25">
      <c r="A636" t="s">
        <v>1889</v>
      </c>
      <c r="B636" t="s">
        <v>1890</v>
      </c>
      <c r="C636" t="s">
        <v>1891</v>
      </c>
      <c r="D636" t="s">
        <v>1890</v>
      </c>
    </row>
    <row r="637" spans="1:4" x14ac:dyDescent="0.25">
      <c r="A637" t="s">
        <v>1892</v>
      </c>
      <c r="B637" t="s">
        <v>1893</v>
      </c>
      <c r="C637" t="s">
        <v>1894</v>
      </c>
      <c r="D637" t="s">
        <v>1893</v>
      </c>
    </row>
    <row r="638" spans="1:4" x14ac:dyDescent="0.25">
      <c r="A638" t="s">
        <v>1895</v>
      </c>
      <c r="B638" t="s">
        <v>1896</v>
      </c>
      <c r="C638" t="s">
        <v>1897</v>
      </c>
      <c r="D638" t="s">
        <v>1896</v>
      </c>
    </row>
    <row r="639" spans="1:4" x14ac:dyDescent="0.25">
      <c r="A639" t="s">
        <v>1898</v>
      </c>
      <c r="B639" t="s">
        <v>1899</v>
      </c>
      <c r="C639" t="s">
        <v>1900</v>
      </c>
      <c r="D639" t="s">
        <v>1899</v>
      </c>
    </row>
    <row r="640" spans="1:4" x14ac:dyDescent="0.25">
      <c r="A640" t="s">
        <v>1901</v>
      </c>
      <c r="B640" t="s">
        <v>1902</v>
      </c>
      <c r="C640" t="s">
        <v>1903</v>
      </c>
      <c r="D640" t="s">
        <v>1902</v>
      </c>
    </row>
    <row r="641" spans="1:4" x14ac:dyDescent="0.25">
      <c r="A641" t="s">
        <v>1904</v>
      </c>
      <c r="B641" t="s">
        <v>1905</v>
      </c>
      <c r="C641" t="s">
        <v>1906</v>
      </c>
      <c r="D641" t="s">
        <v>1905</v>
      </c>
    </row>
    <row r="642" spans="1:4" x14ac:dyDescent="0.25">
      <c r="A642" t="s">
        <v>1907</v>
      </c>
      <c r="B642" t="s">
        <v>1908</v>
      </c>
      <c r="C642" t="s">
        <v>1909</v>
      </c>
      <c r="D642" t="s">
        <v>1908</v>
      </c>
    </row>
    <row r="643" spans="1:4" x14ac:dyDescent="0.25">
      <c r="A643" t="s">
        <v>1910</v>
      </c>
      <c r="B643" t="s">
        <v>1911</v>
      </c>
      <c r="C643" t="s">
        <v>1912</v>
      </c>
      <c r="D643" t="s">
        <v>1911</v>
      </c>
    </row>
    <row r="644" spans="1:4" x14ac:dyDescent="0.25">
      <c r="A644" t="s">
        <v>1913</v>
      </c>
      <c r="B644" t="s">
        <v>1914</v>
      </c>
      <c r="C644" t="s">
        <v>1915</v>
      </c>
      <c r="D644" t="s">
        <v>1914</v>
      </c>
    </row>
    <row r="645" spans="1:4" x14ac:dyDescent="0.25">
      <c r="A645" t="s">
        <v>1916</v>
      </c>
      <c r="B645" t="s">
        <v>1917</v>
      </c>
      <c r="C645" t="s">
        <v>1918</v>
      </c>
      <c r="D645" t="s">
        <v>1917</v>
      </c>
    </row>
    <row r="646" spans="1:4" x14ac:dyDescent="0.25">
      <c r="A646" t="s">
        <v>1919</v>
      </c>
      <c r="B646" t="s">
        <v>1920</v>
      </c>
      <c r="C646" t="s">
        <v>1921</v>
      </c>
      <c r="D646" t="s">
        <v>1920</v>
      </c>
    </row>
    <row r="647" spans="1:4" x14ac:dyDescent="0.25">
      <c r="A647" t="s">
        <v>1922</v>
      </c>
      <c r="B647" t="s">
        <v>1923</v>
      </c>
      <c r="C647" t="s">
        <v>1924</v>
      </c>
      <c r="D647" t="s">
        <v>1923</v>
      </c>
    </row>
    <row r="648" spans="1:4" x14ac:dyDescent="0.25">
      <c r="A648" t="s">
        <v>1925</v>
      </c>
      <c r="B648" t="s">
        <v>1926</v>
      </c>
      <c r="C648" t="s">
        <v>1927</v>
      </c>
      <c r="D648" t="s">
        <v>1926</v>
      </c>
    </row>
    <row r="649" spans="1:4" x14ac:dyDescent="0.25">
      <c r="A649" t="s">
        <v>1928</v>
      </c>
      <c r="B649" t="s">
        <v>1929</v>
      </c>
      <c r="C649" t="s">
        <v>1930</v>
      </c>
      <c r="D649" t="s">
        <v>1929</v>
      </c>
    </row>
    <row r="650" spans="1:4" x14ac:dyDescent="0.25">
      <c r="A650" t="s">
        <v>1931</v>
      </c>
      <c r="B650" t="s">
        <v>1932</v>
      </c>
      <c r="C650" t="s">
        <v>1933</v>
      </c>
      <c r="D650" t="s">
        <v>1932</v>
      </c>
    </row>
    <row r="651" spans="1:4" x14ac:dyDescent="0.25">
      <c r="A651" t="s">
        <v>1934</v>
      </c>
      <c r="B651" t="s">
        <v>1935</v>
      </c>
      <c r="C651" t="s">
        <v>1936</v>
      </c>
      <c r="D651" t="s">
        <v>1935</v>
      </c>
    </row>
    <row r="652" spans="1:4" x14ac:dyDescent="0.25">
      <c r="A652" t="s">
        <v>1937</v>
      </c>
      <c r="B652" t="s">
        <v>1938</v>
      </c>
      <c r="C652" t="s">
        <v>1939</v>
      </c>
      <c r="D652" t="s">
        <v>1938</v>
      </c>
    </row>
    <row r="653" spans="1:4" x14ac:dyDescent="0.25">
      <c r="A653" t="s">
        <v>1940</v>
      </c>
      <c r="B653" t="s">
        <v>1941</v>
      </c>
      <c r="C653" t="s">
        <v>1942</v>
      </c>
      <c r="D653" t="s">
        <v>1941</v>
      </c>
    </row>
    <row r="654" spans="1:4" x14ac:dyDescent="0.25">
      <c r="A654" t="s">
        <v>1943</v>
      </c>
      <c r="B654" t="s">
        <v>1944</v>
      </c>
      <c r="C654" t="s">
        <v>1945</v>
      </c>
      <c r="D654" t="s">
        <v>1944</v>
      </c>
    </row>
    <row r="655" spans="1:4" x14ac:dyDescent="0.25">
      <c r="A655" t="s">
        <v>1946</v>
      </c>
      <c r="B655" t="s">
        <v>1947</v>
      </c>
      <c r="C655" t="s">
        <v>1948</v>
      </c>
      <c r="D655" t="s">
        <v>1947</v>
      </c>
    </row>
    <row r="656" spans="1:4" x14ac:dyDescent="0.25">
      <c r="A656" t="s">
        <v>1949</v>
      </c>
      <c r="B656" t="s">
        <v>1950</v>
      </c>
      <c r="C656" t="s">
        <v>1951</v>
      </c>
      <c r="D656" t="s">
        <v>1950</v>
      </c>
    </row>
    <row r="657" spans="1:4" x14ac:dyDescent="0.25">
      <c r="A657" t="s">
        <v>1952</v>
      </c>
      <c r="B657" t="s">
        <v>1953</v>
      </c>
      <c r="C657" t="s">
        <v>1954</v>
      </c>
      <c r="D657" t="s">
        <v>1953</v>
      </c>
    </row>
    <row r="658" spans="1:4" x14ac:dyDescent="0.25">
      <c r="A658" t="s">
        <v>1955</v>
      </c>
      <c r="B658" t="s">
        <v>1956</v>
      </c>
      <c r="C658" t="s">
        <v>1957</v>
      </c>
      <c r="D658" t="s">
        <v>1956</v>
      </c>
    </row>
    <row r="659" spans="1:4" x14ac:dyDescent="0.25">
      <c r="A659" t="s">
        <v>1958</v>
      </c>
      <c r="B659" t="s">
        <v>1959</v>
      </c>
      <c r="C659" t="s">
        <v>1960</v>
      </c>
      <c r="D659" t="s">
        <v>1959</v>
      </c>
    </row>
    <row r="660" spans="1:4" x14ac:dyDescent="0.25">
      <c r="A660" t="s">
        <v>1961</v>
      </c>
      <c r="B660" t="s">
        <v>1962</v>
      </c>
      <c r="C660" t="s">
        <v>1963</v>
      </c>
      <c r="D660" t="s">
        <v>1962</v>
      </c>
    </row>
    <row r="661" spans="1:4" x14ac:dyDescent="0.25">
      <c r="A661" t="s">
        <v>1964</v>
      </c>
      <c r="B661" t="s">
        <v>1965</v>
      </c>
      <c r="C661" t="s">
        <v>1966</v>
      </c>
      <c r="D661" t="s">
        <v>1965</v>
      </c>
    </row>
    <row r="662" spans="1:4" x14ac:dyDescent="0.25">
      <c r="A662" t="s">
        <v>1967</v>
      </c>
      <c r="B662" t="s">
        <v>1968</v>
      </c>
      <c r="C662" t="s">
        <v>1969</v>
      </c>
      <c r="D662" t="s">
        <v>1968</v>
      </c>
    </row>
    <row r="663" spans="1:4" x14ac:dyDescent="0.25">
      <c r="A663" t="s">
        <v>1970</v>
      </c>
      <c r="B663" t="s">
        <v>1971</v>
      </c>
      <c r="C663" t="s">
        <v>1972</v>
      </c>
      <c r="D663" t="s">
        <v>1971</v>
      </c>
    </row>
    <row r="664" spans="1:4" x14ac:dyDescent="0.25">
      <c r="A664" t="s">
        <v>1973</v>
      </c>
      <c r="B664" t="s">
        <v>1974</v>
      </c>
      <c r="C664" t="s">
        <v>1975</v>
      </c>
      <c r="D664" t="s">
        <v>1974</v>
      </c>
    </row>
    <row r="665" spans="1:4" x14ac:dyDescent="0.25">
      <c r="A665" t="s">
        <v>1976</v>
      </c>
      <c r="B665" t="s">
        <v>1977</v>
      </c>
      <c r="C665" t="s">
        <v>1978</v>
      </c>
      <c r="D665" t="s">
        <v>1977</v>
      </c>
    </row>
    <row r="666" spans="1:4" x14ac:dyDescent="0.25">
      <c r="A666" t="s">
        <v>1979</v>
      </c>
      <c r="B666" t="s">
        <v>1980</v>
      </c>
      <c r="C666" t="s">
        <v>1981</v>
      </c>
      <c r="D666" t="s">
        <v>1980</v>
      </c>
    </row>
    <row r="667" spans="1:4" x14ac:dyDescent="0.25">
      <c r="A667" t="s">
        <v>1982</v>
      </c>
      <c r="B667" t="s">
        <v>1983</v>
      </c>
      <c r="C667" t="s">
        <v>1984</v>
      </c>
      <c r="D667" t="s">
        <v>1983</v>
      </c>
    </row>
    <row r="668" spans="1:4" x14ac:dyDescent="0.25">
      <c r="A668" t="s">
        <v>1985</v>
      </c>
      <c r="B668" t="s">
        <v>1986</v>
      </c>
      <c r="C668" t="s">
        <v>1987</v>
      </c>
      <c r="D668" t="s">
        <v>1986</v>
      </c>
    </row>
    <row r="669" spans="1:4" x14ac:dyDescent="0.25">
      <c r="A669" t="s">
        <v>1988</v>
      </c>
      <c r="B669" t="s">
        <v>1989</v>
      </c>
      <c r="C669" t="s">
        <v>1990</v>
      </c>
      <c r="D669" t="s">
        <v>1989</v>
      </c>
    </row>
    <row r="670" spans="1:4" x14ac:dyDescent="0.25">
      <c r="A670" t="s">
        <v>1991</v>
      </c>
      <c r="B670" t="s">
        <v>1992</v>
      </c>
      <c r="C670" t="s">
        <v>1993</v>
      </c>
      <c r="D670" t="s">
        <v>1992</v>
      </c>
    </row>
    <row r="671" spans="1:4" x14ac:dyDescent="0.25">
      <c r="A671" t="s">
        <v>1994</v>
      </c>
      <c r="B671" t="s">
        <v>1995</v>
      </c>
      <c r="C671" t="s">
        <v>1996</v>
      </c>
      <c r="D671" t="s">
        <v>1995</v>
      </c>
    </row>
    <row r="672" spans="1:4" x14ac:dyDescent="0.25">
      <c r="A672" t="s">
        <v>1997</v>
      </c>
      <c r="B672" t="s">
        <v>1998</v>
      </c>
      <c r="C672" t="s">
        <v>1999</v>
      </c>
      <c r="D672" t="s">
        <v>1998</v>
      </c>
    </row>
    <row r="673" spans="1:4" x14ac:dyDescent="0.25">
      <c r="A673" t="s">
        <v>2000</v>
      </c>
      <c r="B673" t="s">
        <v>2001</v>
      </c>
      <c r="C673" t="s">
        <v>2002</v>
      </c>
      <c r="D673" t="s">
        <v>2001</v>
      </c>
    </row>
    <row r="674" spans="1:4" x14ac:dyDescent="0.25">
      <c r="A674" t="s">
        <v>2003</v>
      </c>
      <c r="B674" t="s">
        <v>2004</v>
      </c>
      <c r="C674" t="s">
        <v>2005</v>
      </c>
      <c r="D674" t="s">
        <v>2004</v>
      </c>
    </row>
    <row r="675" spans="1:4" x14ac:dyDescent="0.25">
      <c r="A675" t="s">
        <v>2006</v>
      </c>
      <c r="B675" t="s">
        <v>2007</v>
      </c>
      <c r="C675" t="s">
        <v>2008</v>
      </c>
      <c r="D675" t="s">
        <v>2007</v>
      </c>
    </row>
    <row r="676" spans="1:4" x14ac:dyDescent="0.25">
      <c r="A676" t="s">
        <v>2009</v>
      </c>
      <c r="B676" t="s">
        <v>2010</v>
      </c>
      <c r="C676" t="s">
        <v>2011</v>
      </c>
      <c r="D676" t="s">
        <v>2010</v>
      </c>
    </row>
    <row r="677" spans="1:4" x14ac:dyDescent="0.25">
      <c r="A677" t="s">
        <v>2012</v>
      </c>
      <c r="B677" t="s">
        <v>2013</v>
      </c>
      <c r="C677" t="s">
        <v>2014</v>
      </c>
      <c r="D677" t="s">
        <v>2013</v>
      </c>
    </row>
    <row r="678" spans="1:4" x14ac:dyDescent="0.25">
      <c r="A678" t="s">
        <v>2015</v>
      </c>
      <c r="B678" t="s">
        <v>2016</v>
      </c>
      <c r="C678" t="s">
        <v>2017</v>
      </c>
      <c r="D678" t="s">
        <v>2016</v>
      </c>
    </row>
    <row r="679" spans="1:4" x14ac:dyDescent="0.25">
      <c r="A679" t="s">
        <v>2018</v>
      </c>
      <c r="B679" t="s">
        <v>2019</v>
      </c>
      <c r="C679" t="s">
        <v>2020</v>
      </c>
      <c r="D679" t="s">
        <v>2019</v>
      </c>
    </row>
    <row r="680" spans="1:4" x14ac:dyDescent="0.25">
      <c r="A680" t="s">
        <v>2021</v>
      </c>
      <c r="B680" t="s">
        <v>2022</v>
      </c>
      <c r="C680" t="s">
        <v>2023</v>
      </c>
      <c r="D680" t="s">
        <v>2022</v>
      </c>
    </row>
    <row r="681" spans="1:4" x14ac:dyDescent="0.25">
      <c r="A681" t="s">
        <v>2024</v>
      </c>
      <c r="B681" t="s">
        <v>2025</v>
      </c>
      <c r="C681" t="s">
        <v>2026</v>
      </c>
      <c r="D681" t="s">
        <v>2025</v>
      </c>
    </row>
    <row r="682" spans="1:4" x14ac:dyDescent="0.25">
      <c r="A682" t="s">
        <v>2027</v>
      </c>
      <c r="B682" t="s">
        <v>2028</v>
      </c>
      <c r="C682" t="s">
        <v>2029</v>
      </c>
      <c r="D682" t="s">
        <v>2028</v>
      </c>
    </row>
    <row r="683" spans="1:4" x14ac:dyDescent="0.25">
      <c r="A683" t="s">
        <v>2030</v>
      </c>
      <c r="B683" t="s">
        <v>2031</v>
      </c>
      <c r="C683" t="s">
        <v>2032</v>
      </c>
      <c r="D683" t="s">
        <v>2031</v>
      </c>
    </row>
    <row r="684" spans="1:4" x14ac:dyDescent="0.25">
      <c r="A684" t="s">
        <v>2033</v>
      </c>
      <c r="B684" t="s">
        <v>2034</v>
      </c>
      <c r="C684" t="s">
        <v>2035</v>
      </c>
      <c r="D684" t="s">
        <v>2034</v>
      </c>
    </row>
    <row r="685" spans="1:4" x14ac:dyDescent="0.25">
      <c r="A685" t="s">
        <v>2036</v>
      </c>
      <c r="B685" t="s">
        <v>2037</v>
      </c>
      <c r="C685" t="s">
        <v>2038</v>
      </c>
      <c r="D685" t="s">
        <v>2037</v>
      </c>
    </row>
    <row r="686" spans="1:4" x14ac:dyDescent="0.25">
      <c r="A686" t="s">
        <v>2039</v>
      </c>
      <c r="B686" t="s">
        <v>2040</v>
      </c>
      <c r="C686" t="s">
        <v>2041</v>
      </c>
      <c r="D686" t="s">
        <v>2040</v>
      </c>
    </row>
    <row r="687" spans="1:4" x14ac:dyDescent="0.25">
      <c r="A687" t="s">
        <v>2042</v>
      </c>
      <c r="B687" t="s">
        <v>2043</v>
      </c>
      <c r="C687" t="s">
        <v>2044</v>
      </c>
      <c r="D687" t="s">
        <v>2043</v>
      </c>
    </row>
    <row r="688" spans="1:4" x14ac:dyDescent="0.25">
      <c r="A688" t="s">
        <v>2045</v>
      </c>
      <c r="B688" t="s">
        <v>2046</v>
      </c>
      <c r="C688" t="s">
        <v>2047</v>
      </c>
      <c r="D688" t="s">
        <v>2046</v>
      </c>
    </row>
    <row r="689" spans="1:4" x14ac:dyDescent="0.25">
      <c r="A689" t="s">
        <v>2048</v>
      </c>
      <c r="B689" t="s">
        <v>2049</v>
      </c>
      <c r="C689" t="s">
        <v>2050</v>
      </c>
      <c r="D689" t="s">
        <v>2049</v>
      </c>
    </row>
    <row r="690" spans="1:4" x14ac:dyDescent="0.25">
      <c r="A690" t="s">
        <v>2051</v>
      </c>
      <c r="B690" t="s">
        <v>2052</v>
      </c>
      <c r="C690" t="s">
        <v>2053</v>
      </c>
      <c r="D690" t="s">
        <v>2052</v>
      </c>
    </row>
    <row r="691" spans="1:4" x14ac:dyDescent="0.25">
      <c r="A691" t="s">
        <v>2054</v>
      </c>
      <c r="B691" t="s">
        <v>2055</v>
      </c>
      <c r="C691" t="s">
        <v>2056</v>
      </c>
      <c r="D691" t="s">
        <v>2055</v>
      </c>
    </row>
    <row r="692" spans="1:4" x14ac:dyDescent="0.25">
      <c r="A692" t="s">
        <v>2057</v>
      </c>
      <c r="B692" t="s">
        <v>2058</v>
      </c>
      <c r="C692" t="s">
        <v>2059</v>
      </c>
      <c r="D692" t="s">
        <v>2058</v>
      </c>
    </row>
    <row r="693" spans="1:4" x14ac:dyDescent="0.25">
      <c r="A693" t="s">
        <v>2060</v>
      </c>
      <c r="B693" t="s">
        <v>2061</v>
      </c>
      <c r="C693" t="s">
        <v>2062</v>
      </c>
      <c r="D693" t="s">
        <v>2061</v>
      </c>
    </row>
    <row r="694" spans="1:4" x14ac:dyDescent="0.25">
      <c r="A694" t="s">
        <v>2063</v>
      </c>
      <c r="B694" t="s">
        <v>2064</v>
      </c>
      <c r="C694" t="s">
        <v>2065</v>
      </c>
      <c r="D694" t="s">
        <v>2064</v>
      </c>
    </row>
    <row r="695" spans="1:4" x14ac:dyDescent="0.25">
      <c r="A695" t="s">
        <v>2066</v>
      </c>
      <c r="B695" t="s">
        <v>2067</v>
      </c>
      <c r="C695" t="s">
        <v>2068</v>
      </c>
      <c r="D695" t="s">
        <v>2067</v>
      </c>
    </row>
    <row r="696" spans="1:4" x14ac:dyDescent="0.25">
      <c r="A696" t="s">
        <v>2069</v>
      </c>
      <c r="B696" t="s">
        <v>2070</v>
      </c>
      <c r="C696" t="s">
        <v>2071</v>
      </c>
      <c r="D696" t="s">
        <v>2070</v>
      </c>
    </row>
    <row r="697" spans="1:4" x14ac:dyDescent="0.25">
      <c r="A697" t="s">
        <v>2072</v>
      </c>
      <c r="B697" t="s">
        <v>2073</v>
      </c>
      <c r="C697" t="s">
        <v>2074</v>
      </c>
      <c r="D697" t="s">
        <v>2073</v>
      </c>
    </row>
    <row r="698" spans="1:4" x14ac:dyDescent="0.25">
      <c r="A698" t="s">
        <v>2075</v>
      </c>
      <c r="B698" t="s">
        <v>2076</v>
      </c>
      <c r="C698" t="s">
        <v>2077</v>
      </c>
      <c r="D698" t="s">
        <v>2076</v>
      </c>
    </row>
    <row r="699" spans="1:4" x14ac:dyDescent="0.25">
      <c r="A699" t="s">
        <v>2078</v>
      </c>
      <c r="B699" t="s">
        <v>2079</v>
      </c>
      <c r="C699" t="s">
        <v>2080</v>
      </c>
      <c r="D699" t="s">
        <v>2079</v>
      </c>
    </row>
    <row r="700" spans="1:4" x14ac:dyDescent="0.25">
      <c r="A700" t="s">
        <v>2081</v>
      </c>
      <c r="B700" t="s">
        <v>2082</v>
      </c>
      <c r="C700" t="s">
        <v>2083</v>
      </c>
      <c r="D700" t="s">
        <v>2082</v>
      </c>
    </row>
    <row r="701" spans="1:4" x14ac:dyDescent="0.25">
      <c r="A701" t="s">
        <v>2084</v>
      </c>
      <c r="B701" t="s">
        <v>2085</v>
      </c>
      <c r="C701" t="s">
        <v>2086</v>
      </c>
      <c r="D701" t="s">
        <v>2085</v>
      </c>
    </row>
    <row r="702" spans="1:4" x14ac:dyDescent="0.25">
      <c r="A702" t="s">
        <v>2087</v>
      </c>
      <c r="B702" t="s">
        <v>2088</v>
      </c>
      <c r="C702" t="s">
        <v>2089</v>
      </c>
      <c r="D702" t="s">
        <v>2088</v>
      </c>
    </row>
    <row r="703" spans="1:4" x14ac:dyDescent="0.25">
      <c r="A703" t="s">
        <v>2090</v>
      </c>
      <c r="B703" t="s">
        <v>2091</v>
      </c>
      <c r="C703" t="s">
        <v>2092</v>
      </c>
      <c r="D703" t="s">
        <v>2091</v>
      </c>
    </row>
    <row r="704" spans="1:4" x14ac:dyDescent="0.25">
      <c r="A704" t="s">
        <v>2093</v>
      </c>
      <c r="B704" t="s">
        <v>2094</v>
      </c>
      <c r="C704" t="s">
        <v>2095</v>
      </c>
      <c r="D704" t="s">
        <v>2094</v>
      </c>
    </row>
    <row r="705" spans="1:4" x14ac:dyDescent="0.25">
      <c r="A705" t="s">
        <v>2096</v>
      </c>
      <c r="B705" t="s">
        <v>2097</v>
      </c>
      <c r="C705" t="s">
        <v>2098</v>
      </c>
      <c r="D705" t="s">
        <v>2097</v>
      </c>
    </row>
    <row r="706" spans="1:4" x14ac:dyDescent="0.25">
      <c r="A706" t="s">
        <v>2099</v>
      </c>
      <c r="B706" t="s">
        <v>2100</v>
      </c>
      <c r="C706" t="s">
        <v>2101</v>
      </c>
      <c r="D706" t="s">
        <v>2100</v>
      </c>
    </row>
    <row r="707" spans="1:4" x14ac:dyDescent="0.25">
      <c r="A707" t="s">
        <v>2102</v>
      </c>
      <c r="B707" t="s">
        <v>2103</v>
      </c>
      <c r="C707" t="s">
        <v>2104</v>
      </c>
      <c r="D707" t="s">
        <v>2103</v>
      </c>
    </row>
    <row r="708" spans="1:4" x14ac:dyDescent="0.25">
      <c r="A708" t="s">
        <v>2105</v>
      </c>
      <c r="B708" t="s">
        <v>2106</v>
      </c>
      <c r="C708" t="s">
        <v>2107</v>
      </c>
      <c r="D708" t="s">
        <v>2106</v>
      </c>
    </row>
    <row r="709" spans="1:4" x14ac:dyDescent="0.25">
      <c r="A709" t="s">
        <v>2108</v>
      </c>
      <c r="B709" t="s">
        <v>2109</v>
      </c>
      <c r="C709" t="s">
        <v>2110</v>
      </c>
      <c r="D709" t="s">
        <v>2109</v>
      </c>
    </row>
    <row r="710" spans="1:4" x14ac:dyDescent="0.25">
      <c r="A710" t="s">
        <v>2111</v>
      </c>
      <c r="B710" t="s">
        <v>2112</v>
      </c>
      <c r="C710" t="s">
        <v>2113</v>
      </c>
      <c r="D710" t="s">
        <v>2112</v>
      </c>
    </row>
    <row r="711" spans="1:4" x14ac:dyDescent="0.25">
      <c r="A711" t="s">
        <v>2114</v>
      </c>
      <c r="B711" t="s">
        <v>2115</v>
      </c>
      <c r="C711" t="s">
        <v>2116</v>
      </c>
      <c r="D711" t="s">
        <v>2115</v>
      </c>
    </row>
    <row r="712" spans="1:4" x14ac:dyDescent="0.25">
      <c r="A712" t="s">
        <v>2117</v>
      </c>
      <c r="B712" t="s">
        <v>2118</v>
      </c>
      <c r="C712" t="s">
        <v>2119</v>
      </c>
      <c r="D712" t="s">
        <v>2118</v>
      </c>
    </row>
    <row r="713" spans="1:4" x14ac:dyDescent="0.25">
      <c r="A713" t="s">
        <v>2120</v>
      </c>
      <c r="B713" t="s">
        <v>2121</v>
      </c>
      <c r="C713" t="s">
        <v>2122</v>
      </c>
      <c r="D713" t="s">
        <v>2121</v>
      </c>
    </row>
    <row r="714" spans="1:4" x14ac:dyDescent="0.25">
      <c r="A714" t="s">
        <v>2123</v>
      </c>
      <c r="B714" t="s">
        <v>2124</v>
      </c>
      <c r="C714" t="s">
        <v>2125</v>
      </c>
      <c r="D714" t="s">
        <v>2124</v>
      </c>
    </row>
    <row r="715" spans="1:4" x14ac:dyDescent="0.25">
      <c r="A715" t="s">
        <v>2126</v>
      </c>
      <c r="B715" t="s">
        <v>2127</v>
      </c>
      <c r="C715" t="s">
        <v>2128</v>
      </c>
      <c r="D715" t="s">
        <v>2127</v>
      </c>
    </row>
    <row r="716" spans="1:4" x14ac:dyDescent="0.25">
      <c r="A716" t="s">
        <v>2129</v>
      </c>
      <c r="B716" t="s">
        <v>2130</v>
      </c>
      <c r="C716" t="s">
        <v>2131</v>
      </c>
      <c r="D716" t="s">
        <v>2130</v>
      </c>
    </row>
    <row r="717" spans="1:4" x14ac:dyDescent="0.25">
      <c r="A717" t="s">
        <v>2132</v>
      </c>
      <c r="B717" t="s">
        <v>2133</v>
      </c>
      <c r="C717" t="s">
        <v>2134</v>
      </c>
      <c r="D717" t="s">
        <v>2133</v>
      </c>
    </row>
    <row r="718" spans="1:4" x14ac:dyDescent="0.25">
      <c r="A718" t="s">
        <v>2135</v>
      </c>
      <c r="B718" t="s">
        <v>2136</v>
      </c>
      <c r="C718" t="s">
        <v>2137</v>
      </c>
      <c r="D718" t="s">
        <v>2136</v>
      </c>
    </row>
    <row r="719" spans="1:4" x14ac:dyDescent="0.25">
      <c r="A719" t="s">
        <v>2138</v>
      </c>
      <c r="B719" t="s">
        <v>2139</v>
      </c>
      <c r="C719" t="s">
        <v>2140</v>
      </c>
      <c r="D719" t="s">
        <v>2139</v>
      </c>
    </row>
    <row r="720" spans="1:4" x14ac:dyDescent="0.25">
      <c r="A720" t="s">
        <v>2141</v>
      </c>
      <c r="B720" t="s">
        <v>2142</v>
      </c>
      <c r="C720" t="s">
        <v>2143</v>
      </c>
      <c r="D720" t="s">
        <v>2142</v>
      </c>
    </row>
    <row r="721" spans="1:4" x14ac:dyDescent="0.25">
      <c r="A721" t="s">
        <v>2144</v>
      </c>
      <c r="B721" t="s">
        <v>2145</v>
      </c>
      <c r="C721" t="s">
        <v>2146</v>
      </c>
      <c r="D721" t="s">
        <v>2145</v>
      </c>
    </row>
    <row r="722" spans="1:4" x14ac:dyDescent="0.25">
      <c r="A722" t="s">
        <v>2147</v>
      </c>
      <c r="B722" t="s">
        <v>2148</v>
      </c>
      <c r="C722" t="s">
        <v>2149</v>
      </c>
      <c r="D722" t="s">
        <v>2148</v>
      </c>
    </row>
    <row r="723" spans="1:4" x14ac:dyDescent="0.25">
      <c r="A723" t="s">
        <v>2150</v>
      </c>
      <c r="B723" t="s">
        <v>2151</v>
      </c>
      <c r="C723" t="s">
        <v>2152</v>
      </c>
      <c r="D723" t="s">
        <v>2151</v>
      </c>
    </row>
    <row r="724" spans="1:4" x14ac:dyDescent="0.25">
      <c r="A724" t="s">
        <v>2153</v>
      </c>
      <c r="B724" t="s">
        <v>2154</v>
      </c>
      <c r="C724" t="s">
        <v>2155</v>
      </c>
      <c r="D724" t="s">
        <v>2154</v>
      </c>
    </row>
    <row r="725" spans="1:4" x14ac:dyDescent="0.25">
      <c r="A725" t="s">
        <v>2156</v>
      </c>
      <c r="B725" t="s">
        <v>2157</v>
      </c>
      <c r="C725" t="s">
        <v>2158</v>
      </c>
      <c r="D725" t="s">
        <v>2157</v>
      </c>
    </row>
    <row r="726" spans="1:4" x14ac:dyDescent="0.25">
      <c r="A726" t="s">
        <v>2159</v>
      </c>
      <c r="B726" t="s">
        <v>2160</v>
      </c>
      <c r="C726" t="s">
        <v>2161</v>
      </c>
      <c r="D726" t="s">
        <v>2160</v>
      </c>
    </row>
    <row r="727" spans="1:4" x14ac:dyDescent="0.25">
      <c r="A727" t="s">
        <v>2162</v>
      </c>
      <c r="B727" t="s">
        <v>2163</v>
      </c>
      <c r="C727" t="s">
        <v>2164</v>
      </c>
      <c r="D727" t="s">
        <v>2163</v>
      </c>
    </row>
    <row r="728" spans="1:4" x14ac:dyDescent="0.25">
      <c r="A728" t="s">
        <v>2165</v>
      </c>
      <c r="B728" t="s">
        <v>2166</v>
      </c>
      <c r="C728" t="s">
        <v>2167</v>
      </c>
      <c r="D728" t="s">
        <v>2166</v>
      </c>
    </row>
    <row r="729" spans="1:4" x14ac:dyDescent="0.25">
      <c r="A729" t="s">
        <v>2168</v>
      </c>
      <c r="B729" t="s">
        <v>2169</v>
      </c>
      <c r="C729" t="s">
        <v>2170</v>
      </c>
      <c r="D729" t="s">
        <v>2169</v>
      </c>
    </row>
    <row r="730" spans="1:4" x14ac:dyDescent="0.25">
      <c r="A730" t="s">
        <v>2171</v>
      </c>
      <c r="B730" t="s">
        <v>2172</v>
      </c>
      <c r="C730" t="s">
        <v>2173</v>
      </c>
      <c r="D730" t="s">
        <v>2172</v>
      </c>
    </row>
    <row r="731" spans="1:4" x14ac:dyDescent="0.25">
      <c r="A731" t="s">
        <v>2174</v>
      </c>
      <c r="B731" t="s">
        <v>2175</v>
      </c>
      <c r="C731" t="s">
        <v>2176</v>
      </c>
      <c r="D731" t="s">
        <v>2175</v>
      </c>
    </row>
    <row r="732" spans="1:4" x14ac:dyDescent="0.25">
      <c r="A732" t="s">
        <v>2177</v>
      </c>
      <c r="B732" t="s">
        <v>2178</v>
      </c>
      <c r="C732" t="s">
        <v>2179</v>
      </c>
      <c r="D732" t="s">
        <v>2178</v>
      </c>
    </row>
    <row r="733" spans="1:4" x14ac:dyDescent="0.25">
      <c r="A733" t="s">
        <v>2180</v>
      </c>
      <c r="B733" t="s">
        <v>2181</v>
      </c>
      <c r="C733" t="s">
        <v>2182</v>
      </c>
      <c r="D733" t="s">
        <v>2181</v>
      </c>
    </row>
    <row r="734" spans="1:4" x14ac:dyDescent="0.25">
      <c r="A734" t="s">
        <v>2183</v>
      </c>
      <c r="B734" t="s">
        <v>2184</v>
      </c>
      <c r="C734" t="s">
        <v>2185</v>
      </c>
      <c r="D734" t="s">
        <v>2184</v>
      </c>
    </row>
    <row r="735" spans="1:4" x14ac:dyDescent="0.25">
      <c r="A735" t="s">
        <v>2186</v>
      </c>
      <c r="B735" t="s">
        <v>2187</v>
      </c>
      <c r="C735" t="s">
        <v>2188</v>
      </c>
      <c r="D735" t="s">
        <v>2187</v>
      </c>
    </row>
    <row r="736" spans="1:4" x14ac:dyDescent="0.25">
      <c r="A736" t="s">
        <v>2189</v>
      </c>
      <c r="B736" t="s">
        <v>2190</v>
      </c>
      <c r="C736" t="s">
        <v>2191</v>
      </c>
      <c r="D736" t="s">
        <v>2190</v>
      </c>
    </row>
    <row r="737" spans="1:4" x14ac:dyDescent="0.25">
      <c r="A737" t="s">
        <v>2192</v>
      </c>
      <c r="B737" t="s">
        <v>2193</v>
      </c>
      <c r="C737" t="s">
        <v>2194</v>
      </c>
      <c r="D737" t="s">
        <v>2193</v>
      </c>
    </row>
    <row r="738" spans="1:4" x14ac:dyDescent="0.25">
      <c r="A738" t="s">
        <v>2195</v>
      </c>
      <c r="B738" t="s">
        <v>2196</v>
      </c>
      <c r="C738" t="s">
        <v>2197</v>
      </c>
      <c r="D738" t="s">
        <v>2196</v>
      </c>
    </row>
    <row r="739" spans="1:4" x14ac:dyDescent="0.25">
      <c r="A739" t="s">
        <v>2198</v>
      </c>
      <c r="B739" t="s">
        <v>2199</v>
      </c>
      <c r="C739" t="s">
        <v>2200</v>
      </c>
      <c r="D739" t="s">
        <v>2199</v>
      </c>
    </row>
    <row r="740" spans="1:4" x14ac:dyDescent="0.25">
      <c r="A740" t="s">
        <v>2201</v>
      </c>
      <c r="B740" t="s">
        <v>2202</v>
      </c>
      <c r="C740" t="s">
        <v>2203</v>
      </c>
      <c r="D740" t="s">
        <v>2202</v>
      </c>
    </row>
    <row r="741" spans="1:4" x14ac:dyDescent="0.25">
      <c r="A741" t="s">
        <v>2204</v>
      </c>
      <c r="B741" t="s">
        <v>2205</v>
      </c>
      <c r="C741" t="s">
        <v>2206</v>
      </c>
      <c r="D741" t="s">
        <v>2205</v>
      </c>
    </row>
    <row r="742" spans="1:4" x14ac:dyDescent="0.25">
      <c r="A742" t="s">
        <v>2207</v>
      </c>
      <c r="B742" t="s">
        <v>2208</v>
      </c>
      <c r="C742" t="s">
        <v>2209</v>
      </c>
      <c r="D742" t="s">
        <v>2208</v>
      </c>
    </row>
    <row r="743" spans="1:4" x14ac:dyDescent="0.25">
      <c r="A743" t="s">
        <v>2210</v>
      </c>
      <c r="B743" t="s">
        <v>2211</v>
      </c>
      <c r="C743" t="s">
        <v>2212</v>
      </c>
      <c r="D743" t="s">
        <v>2211</v>
      </c>
    </row>
    <row r="744" spans="1:4" x14ac:dyDescent="0.25">
      <c r="A744" t="s">
        <v>2213</v>
      </c>
      <c r="B744" t="s">
        <v>2214</v>
      </c>
      <c r="C744" t="s">
        <v>2215</v>
      </c>
      <c r="D744" t="s">
        <v>2214</v>
      </c>
    </row>
    <row r="745" spans="1:4" x14ac:dyDescent="0.25">
      <c r="A745" t="s">
        <v>2216</v>
      </c>
      <c r="B745" t="s">
        <v>2217</v>
      </c>
      <c r="C745" t="s">
        <v>2218</v>
      </c>
      <c r="D745" t="s">
        <v>2217</v>
      </c>
    </row>
    <row r="746" spans="1:4" x14ac:dyDescent="0.25">
      <c r="A746" t="s">
        <v>2219</v>
      </c>
      <c r="B746" t="s">
        <v>2220</v>
      </c>
      <c r="C746" t="s">
        <v>2221</v>
      </c>
      <c r="D746" t="s">
        <v>2220</v>
      </c>
    </row>
    <row r="747" spans="1:4" x14ac:dyDescent="0.25">
      <c r="A747" t="s">
        <v>2222</v>
      </c>
      <c r="B747" t="s">
        <v>2223</v>
      </c>
      <c r="C747" t="s">
        <v>2224</v>
      </c>
      <c r="D747" t="s">
        <v>2223</v>
      </c>
    </row>
    <row r="748" spans="1:4" x14ac:dyDescent="0.25">
      <c r="A748" t="s">
        <v>2225</v>
      </c>
      <c r="B748" t="s">
        <v>2226</v>
      </c>
      <c r="C748" t="s">
        <v>2227</v>
      </c>
      <c r="D748" t="s">
        <v>2226</v>
      </c>
    </row>
    <row r="749" spans="1:4" x14ac:dyDescent="0.25">
      <c r="A749" t="s">
        <v>2228</v>
      </c>
      <c r="B749" t="s">
        <v>2229</v>
      </c>
      <c r="C749" t="s">
        <v>2230</v>
      </c>
      <c r="D749" t="s">
        <v>2229</v>
      </c>
    </row>
    <row r="750" spans="1:4" x14ac:dyDescent="0.25">
      <c r="A750" t="s">
        <v>2231</v>
      </c>
      <c r="B750" t="s">
        <v>2232</v>
      </c>
      <c r="C750" t="s">
        <v>2233</v>
      </c>
      <c r="D750" t="s">
        <v>2232</v>
      </c>
    </row>
    <row r="751" spans="1:4" x14ac:dyDescent="0.25">
      <c r="A751" t="s">
        <v>2234</v>
      </c>
      <c r="B751" t="s">
        <v>2235</v>
      </c>
      <c r="C751" t="s">
        <v>2236</v>
      </c>
      <c r="D751" t="s">
        <v>2235</v>
      </c>
    </row>
    <row r="752" spans="1:4" x14ac:dyDescent="0.25">
      <c r="A752" t="s">
        <v>2237</v>
      </c>
      <c r="B752" t="s">
        <v>2238</v>
      </c>
      <c r="C752" t="s">
        <v>2239</v>
      </c>
      <c r="D752" t="s">
        <v>2238</v>
      </c>
    </row>
    <row r="753" spans="1:4" x14ac:dyDescent="0.25">
      <c r="A753" t="s">
        <v>2240</v>
      </c>
      <c r="B753" t="s">
        <v>2241</v>
      </c>
      <c r="C753" t="s">
        <v>2242</v>
      </c>
      <c r="D753" t="s">
        <v>2241</v>
      </c>
    </row>
    <row r="754" spans="1:4" x14ac:dyDescent="0.25">
      <c r="A754" t="s">
        <v>2243</v>
      </c>
      <c r="B754" t="s">
        <v>2244</v>
      </c>
      <c r="C754" t="s">
        <v>2245</v>
      </c>
      <c r="D754" t="s">
        <v>2244</v>
      </c>
    </row>
    <row r="755" spans="1:4" x14ac:dyDescent="0.25">
      <c r="A755" t="s">
        <v>2246</v>
      </c>
      <c r="B755" t="s">
        <v>2247</v>
      </c>
      <c r="C755" t="s">
        <v>2248</v>
      </c>
      <c r="D755" t="s">
        <v>2247</v>
      </c>
    </row>
    <row r="756" spans="1:4" x14ac:dyDescent="0.25">
      <c r="A756" t="s">
        <v>2249</v>
      </c>
      <c r="B756" t="s">
        <v>2250</v>
      </c>
      <c r="C756" t="s">
        <v>2251</v>
      </c>
      <c r="D756" t="s">
        <v>2250</v>
      </c>
    </row>
    <row r="757" spans="1:4" x14ac:dyDescent="0.25">
      <c r="A757" t="s">
        <v>2252</v>
      </c>
      <c r="B757" t="s">
        <v>2253</v>
      </c>
      <c r="C757" t="s">
        <v>2254</v>
      </c>
      <c r="D757" t="s">
        <v>2253</v>
      </c>
    </row>
    <row r="758" spans="1:4" x14ac:dyDescent="0.25">
      <c r="A758" t="s">
        <v>2255</v>
      </c>
      <c r="B758" t="s">
        <v>2256</v>
      </c>
      <c r="C758" t="s">
        <v>2257</v>
      </c>
      <c r="D758" t="s">
        <v>2256</v>
      </c>
    </row>
    <row r="759" spans="1:4" x14ac:dyDescent="0.25">
      <c r="A759" t="s">
        <v>2258</v>
      </c>
      <c r="B759" t="s">
        <v>2259</v>
      </c>
      <c r="C759" t="s">
        <v>2260</v>
      </c>
      <c r="D759" t="s">
        <v>2259</v>
      </c>
    </row>
    <row r="760" spans="1:4" x14ac:dyDescent="0.25">
      <c r="A760" t="s">
        <v>2261</v>
      </c>
      <c r="B760" t="s">
        <v>2262</v>
      </c>
      <c r="C760" t="s">
        <v>2263</v>
      </c>
      <c r="D760" t="s">
        <v>2262</v>
      </c>
    </row>
    <row r="761" spans="1:4" x14ac:dyDescent="0.25">
      <c r="A761" t="s">
        <v>2264</v>
      </c>
      <c r="B761" t="s">
        <v>2265</v>
      </c>
      <c r="C761" t="s">
        <v>2266</v>
      </c>
      <c r="D761" t="s">
        <v>2265</v>
      </c>
    </row>
    <row r="762" spans="1:4" x14ac:dyDescent="0.25">
      <c r="A762" t="s">
        <v>2267</v>
      </c>
      <c r="B762" t="s">
        <v>2268</v>
      </c>
      <c r="C762" t="s">
        <v>2269</v>
      </c>
      <c r="D762" t="s">
        <v>2268</v>
      </c>
    </row>
    <row r="763" spans="1:4" x14ac:dyDescent="0.25">
      <c r="A763" t="s">
        <v>2270</v>
      </c>
      <c r="B763" t="s">
        <v>2271</v>
      </c>
      <c r="C763" t="s">
        <v>2272</v>
      </c>
      <c r="D763" t="s">
        <v>2271</v>
      </c>
    </row>
    <row r="764" spans="1:4" x14ac:dyDescent="0.25">
      <c r="A764" t="s">
        <v>2273</v>
      </c>
      <c r="B764" t="s">
        <v>2274</v>
      </c>
      <c r="C764" t="s">
        <v>2275</v>
      </c>
      <c r="D764" t="s">
        <v>2274</v>
      </c>
    </row>
    <row r="765" spans="1:4" x14ac:dyDescent="0.25">
      <c r="A765" t="s">
        <v>2276</v>
      </c>
      <c r="B765" t="s">
        <v>2277</v>
      </c>
      <c r="C765" t="s">
        <v>2278</v>
      </c>
      <c r="D765" t="s">
        <v>2277</v>
      </c>
    </row>
    <row r="766" spans="1:4" x14ac:dyDescent="0.25">
      <c r="A766" t="s">
        <v>2279</v>
      </c>
      <c r="B766" t="s">
        <v>2280</v>
      </c>
      <c r="C766" t="s">
        <v>2281</v>
      </c>
      <c r="D766" t="s">
        <v>2280</v>
      </c>
    </row>
    <row r="767" spans="1:4" x14ac:dyDescent="0.25">
      <c r="A767" t="s">
        <v>2282</v>
      </c>
      <c r="B767" t="s">
        <v>2283</v>
      </c>
      <c r="C767" t="s">
        <v>2284</v>
      </c>
      <c r="D767" t="s">
        <v>2283</v>
      </c>
    </row>
    <row r="768" spans="1:4" x14ac:dyDescent="0.25">
      <c r="A768" t="s">
        <v>2285</v>
      </c>
      <c r="B768" t="s">
        <v>2286</v>
      </c>
      <c r="C768" t="s">
        <v>2287</v>
      </c>
      <c r="D768" t="s">
        <v>2286</v>
      </c>
    </row>
    <row r="769" spans="1:4" x14ac:dyDescent="0.25">
      <c r="A769" t="s">
        <v>2288</v>
      </c>
      <c r="B769" t="s">
        <v>2289</v>
      </c>
      <c r="C769" t="s">
        <v>2290</v>
      </c>
      <c r="D769" t="s">
        <v>2289</v>
      </c>
    </row>
    <row r="770" spans="1:4" x14ac:dyDescent="0.25">
      <c r="A770" t="s">
        <v>2291</v>
      </c>
      <c r="B770" t="s">
        <v>2292</v>
      </c>
      <c r="C770" t="s">
        <v>2293</v>
      </c>
      <c r="D770" t="s">
        <v>2292</v>
      </c>
    </row>
    <row r="771" spans="1:4" x14ac:dyDescent="0.25">
      <c r="A771" t="s">
        <v>2294</v>
      </c>
      <c r="B771" t="s">
        <v>2295</v>
      </c>
      <c r="C771" t="s">
        <v>2296</v>
      </c>
      <c r="D771" t="s">
        <v>2295</v>
      </c>
    </row>
    <row r="772" spans="1:4" x14ac:dyDescent="0.25">
      <c r="A772" t="s">
        <v>2297</v>
      </c>
      <c r="B772" t="s">
        <v>2298</v>
      </c>
      <c r="C772" t="s">
        <v>2299</v>
      </c>
      <c r="D772" t="s">
        <v>2298</v>
      </c>
    </row>
    <row r="773" spans="1:4" x14ac:dyDescent="0.25">
      <c r="A773" t="s">
        <v>2300</v>
      </c>
      <c r="B773" t="s">
        <v>2301</v>
      </c>
      <c r="C773" t="s">
        <v>2302</v>
      </c>
      <c r="D773" t="s">
        <v>2301</v>
      </c>
    </row>
    <row r="774" spans="1:4" x14ac:dyDescent="0.25">
      <c r="A774" t="s">
        <v>2303</v>
      </c>
      <c r="B774" t="s">
        <v>2304</v>
      </c>
      <c r="C774" t="s">
        <v>2305</v>
      </c>
      <c r="D774" t="s">
        <v>2304</v>
      </c>
    </row>
    <row r="775" spans="1:4" x14ac:dyDescent="0.25">
      <c r="A775" t="s">
        <v>2306</v>
      </c>
      <c r="B775" t="s">
        <v>2307</v>
      </c>
      <c r="C775" t="s">
        <v>2308</v>
      </c>
      <c r="D775" t="s">
        <v>2307</v>
      </c>
    </row>
    <row r="776" spans="1:4" x14ac:dyDescent="0.25">
      <c r="A776" t="s">
        <v>2309</v>
      </c>
      <c r="B776" t="s">
        <v>2310</v>
      </c>
      <c r="C776" t="s">
        <v>2311</v>
      </c>
      <c r="D776" t="s">
        <v>2310</v>
      </c>
    </row>
    <row r="777" spans="1:4" x14ac:dyDescent="0.25">
      <c r="A777" t="s">
        <v>2312</v>
      </c>
      <c r="B777" t="s">
        <v>2313</v>
      </c>
      <c r="C777" t="s">
        <v>2314</v>
      </c>
      <c r="D777" t="s">
        <v>2313</v>
      </c>
    </row>
    <row r="778" spans="1:4" x14ac:dyDescent="0.25">
      <c r="A778" t="s">
        <v>2315</v>
      </c>
      <c r="B778" t="s">
        <v>2316</v>
      </c>
      <c r="C778" t="s">
        <v>2317</v>
      </c>
      <c r="D778" t="s">
        <v>2316</v>
      </c>
    </row>
    <row r="779" spans="1:4" x14ac:dyDescent="0.25">
      <c r="A779" t="s">
        <v>2318</v>
      </c>
      <c r="B779" t="s">
        <v>2319</v>
      </c>
      <c r="C779" t="s">
        <v>2320</v>
      </c>
      <c r="D779" t="s">
        <v>2319</v>
      </c>
    </row>
    <row r="780" spans="1:4" x14ac:dyDescent="0.25">
      <c r="A780" t="s">
        <v>2321</v>
      </c>
      <c r="B780" t="s">
        <v>2322</v>
      </c>
      <c r="C780" t="s">
        <v>2323</v>
      </c>
      <c r="D780" t="s">
        <v>2322</v>
      </c>
    </row>
    <row r="781" spans="1:4" x14ac:dyDescent="0.25">
      <c r="A781" t="s">
        <v>2324</v>
      </c>
      <c r="B781" t="s">
        <v>2325</v>
      </c>
      <c r="C781" t="s">
        <v>2326</v>
      </c>
      <c r="D781" t="s">
        <v>2325</v>
      </c>
    </row>
    <row r="782" spans="1:4" x14ac:dyDescent="0.25">
      <c r="A782" t="s">
        <v>2327</v>
      </c>
      <c r="B782" t="s">
        <v>2328</v>
      </c>
      <c r="C782" t="s">
        <v>2329</v>
      </c>
      <c r="D782" t="s">
        <v>2328</v>
      </c>
    </row>
    <row r="783" spans="1:4" x14ac:dyDescent="0.25">
      <c r="A783" t="s">
        <v>2330</v>
      </c>
      <c r="B783" t="s">
        <v>2331</v>
      </c>
      <c r="C783" t="s">
        <v>2332</v>
      </c>
      <c r="D783" t="s">
        <v>2331</v>
      </c>
    </row>
    <row r="784" spans="1:4" x14ac:dyDescent="0.25">
      <c r="A784" t="s">
        <v>2333</v>
      </c>
      <c r="B784" t="s">
        <v>2334</v>
      </c>
      <c r="C784" t="s">
        <v>2335</v>
      </c>
      <c r="D784" t="s">
        <v>2334</v>
      </c>
    </row>
    <row r="785" spans="1:4" x14ac:dyDescent="0.25">
      <c r="A785" t="s">
        <v>2336</v>
      </c>
      <c r="B785" t="s">
        <v>2337</v>
      </c>
      <c r="C785" t="s">
        <v>2338</v>
      </c>
      <c r="D785" t="s">
        <v>2337</v>
      </c>
    </row>
    <row r="786" spans="1:4" x14ac:dyDescent="0.25">
      <c r="A786" t="s">
        <v>2339</v>
      </c>
      <c r="B786" t="s">
        <v>2340</v>
      </c>
      <c r="C786" t="s">
        <v>2341</v>
      </c>
      <c r="D786" t="s">
        <v>2340</v>
      </c>
    </row>
    <row r="787" spans="1:4" x14ac:dyDescent="0.25">
      <c r="A787" t="s">
        <v>2342</v>
      </c>
      <c r="B787" t="s">
        <v>2343</v>
      </c>
      <c r="C787" t="s">
        <v>2344</v>
      </c>
      <c r="D787" t="s">
        <v>2343</v>
      </c>
    </row>
    <row r="788" spans="1:4" x14ac:dyDescent="0.25">
      <c r="A788" t="s">
        <v>2345</v>
      </c>
      <c r="B788" t="s">
        <v>2346</v>
      </c>
      <c r="C788" t="s">
        <v>2347</v>
      </c>
      <c r="D788" t="s">
        <v>2346</v>
      </c>
    </row>
    <row r="789" spans="1:4" x14ac:dyDescent="0.25">
      <c r="A789" t="s">
        <v>2348</v>
      </c>
      <c r="B789" t="s">
        <v>2349</v>
      </c>
      <c r="C789" t="s">
        <v>2350</v>
      </c>
      <c r="D789" t="s">
        <v>2349</v>
      </c>
    </row>
    <row r="790" spans="1:4" x14ac:dyDescent="0.25">
      <c r="A790" t="s">
        <v>2351</v>
      </c>
      <c r="B790" t="s">
        <v>2352</v>
      </c>
      <c r="C790" t="s">
        <v>2353</v>
      </c>
      <c r="D790" t="s">
        <v>2352</v>
      </c>
    </row>
    <row r="791" spans="1:4" x14ac:dyDescent="0.25">
      <c r="A791" t="s">
        <v>2354</v>
      </c>
      <c r="B791" t="s">
        <v>2355</v>
      </c>
      <c r="C791" t="s">
        <v>2356</v>
      </c>
      <c r="D791" t="s">
        <v>2355</v>
      </c>
    </row>
    <row r="792" spans="1:4" x14ac:dyDescent="0.25">
      <c r="A792" t="s">
        <v>2357</v>
      </c>
      <c r="B792" t="s">
        <v>2358</v>
      </c>
      <c r="C792" t="s">
        <v>2359</v>
      </c>
      <c r="D792" t="s">
        <v>2358</v>
      </c>
    </row>
    <row r="793" spans="1:4" x14ac:dyDescent="0.25">
      <c r="A793" t="s">
        <v>2360</v>
      </c>
      <c r="B793" t="s">
        <v>2361</v>
      </c>
      <c r="C793" t="s">
        <v>2362</v>
      </c>
      <c r="D793" t="s">
        <v>2361</v>
      </c>
    </row>
    <row r="794" spans="1:4" x14ac:dyDescent="0.25">
      <c r="A794" t="s">
        <v>2363</v>
      </c>
      <c r="B794" t="s">
        <v>2364</v>
      </c>
      <c r="C794" t="s">
        <v>2365</v>
      </c>
      <c r="D794" t="s">
        <v>2364</v>
      </c>
    </row>
    <row r="795" spans="1:4" x14ac:dyDescent="0.25">
      <c r="A795" t="s">
        <v>2366</v>
      </c>
      <c r="B795" t="s">
        <v>2367</v>
      </c>
      <c r="C795" t="s">
        <v>2368</v>
      </c>
      <c r="D795" t="s">
        <v>2367</v>
      </c>
    </row>
    <row r="796" spans="1:4" x14ac:dyDescent="0.25">
      <c r="A796" t="s">
        <v>2369</v>
      </c>
      <c r="B796" t="s">
        <v>2370</v>
      </c>
      <c r="C796" t="s">
        <v>2371</v>
      </c>
      <c r="D796" t="s">
        <v>2370</v>
      </c>
    </row>
    <row r="797" spans="1:4" x14ac:dyDescent="0.25">
      <c r="A797" t="s">
        <v>2372</v>
      </c>
      <c r="B797" t="s">
        <v>2373</v>
      </c>
      <c r="C797" t="s">
        <v>2374</v>
      </c>
      <c r="D797" t="s">
        <v>2373</v>
      </c>
    </row>
    <row r="798" spans="1:4" x14ac:dyDescent="0.25">
      <c r="A798" t="s">
        <v>2375</v>
      </c>
      <c r="B798" t="s">
        <v>2376</v>
      </c>
      <c r="C798" t="s">
        <v>2377</v>
      </c>
      <c r="D798" t="s">
        <v>2376</v>
      </c>
    </row>
    <row r="799" spans="1:4" x14ac:dyDescent="0.25">
      <c r="A799" t="s">
        <v>2378</v>
      </c>
      <c r="B799" t="s">
        <v>2379</v>
      </c>
      <c r="C799" t="s">
        <v>2380</v>
      </c>
      <c r="D799" t="s">
        <v>2379</v>
      </c>
    </row>
    <row r="800" spans="1:4" x14ac:dyDescent="0.25">
      <c r="A800" t="s">
        <v>2381</v>
      </c>
      <c r="B800" t="s">
        <v>2382</v>
      </c>
      <c r="C800" t="s">
        <v>2383</v>
      </c>
      <c r="D800" t="s">
        <v>2382</v>
      </c>
    </row>
    <row r="801" spans="1:4" x14ac:dyDescent="0.25">
      <c r="A801" t="s">
        <v>2384</v>
      </c>
      <c r="B801" t="s">
        <v>2385</v>
      </c>
      <c r="C801" t="s">
        <v>2386</v>
      </c>
      <c r="D801" t="s">
        <v>2385</v>
      </c>
    </row>
    <row r="802" spans="1:4" x14ac:dyDescent="0.25">
      <c r="A802" t="s">
        <v>2387</v>
      </c>
      <c r="B802" t="s">
        <v>2388</v>
      </c>
      <c r="C802" t="s">
        <v>2389</v>
      </c>
      <c r="D802" t="s">
        <v>2388</v>
      </c>
    </row>
    <row r="803" spans="1:4" x14ac:dyDescent="0.25">
      <c r="A803" t="s">
        <v>2390</v>
      </c>
      <c r="B803" t="s">
        <v>2391</v>
      </c>
      <c r="C803" t="s">
        <v>2392</v>
      </c>
      <c r="D803" t="s">
        <v>2391</v>
      </c>
    </row>
    <row r="804" spans="1:4" x14ac:dyDescent="0.25">
      <c r="A804" t="s">
        <v>2393</v>
      </c>
      <c r="B804" t="s">
        <v>2394</v>
      </c>
      <c r="C804" t="s">
        <v>2395</v>
      </c>
      <c r="D804" t="s">
        <v>2394</v>
      </c>
    </row>
    <row r="805" spans="1:4" x14ac:dyDescent="0.25">
      <c r="A805" t="s">
        <v>2396</v>
      </c>
      <c r="B805" t="s">
        <v>2397</v>
      </c>
      <c r="C805" t="s">
        <v>2398</v>
      </c>
      <c r="D805" t="s">
        <v>2397</v>
      </c>
    </row>
    <row r="806" spans="1:4" x14ac:dyDescent="0.25">
      <c r="A806" t="s">
        <v>2399</v>
      </c>
      <c r="B806" t="s">
        <v>2400</v>
      </c>
      <c r="C806" t="s">
        <v>2401</v>
      </c>
      <c r="D806" t="s">
        <v>2400</v>
      </c>
    </row>
    <row r="807" spans="1:4" x14ac:dyDescent="0.25">
      <c r="A807" t="s">
        <v>2402</v>
      </c>
      <c r="B807" t="s">
        <v>2403</v>
      </c>
      <c r="C807" t="s">
        <v>2404</v>
      </c>
      <c r="D807" t="s">
        <v>2403</v>
      </c>
    </row>
    <row r="808" spans="1:4" x14ac:dyDescent="0.25">
      <c r="A808" t="s">
        <v>2405</v>
      </c>
      <c r="B808" t="s">
        <v>2406</v>
      </c>
      <c r="C808" t="s">
        <v>2407</v>
      </c>
      <c r="D808" t="s">
        <v>2406</v>
      </c>
    </row>
    <row r="809" spans="1:4" x14ac:dyDescent="0.25">
      <c r="A809" t="s">
        <v>2408</v>
      </c>
      <c r="B809" t="s">
        <v>2409</v>
      </c>
      <c r="C809" t="s">
        <v>2410</v>
      </c>
      <c r="D809" t="s">
        <v>2409</v>
      </c>
    </row>
    <row r="810" spans="1:4" x14ac:dyDescent="0.25">
      <c r="A810" t="s">
        <v>2411</v>
      </c>
      <c r="B810" t="s">
        <v>2412</v>
      </c>
      <c r="C810" t="s">
        <v>2413</v>
      </c>
      <c r="D810" t="s">
        <v>2412</v>
      </c>
    </row>
    <row r="811" spans="1:4" x14ac:dyDescent="0.25">
      <c r="A811" t="s">
        <v>2414</v>
      </c>
      <c r="B811" t="s">
        <v>2415</v>
      </c>
      <c r="C811" t="s">
        <v>2416</v>
      </c>
      <c r="D811" t="s">
        <v>2415</v>
      </c>
    </row>
    <row r="812" spans="1:4" x14ac:dyDescent="0.25">
      <c r="A812" t="s">
        <v>2417</v>
      </c>
      <c r="B812" t="s">
        <v>2418</v>
      </c>
      <c r="C812" t="s">
        <v>2419</v>
      </c>
      <c r="D812" t="s">
        <v>2418</v>
      </c>
    </row>
    <row r="813" spans="1:4" x14ac:dyDescent="0.25">
      <c r="A813" t="s">
        <v>2420</v>
      </c>
      <c r="B813" t="s">
        <v>2421</v>
      </c>
      <c r="C813" t="s">
        <v>2422</v>
      </c>
      <c r="D813" t="s">
        <v>2421</v>
      </c>
    </row>
    <row r="814" spans="1:4" x14ac:dyDescent="0.25">
      <c r="A814" t="s">
        <v>2423</v>
      </c>
      <c r="B814" t="s">
        <v>2424</v>
      </c>
      <c r="C814" t="s">
        <v>2425</v>
      </c>
      <c r="D814" t="s">
        <v>2424</v>
      </c>
    </row>
    <row r="815" spans="1:4" x14ac:dyDescent="0.25">
      <c r="A815" t="s">
        <v>2426</v>
      </c>
      <c r="B815" t="s">
        <v>2427</v>
      </c>
      <c r="C815" t="s">
        <v>2428</v>
      </c>
      <c r="D815" t="s">
        <v>2427</v>
      </c>
    </row>
    <row r="816" spans="1:4" x14ac:dyDescent="0.25">
      <c r="A816" t="s">
        <v>2429</v>
      </c>
      <c r="B816" t="s">
        <v>2430</v>
      </c>
      <c r="C816" t="s">
        <v>2431</v>
      </c>
      <c r="D816" t="s">
        <v>2430</v>
      </c>
    </row>
    <row r="817" spans="1:4" x14ac:dyDescent="0.25">
      <c r="A817" t="s">
        <v>2432</v>
      </c>
      <c r="B817" t="s">
        <v>2433</v>
      </c>
      <c r="C817" t="s">
        <v>2434</v>
      </c>
      <c r="D817" t="s">
        <v>2433</v>
      </c>
    </row>
    <row r="818" spans="1:4" x14ac:dyDescent="0.25">
      <c r="A818" t="s">
        <v>2435</v>
      </c>
      <c r="B818" t="s">
        <v>2436</v>
      </c>
      <c r="C818" t="s">
        <v>2437</v>
      </c>
      <c r="D818" t="s">
        <v>2436</v>
      </c>
    </row>
    <row r="819" spans="1:4" x14ac:dyDescent="0.25">
      <c r="A819" t="s">
        <v>2438</v>
      </c>
      <c r="B819" t="s">
        <v>2439</v>
      </c>
      <c r="C819" t="s">
        <v>2440</v>
      </c>
      <c r="D819" t="s">
        <v>2439</v>
      </c>
    </row>
    <row r="820" spans="1:4" x14ac:dyDescent="0.25">
      <c r="A820" t="s">
        <v>2441</v>
      </c>
      <c r="B820" t="s">
        <v>2442</v>
      </c>
      <c r="C820" t="s">
        <v>2443</v>
      </c>
      <c r="D820" t="s">
        <v>2442</v>
      </c>
    </row>
    <row r="821" spans="1:4" x14ac:dyDescent="0.25">
      <c r="A821" t="s">
        <v>2444</v>
      </c>
      <c r="B821" t="s">
        <v>2445</v>
      </c>
      <c r="C821" t="s">
        <v>2446</v>
      </c>
      <c r="D821" t="s">
        <v>2445</v>
      </c>
    </row>
    <row r="822" spans="1:4" x14ac:dyDescent="0.25">
      <c r="A822" t="s">
        <v>2447</v>
      </c>
      <c r="B822" t="s">
        <v>2448</v>
      </c>
      <c r="C822" t="s">
        <v>2449</v>
      </c>
      <c r="D822" t="s">
        <v>2448</v>
      </c>
    </row>
    <row r="823" spans="1:4" x14ac:dyDescent="0.25">
      <c r="A823" t="s">
        <v>2450</v>
      </c>
      <c r="B823" t="s">
        <v>2451</v>
      </c>
      <c r="C823" t="s">
        <v>2452</v>
      </c>
      <c r="D823" t="s">
        <v>2451</v>
      </c>
    </row>
    <row r="824" spans="1:4" x14ac:dyDescent="0.25">
      <c r="A824" t="s">
        <v>2453</v>
      </c>
      <c r="B824" t="s">
        <v>2454</v>
      </c>
      <c r="C824" t="s">
        <v>2455</v>
      </c>
      <c r="D824" t="s">
        <v>2454</v>
      </c>
    </row>
    <row r="825" spans="1:4" x14ac:dyDescent="0.25">
      <c r="A825" t="s">
        <v>2456</v>
      </c>
      <c r="B825" t="s">
        <v>2457</v>
      </c>
      <c r="C825" t="s">
        <v>2458</v>
      </c>
      <c r="D825" t="s">
        <v>2457</v>
      </c>
    </row>
    <row r="826" spans="1:4" x14ac:dyDescent="0.25">
      <c r="A826" t="s">
        <v>2459</v>
      </c>
      <c r="B826" t="s">
        <v>2460</v>
      </c>
      <c r="C826" t="s">
        <v>2461</v>
      </c>
      <c r="D826" t="s">
        <v>2460</v>
      </c>
    </row>
    <row r="827" spans="1:4" x14ac:dyDescent="0.25">
      <c r="A827" t="s">
        <v>2462</v>
      </c>
      <c r="B827" t="s">
        <v>2463</v>
      </c>
      <c r="C827" t="s">
        <v>2464</v>
      </c>
      <c r="D827" t="s">
        <v>2463</v>
      </c>
    </row>
    <row r="828" spans="1:4" x14ac:dyDescent="0.25">
      <c r="A828" t="s">
        <v>2465</v>
      </c>
      <c r="B828" t="s">
        <v>2466</v>
      </c>
      <c r="C828" t="s">
        <v>2467</v>
      </c>
      <c r="D828" t="s">
        <v>2466</v>
      </c>
    </row>
    <row r="829" spans="1:4" x14ac:dyDescent="0.25">
      <c r="A829" t="s">
        <v>2468</v>
      </c>
      <c r="B829" t="s">
        <v>2469</v>
      </c>
      <c r="C829" t="s">
        <v>2470</v>
      </c>
      <c r="D829" t="s">
        <v>2469</v>
      </c>
    </row>
    <row r="830" spans="1:4" x14ac:dyDescent="0.25">
      <c r="A830" t="s">
        <v>2471</v>
      </c>
      <c r="B830" t="s">
        <v>2472</v>
      </c>
      <c r="C830" t="s">
        <v>2473</v>
      </c>
      <c r="D830" t="s">
        <v>2472</v>
      </c>
    </row>
    <row r="831" spans="1:4" x14ac:dyDescent="0.25">
      <c r="A831" t="s">
        <v>2474</v>
      </c>
      <c r="B831" t="s">
        <v>2475</v>
      </c>
      <c r="C831" t="s">
        <v>2476</v>
      </c>
      <c r="D831" t="s">
        <v>2475</v>
      </c>
    </row>
    <row r="832" spans="1:4" x14ac:dyDescent="0.25">
      <c r="A832" t="s">
        <v>2477</v>
      </c>
      <c r="B832" t="s">
        <v>2478</v>
      </c>
      <c r="C832" t="s">
        <v>2479</v>
      </c>
      <c r="D832" t="s">
        <v>2478</v>
      </c>
    </row>
    <row r="833" spans="1:4" x14ac:dyDescent="0.25">
      <c r="A833" t="s">
        <v>2480</v>
      </c>
      <c r="B833" t="s">
        <v>2481</v>
      </c>
      <c r="C833" t="s">
        <v>2482</v>
      </c>
      <c r="D833" t="s">
        <v>2481</v>
      </c>
    </row>
    <row r="834" spans="1:4" x14ac:dyDescent="0.25">
      <c r="A834" t="s">
        <v>2483</v>
      </c>
      <c r="B834" t="s">
        <v>2484</v>
      </c>
      <c r="C834" t="s">
        <v>2485</v>
      </c>
      <c r="D834" t="s">
        <v>2484</v>
      </c>
    </row>
    <row r="835" spans="1:4" x14ac:dyDescent="0.25">
      <c r="A835" t="s">
        <v>2486</v>
      </c>
      <c r="B835" t="s">
        <v>2487</v>
      </c>
      <c r="C835" t="s">
        <v>2488</v>
      </c>
      <c r="D835" t="s">
        <v>2487</v>
      </c>
    </row>
    <row r="836" spans="1:4" x14ac:dyDescent="0.25">
      <c r="A836" t="s">
        <v>2489</v>
      </c>
      <c r="B836" t="s">
        <v>2490</v>
      </c>
      <c r="C836" t="s">
        <v>2491</v>
      </c>
      <c r="D836" t="s">
        <v>2490</v>
      </c>
    </row>
    <row r="837" spans="1:4" x14ac:dyDescent="0.25">
      <c r="A837" t="s">
        <v>2492</v>
      </c>
      <c r="B837" t="s">
        <v>2493</v>
      </c>
      <c r="C837" t="s">
        <v>2494</v>
      </c>
      <c r="D837" t="s">
        <v>2493</v>
      </c>
    </row>
    <row r="838" spans="1:4" x14ac:dyDescent="0.25">
      <c r="A838" t="s">
        <v>2495</v>
      </c>
      <c r="B838" t="s">
        <v>2496</v>
      </c>
      <c r="C838" t="s">
        <v>2497</v>
      </c>
      <c r="D838" t="s">
        <v>2496</v>
      </c>
    </row>
    <row r="839" spans="1:4" x14ac:dyDescent="0.25">
      <c r="A839" t="s">
        <v>2498</v>
      </c>
      <c r="B839" t="s">
        <v>2499</v>
      </c>
      <c r="C839" t="s">
        <v>2500</v>
      </c>
      <c r="D839" t="s">
        <v>2499</v>
      </c>
    </row>
    <row r="840" spans="1:4" x14ac:dyDescent="0.25">
      <c r="A840" t="s">
        <v>2501</v>
      </c>
      <c r="B840" t="s">
        <v>2502</v>
      </c>
      <c r="C840" t="s">
        <v>2503</v>
      </c>
      <c r="D840" t="s">
        <v>2502</v>
      </c>
    </row>
    <row r="841" spans="1:4" x14ac:dyDescent="0.25">
      <c r="A841" t="s">
        <v>2504</v>
      </c>
      <c r="B841" t="s">
        <v>2505</v>
      </c>
      <c r="C841" t="s">
        <v>2506</v>
      </c>
      <c r="D841" t="s">
        <v>2505</v>
      </c>
    </row>
    <row r="842" spans="1:4" x14ac:dyDescent="0.25">
      <c r="A842" t="s">
        <v>2507</v>
      </c>
      <c r="B842" t="s">
        <v>2508</v>
      </c>
      <c r="C842" t="s">
        <v>2509</v>
      </c>
      <c r="D842" t="s">
        <v>2508</v>
      </c>
    </row>
    <row r="843" spans="1:4" x14ac:dyDescent="0.25">
      <c r="A843" t="s">
        <v>2510</v>
      </c>
      <c r="B843" t="s">
        <v>2511</v>
      </c>
      <c r="C843" t="s">
        <v>2512</v>
      </c>
      <c r="D843" t="s">
        <v>2511</v>
      </c>
    </row>
    <row r="844" spans="1:4" x14ac:dyDescent="0.25">
      <c r="A844" t="s">
        <v>2513</v>
      </c>
      <c r="B844" t="s">
        <v>2514</v>
      </c>
      <c r="C844" t="s">
        <v>2515</v>
      </c>
      <c r="D844" t="s">
        <v>2514</v>
      </c>
    </row>
    <row r="845" spans="1:4" x14ac:dyDescent="0.25">
      <c r="A845" t="s">
        <v>2516</v>
      </c>
      <c r="B845" t="s">
        <v>2517</v>
      </c>
      <c r="C845" t="s">
        <v>2518</v>
      </c>
      <c r="D845" t="s">
        <v>2517</v>
      </c>
    </row>
    <row r="846" spans="1:4" x14ac:dyDescent="0.25">
      <c r="A846" t="s">
        <v>2519</v>
      </c>
      <c r="B846" t="s">
        <v>2520</v>
      </c>
      <c r="C846" t="s">
        <v>2521</v>
      </c>
      <c r="D846" t="s">
        <v>2520</v>
      </c>
    </row>
    <row r="847" spans="1:4" x14ac:dyDescent="0.25">
      <c r="A847" t="s">
        <v>2522</v>
      </c>
      <c r="B847" t="s">
        <v>2523</v>
      </c>
      <c r="C847" t="s">
        <v>2524</v>
      </c>
      <c r="D847" t="s">
        <v>2523</v>
      </c>
    </row>
    <row r="848" spans="1:4" x14ac:dyDescent="0.25">
      <c r="A848" t="s">
        <v>2525</v>
      </c>
      <c r="B848" t="s">
        <v>2526</v>
      </c>
      <c r="C848" t="s">
        <v>2527</v>
      </c>
      <c r="D848" t="s">
        <v>2526</v>
      </c>
    </row>
    <row r="849" spans="1:4" x14ac:dyDescent="0.25">
      <c r="A849" t="s">
        <v>2528</v>
      </c>
      <c r="B849" t="s">
        <v>2529</v>
      </c>
      <c r="C849" t="s">
        <v>2530</v>
      </c>
      <c r="D849" t="s">
        <v>2529</v>
      </c>
    </row>
    <row r="850" spans="1:4" x14ac:dyDescent="0.25">
      <c r="A850" t="s">
        <v>2531</v>
      </c>
      <c r="B850" t="s">
        <v>2532</v>
      </c>
      <c r="C850" t="s">
        <v>2533</v>
      </c>
      <c r="D850" t="s">
        <v>2532</v>
      </c>
    </row>
    <row r="851" spans="1:4" x14ac:dyDescent="0.25">
      <c r="A851" t="s">
        <v>2534</v>
      </c>
      <c r="B851" t="s">
        <v>2535</v>
      </c>
      <c r="C851" t="s">
        <v>2536</v>
      </c>
      <c r="D851" t="s">
        <v>2535</v>
      </c>
    </row>
    <row r="852" spans="1:4" x14ac:dyDescent="0.25">
      <c r="A852" t="s">
        <v>2537</v>
      </c>
      <c r="B852" t="s">
        <v>2538</v>
      </c>
      <c r="C852" t="s">
        <v>2539</v>
      </c>
      <c r="D852" t="s">
        <v>2538</v>
      </c>
    </row>
    <row r="853" spans="1:4" x14ac:dyDescent="0.25">
      <c r="A853" t="s">
        <v>2540</v>
      </c>
      <c r="B853" t="s">
        <v>2541</v>
      </c>
      <c r="C853" t="s">
        <v>2542</v>
      </c>
      <c r="D853" t="s">
        <v>2541</v>
      </c>
    </row>
    <row r="854" spans="1:4" x14ac:dyDescent="0.25">
      <c r="A854" t="s">
        <v>2543</v>
      </c>
      <c r="B854" t="s">
        <v>2544</v>
      </c>
      <c r="C854" t="s">
        <v>2545</v>
      </c>
      <c r="D854" t="s">
        <v>2544</v>
      </c>
    </row>
    <row r="855" spans="1:4" x14ac:dyDescent="0.25">
      <c r="A855" t="s">
        <v>2546</v>
      </c>
      <c r="B855" t="s">
        <v>2547</v>
      </c>
      <c r="C855" t="s">
        <v>2548</v>
      </c>
      <c r="D855" t="s">
        <v>2547</v>
      </c>
    </row>
    <row r="856" spans="1:4" x14ac:dyDescent="0.25">
      <c r="A856" t="s">
        <v>2549</v>
      </c>
      <c r="B856" t="s">
        <v>2550</v>
      </c>
      <c r="C856" t="s">
        <v>2551</v>
      </c>
      <c r="D856" t="s">
        <v>2550</v>
      </c>
    </row>
    <row r="857" spans="1:4" x14ac:dyDescent="0.25">
      <c r="A857" t="s">
        <v>2552</v>
      </c>
      <c r="B857" t="s">
        <v>2553</v>
      </c>
      <c r="C857" t="s">
        <v>2554</v>
      </c>
      <c r="D857" t="s">
        <v>2553</v>
      </c>
    </row>
    <row r="858" spans="1:4" x14ac:dyDescent="0.25">
      <c r="A858" t="s">
        <v>2555</v>
      </c>
      <c r="B858" t="s">
        <v>2556</v>
      </c>
      <c r="C858" t="s">
        <v>2557</v>
      </c>
      <c r="D858" t="s">
        <v>2556</v>
      </c>
    </row>
    <row r="859" spans="1:4" x14ac:dyDescent="0.25">
      <c r="A859" t="s">
        <v>2558</v>
      </c>
      <c r="B859" t="s">
        <v>2559</v>
      </c>
      <c r="C859" t="s">
        <v>2560</v>
      </c>
      <c r="D859" t="s">
        <v>2559</v>
      </c>
    </row>
    <row r="860" spans="1:4" x14ac:dyDescent="0.25">
      <c r="A860" t="s">
        <v>2561</v>
      </c>
      <c r="B860" t="s">
        <v>2562</v>
      </c>
      <c r="C860" t="s">
        <v>2563</v>
      </c>
      <c r="D860" t="s">
        <v>2562</v>
      </c>
    </row>
    <row r="861" spans="1:4" x14ac:dyDescent="0.25">
      <c r="A861" t="s">
        <v>2564</v>
      </c>
      <c r="B861" t="s">
        <v>2565</v>
      </c>
      <c r="C861" t="s">
        <v>2566</v>
      </c>
      <c r="D861" t="s">
        <v>2565</v>
      </c>
    </row>
    <row r="862" spans="1:4" x14ac:dyDescent="0.25">
      <c r="A862" t="s">
        <v>2567</v>
      </c>
      <c r="B862" t="s">
        <v>2568</v>
      </c>
      <c r="C862" t="s">
        <v>2569</v>
      </c>
      <c r="D862" t="s">
        <v>2568</v>
      </c>
    </row>
    <row r="863" spans="1:4" x14ac:dyDescent="0.25">
      <c r="A863" t="s">
        <v>2570</v>
      </c>
      <c r="B863" t="s">
        <v>2571</v>
      </c>
      <c r="C863" t="s">
        <v>2572</v>
      </c>
      <c r="D863" t="s">
        <v>2571</v>
      </c>
    </row>
    <row r="864" spans="1:4" x14ac:dyDescent="0.25">
      <c r="A864" t="s">
        <v>2573</v>
      </c>
      <c r="B864" t="s">
        <v>2574</v>
      </c>
      <c r="C864" t="s">
        <v>2575</v>
      </c>
      <c r="D864" t="s">
        <v>2574</v>
      </c>
    </row>
    <row r="865" spans="1:4" x14ac:dyDescent="0.25">
      <c r="A865" t="s">
        <v>2576</v>
      </c>
      <c r="B865" t="s">
        <v>2577</v>
      </c>
      <c r="C865" t="s">
        <v>2578</v>
      </c>
      <c r="D865" t="s">
        <v>2577</v>
      </c>
    </row>
    <row r="866" spans="1:4" x14ac:dyDescent="0.25">
      <c r="A866" t="s">
        <v>2579</v>
      </c>
      <c r="B866" t="s">
        <v>2580</v>
      </c>
      <c r="C866" t="s">
        <v>2581</v>
      </c>
      <c r="D866" t="s">
        <v>2580</v>
      </c>
    </row>
    <row r="867" spans="1:4" x14ac:dyDescent="0.25">
      <c r="A867" t="s">
        <v>2582</v>
      </c>
      <c r="B867" t="s">
        <v>2583</v>
      </c>
      <c r="C867" t="s">
        <v>2584</v>
      </c>
      <c r="D867" t="s">
        <v>2583</v>
      </c>
    </row>
    <row r="868" spans="1:4" x14ac:dyDescent="0.25">
      <c r="A868" t="s">
        <v>2585</v>
      </c>
      <c r="B868" t="s">
        <v>2586</v>
      </c>
      <c r="C868" t="s">
        <v>2587</v>
      </c>
      <c r="D868" t="s">
        <v>2586</v>
      </c>
    </row>
    <row r="869" spans="1:4" x14ac:dyDescent="0.25">
      <c r="A869" t="s">
        <v>2588</v>
      </c>
      <c r="B869" t="s">
        <v>2589</v>
      </c>
      <c r="C869" t="s">
        <v>2590</v>
      </c>
      <c r="D869" t="s">
        <v>2589</v>
      </c>
    </row>
    <row r="870" spans="1:4" x14ac:dyDescent="0.25">
      <c r="A870" t="s">
        <v>2591</v>
      </c>
      <c r="B870" t="s">
        <v>2592</v>
      </c>
      <c r="C870" t="s">
        <v>2593</v>
      </c>
      <c r="D870" t="s">
        <v>2592</v>
      </c>
    </row>
    <row r="871" spans="1:4" x14ac:dyDescent="0.25">
      <c r="A871" t="s">
        <v>2594</v>
      </c>
      <c r="B871" t="s">
        <v>2595</v>
      </c>
      <c r="C871" t="s">
        <v>2596</v>
      </c>
      <c r="D871" t="s">
        <v>2595</v>
      </c>
    </row>
    <row r="872" spans="1:4" x14ac:dyDescent="0.25">
      <c r="A872" t="s">
        <v>2597</v>
      </c>
      <c r="B872" t="s">
        <v>2598</v>
      </c>
      <c r="C872" t="s">
        <v>2599</v>
      </c>
      <c r="D872" t="s">
        <v>2598</v>
      </c>
    </row>
    <row r="873" spans="1:4" x14ac:dyDescent="0.25">
      <c r="A873" t="s">
        <v>2600</v>
      </c>
      <c r="B873" t="s">
        <v>2601</v>
      </c>
      <c r="C873" t="s">
        <v>2602</v>
      </c>
      <c r="D873" t="s">
        <v>2601</v>
      </c>
    </row>
    <row r="874" spans="1:4" x14ac:dyDescent="0.25">
      <c r="A874" t="s">
        <v>2603</v>
      </c>
      <c r="B874" t="s">
        <v>2604</v>
      </c>
      <c r="C874" t="s">
        <v>2605</v>
      </c>
      <c r="D874" t="s">
        <v>2604</v>
      </c>
    </row>
    <row r="875" spans="1:4" x14ac:dyDescent="0.25">
      <c r="A875" t="s">
        <v>2606</v>
      </c>
      <c r="B875" t="s">
        <v>2607</v>
      </c>
      <c r="C875" t="s">
        <v>2608</v>
      </c>
      <c r="D875" t="s">
        <v>2607</v>
      </c>
    </row>
    <row r="876" spans="1:4" x14ac:dyDescent="0.25">
      <c r="A876" t="s">
        <v>2609</v>
      </c>
      <c r="B876" t="s">
        <v>2610</v>
      </c>
      <c r="C876" t="s">
        <v>2611</v>
      </c>
      <c r="D876" t="s">
        <v>2610</v>
      </c>
    </row>
    <row r="877" spans="1:4" x14ac:dyDescent="0.25">
      <c r="A877" t="s">
        <v>2612</v>
      </c>
      <c r="B877" t="s">
        <v>2613</v>
      </c>
      <c r="C877" t="s">
        <v>2614</v>
      </c>
      <c r="D877" t="s">
        <v>2613</v>
      </c>
    </row>
    <row r="878" spans="1:4" x14ac:dyDescent="0.25">
      <c r="A878" t="s">
        <v>2615</v>
      </c>
      <c r="B878" t="s">
        <v>2616</v>
      </c>
      <c r="C878" t="s">
        <v>2617</v>
      </c>
      <c r="D878" t="s">
        <v>2616</v>
      </c>
    </row>
    <row r="879" spans="1:4" x14ac:dyDescent="0.25">
      <c r="A879" t="s">
        <v>2618</v>
      </c>
      <c r="B879" t="s">
        <v>2619</v>
      </c>
      <c r="C879" t="s">
        <v>2620</v>
      </c>
      <c r="D879" t="s">
        <v>2619</v>
      </c>
    </row>
    <row r="880" spans="1:4" x14ac:dyDescent="0.25">
      <c r="A880" t="s">
        <v>2621</v>
      </c>
      <c r="B880" t="s">
        <v>2622</v>
      </c>
      <c r="C880" t="s">
        <v>2623</v>
      </c>
      <c r="D880" t="s">
        <v>2622</v>
      </c>
    </row>
    <row r="881" spans="1:4" x14ac:dyDescent="0.25">
      <c r="A881" t="s">
        <v>2624</v>
      </c>
      <c r="B881" t="s">
        <v>2625</v>
      </c>
      <c r="C881" t="s">
        <v>2626</v>
      </c>
      <c r="D881" t="s">
        <v>2625</v>
      </c>
    </row>
    <row r="882" spans="1:4" x14ac:dyDescent="0.25">
      <c r="A882" t="s">
        <v>2627</v>
      </c>
      <c r="B882" t="s">
        <v>2628</v>
      </c>
      <c r="C882" t="s">
        <v>2629</v>
      </c>
      <c r="D882" t="s">
        <v>2628</v>
      </c>
    </row>
    <row r="883" spans="1:4" x14ac:dyDescent="0.25">
      <c r="A883" t="s">
        <v>2630</v>
      </c>
      <c r="B883" t="s">
        <v>2631</v>
      </c>
      <c r="C883" t="s">
        <v>2632</v>
      </c>
      <c r="D883" t="s">
        <v>2631</v>
      </c>
    </row>
    <row r="884" spans="1:4" x14ac:dyDescent="0.25">
      <c r="A884" t="s">
        <v>2633</v>
      </c>
      <c r="B884" t="s">
        <v>2634</v>
      </c>
      <c r="C884" t="s">
        <v>2635</v>
      </c>
      <c r="D884" t="s">
        <v>2634</v>
      </c>
    </row>
    <row r="885" spans="1:4" x14ac:dyDescent="0.25">
      <c r="A885" t="s">
        <v>2636</v>
      </c>
      <c r="B885" t="s">
        <v>2637</v>
      </c>
      <c r="C885" t="s">
        <v>2638</v>
      </c>
      <c r="D885" t="s">
        <v>2637</v>
      </c>
    </row>
    <row r="886" spans="1:4" x14ac:dyDescent="0.25">
      <c r="A886" t="s">
        <v>2639</v>
      </c>
      <c r="B886" t="s">
        <v>2640</v>
      </c>
      <c r="C886" t="s">
        <v>2641</v>
      </c>
      <c r="D886" t="s">
        <v>2640</v>
      </c>
    </row>
    <row r="887" spans="1:4" x14ac:dyDescent="0.25">
      <c r="A887" t="s">
        <v>2642</v>
      </c>
      <c r="B887" t="s">
        <v>2643</v>
      </c>
      <c r="C887" t="s">
        <v>2644</v>
      </c>
      <c r="D887" t="s">
        <v>2643</v>
      </c>
    </row>
    <row r="888" spans="1:4" x14ac:dyDescent="0.25">
      <c r="A888" t="s">
        <v>2645</v>
      </c>
      <c r="B888" t="s">
        <v>2646</v>
      </c>
      <c r="C888" t="s">
        <v>2647</v>
      </c>
      <c r="D888" t="s">
        <v>2646</v>
      </c>
    </row>
    <row r="889" spans="1:4" x14ac:dyDescent="0.25">
      <c r="A889" t="s">
        <v>2648</v>
      </c>
      <c r="B889" t="s">
        <v>2649</v>
      </c>
      <c r="C889" t="s">
        <v>2650</v>
      </c>
      <c r="D889" t="s">
        <v>2649</v>
      </c>
    </row>
    <row r="890" spans="1:4" x14ac:dyDescent="0.25">
      <c r="A890" t="s">
        <v>2651</v>
      </c>
      <c r="B890" t="s">
        <v>2652</v>
      </c>
      <c r="C890" t="s">
        <v>2653</v>
      </c>
      <c r="D890" t="s">
        <v>2652</v>
      </c>
    </row>
    <row r="891" spans="1:4" x14ac:dyDescent="0.25">
      <c r="A891" t="s">
        <v>2654</v>
      </c>
      <c r="B891" t="s">
        <v>2655</v>
      </c>
      <c r="C891" t="s">
        <v>2656</v>
      </c>
      <c r="D891" t="s">
        <v>2655</v>
      </c>
    </row>
    <row r="892" spans="1:4" x14ac:dyDescent="0.25">
      <c r="A892" t="s">
        <v>2657</v>
      </c>
      <c r="B892" t="s">
        <v>2658</v>
      </c>
      <c r="C892" t="s">
        <v>2659</v>
      </c>
      <c r="D892" t="s">
        <v>2658</v>
      </c>
    </row>
    <row r="893" spans="1:4" x14ac:dyDescent="0.25">
      <c r="A893" t="s">
        <v>2660</v>
      </c>
      <c r="B893" t="s">
        <v>2661</v>
      </c>
      <c r="C893" t="s">
        <v>2662</v>
      </c>
      <c r="D893" t="s">
        <v>2661</v>
      </c>
    </row>
    <row r="894" spans="1:4" x14ac:dyDescent="0.25">
      <c r="A894" t="s">
        <v>2663</v>
      </c>
      <c r="B894" t="s">
        <v>2664</v>
      </c>
      <c r="C894" t="s">
        <v>2665</v>
      </c>
      <c r="D894" t="s">
        <v>2664</v>
      </c>
    </row>
    <row r="895" spans="1:4" x14ac:dyDescent="0.25">
      <c r="A895" t="s">
        <v>2666</v>
      </c>
      <c r="B895" t="s">
        <v>2667</v>
      </c>
      <c r="C895" t="s">
        <v>2668</v>
      </c>
      <c r="D895" t="s">
        <v>2667</v>
      </c>
    </row>
    <row r="896" spans="1:4" x14ac:dyDescent="0.25">
      <c r="A896" t="s">
        <v>2669</v>
      </c>
      <c r="B896" t="s">
        <v>2670</v>
      </c>
      <c r="C896" t="s">
        <v>2671</v>
      </c>
      <c r="D896" t="s">
        <v>2670</v>
      </c>
    </row>
    <row r="897" spans="1:4" x14ac:dyDescent="0.25">
      <c r="A897" t="s">
        <v>2672</v>
      </c>
      <c r="B897" t="s">
        <v>2673</v>
      </c>
      <c r="C897" t="s">
        <v>2674</v>
      </c>
      <c r="D897" t="s">
        <v>2673</v>
      </c>
    </row>
    <row r="898" spans="1:4" x14ac:dyDescent="0.25">
      <c r="A898" t="s">
        <v>2675</v>
      </c>
      <c r="B898" t="s">
        <v>2676</v>
      </c>
      <c r="C898" t="s">
        <v>2677</v>
      </c>
      <c r="D898" t="s">
        <v>2676</v>
      </c>
    </row>
    <row r="899" spans="1:4" x14ac:dyDescent="0.25">
      <c r="A899" t="s">
        <v>2678</v>
      </c>
      <c r="B899" t="s">
        <v>2679</v>
      </c>
      <c r="C899" t="s">
        <v>2680</v>
      </c>
      <c r="D899" t="s">
        <v>2679</v>
      </c>
    </row>
    <row r="900" spans="1:4" x14ac:dyDescent="0.25">
      <c r="A900" t="s">
        <v>2681</v>
      </c>
      <c r="B900" t="s">
        <v>2682</v>
      </c>
      <c r="C900" t="s">
        <v>2683</v>
      </c>
      <c r="D900" t="s">
        <v>2682</v>
      </c>
    </row>
    <row r="901" spans="1:4" x14ac:dyDescent="0.25">
      <c r="A901" t="s">
        <v>2684</v>
      </c>
      <c r="B901" t="s">
        <v>2685</v>
      </c>
      <c r="C901" t="s">
        <v>2686</v>
      </c>
      <c r="D901" t="s">
        <v>2685</v>
      </c>
    </row>
    <row r="902" spans="1:4" x14ac:dyDescent="0.25">
      <c r="A902" t="s">
        <v>2687</v>
      </c>
      <c r="B902" t="s">
        <v>2688</v>
      </c>
      <c r="C902" t="s">
        <v>2689</v>
      </c>
      <c r="D902" t="s">
        <v>2688</v>
      </c>
    </row>
    <row r="903" spans="1:4" x14ac:dyDescent="0.25">
      <c r="A903" t="s">
        <v>2690</v>
      </c>
      <c r="B903" t="s">
        <v>2691</v>
      </c>
      <c r="C903" t="s">
        <v>2692</v>
      </c>
      <c r="D903" t="s">
        <v>2691</v>
      </c>
    </row>
    <row r="904" spans="1:4" x14ac:dyDescent="0.25">
      <c r="A904" t="s">
        <v>2693</v>
      </c>
      <c r="B904" t="s">
        <v>2694</v>
      </c>
      <c r="C904" t="s">
        <v>2695</v>
      </c>
      <c r="D904" t="s">
        <v>2694</v>
      </c>
    </row>
    <row r="905" spans="1:4" x14ac:dyDescent="0.25">
      <c r="A905" t="s">
        <v>2696</v>
      </c>
      <c r="B905" t="s">
        <v>2697</v>
      </c>
      <c r="C905" t="s">
        <v>2698</v>
      </c>
      <c r="D905" t="s">
        <v>2697</v>
      </c>
    </row>
    <row r="906" spans="1:4" x14ac:dyDescent="0.25">
      <c r="A906" t="s">
        <v>2699</v>
      </c>
      <c r="B906" t="s">
        <v>2700</v>
      </c>
      <c r="C906" t="s">
        <v>2701</v>
      </c>
      <c r="D906" t="s">
        <v>2700</v>
      </c>
    </row>
    <row r="907" spans="1:4" x14ac:dyDescent="0.25">
      <c r="A907" t="s">
        <v>2702</v>
      </c>
      <c r="B907" t="s">
        <v>2703</v>
      </c>
      <c r="C907" t="s">
        <v>2704</v>
      </c>
      <c r="D907" t="s">
        <v>2703</v>
      </c>
    </row>
    <row r="908" spans="1:4" x14ac:dyDescent="0.25">
      <c r="A908" t="s">
        <v>2705</v>
      </c>
      <c r="B908" t="s">
        <v>2706</v>
      </c>
      <c r="C908" t="s">
        <v>2707</v>
      </c>
      <c r="D908" t="s">
        <v>2706</v>
      </c>
    </row>
    <row r="909" spans="1:4" x14ac:dyDescent="0.25">
      <c r="A909" t="s">
        <v>2708</v>
      </c>
      <c r="B909" t="s">
        <v>2709</v>
      </c>
      <c r="C909" t="s">
        <v>2710</v>
      </c>
      <c r="D909" t="s">
        <v>2709</v>
      </c>
    </row>
    <row r="910" spans="1:4" x14ac:dyDescent="0.25">
      <c r="A910" t="s">
        <v>2711</v>
      </c>
      <c r="B910" t="s">
        <v>2712</v>
      </c>
      <c r="C910" t="s">
        <v>2713</v>
      </c>
      <c r="D910" t="s">
        <v>2712</v>
      </c>
    </row>
    <row r="911" spans="1:4" x14ac:dyDescent="0.25">
      <c r="A911" t="s">
        <v>2714</v>
      </c>
      <c r="B911" t="s">
        <v>2715</v>
      </c>
      <c r="C911" t="s">
        <v>2716</v>
      </c>
      <c r="D911" t="s">
        <v>2715</v>
      </c>
    </row>
    <row r="912" spans="1:4" x14ac:dyDescent="0.25">
      <c r="A912" t="s">
        <v>2717</v>
      </c>
      <c r="B912" t="s">
        <v>2718</v>
      </c>
      <c r="C912" t="s">
        <v>2719</v>
      </c>
      <c r="D912" t="s">
        <v>2718</v>
      </c>
    </row>
    <row r="913" spans="1:4" x14ac:dyDescent="0.25">
      <c r="A913" t="s">
        <v>2720</v>
      </c>
      <c r="B913" t="s">
        <v>2721</v>
      </c>
      <c r="C913" t="s">
        <v>2722</v>
      </c>
      <c r="D913" t="s">
        <v>2721</v>
      </c>
    </row>
    <row r="914" spans="1:4" x14ac:dyDescent="0.25">
      <c r="A914" t="s">
        <v>2723</v>
      </c>
      <c r="B914" t="s">
        <v>2724</v>
      </c>
      <c r="C914" t="s">
        <v>2725</v>
      </c>
      <c r="D914" t="s">
        <v>2724</v>
      </c>
    </row>
    <row r="915" spans="1:4" x14ac:dyDescent="0.25">
      <c r="A915" t="s">
        <v>2726</v>
      </c>
      <c r="B915" t="s">
        <v>2727</v>
      </c>
      <c r="C915" t="s">
        <v>2728</v>
      </c>
      <c r="D915" t="s">
        <v>2727</v>
      </c>
    </row>
    <row r="916" spans="1:4" x14ac:dyDescent="0.25">
      <c r="A916" t="s">
        <v>2729</v>
      </c>
      <c r="B916" t="s">
        <v>2730</v>
      </c>
      <c r="C916" t="s">
        <v>2731</v>
      </c>
      <c r="D916" t="s">
        <v>2730</v>
      </c>
    </row>
    <row r="917" spans="1:4" x14ac:dyDescent="0.25">
      <c r="A917" t="s">
        <v>2732</v>
      </c>
      <c r="B917" t="s">
        <v>2733</v>
      </c>
      <c r="C917" t="s">
        <v>2734</v>
      </c>
      <c r="D917" t="s">
        <v>2733</v>
      </c>
    </row>
    <row r="918" spans="1:4" x14ac:dyDescent="0.25">
      <c r="A918" t="s">
        <v>2735</v>
      </c>
      <c r="B918" t="s">
        <v>2736</v>
      </c>
      <c r="C918" t="s">
        <v>2737</v>
      </c>
      <c r="D918" t="s">
        <v>2736</v>
      </c>
    </row>
    <row r="919" spans="1:4" x14ac:dyDescent="0.25">
      <c r="A919" t="s">
        <v>2738</v>
      </c>
      <c r="B919" t="s">
        <v>2739</v>
      </c>
      <c r="C919" t="s">
        <v>2740</v>
      </c>
      <c r="D919" t="s">
        <v>2739</v>
      </c>
    </row>
    <row r="920" spans="1:4" x14ac:dyDescent="0.25">
      <c r="A920" t="s">
        <v>2741</v>
      </c>
      <c r="B920" t="s">
        <v>2742</v>
      </c>
      <c r="C920" t="s">
        <v>2743</v>
      </c>
      <c r="D920" t="s">
        <v>2742</v>
      </c>
    </row>
    <row r="921" spans="1:4" x14ac:dyDescent="0.25">
      <c r="A921" t="s">
        <v>2744</v>
      </c>
      <c r="B921" t="s">
        <v>2745</v>
      </c>
      <c r="C921" t="s">
        <v>2746</v>
      </c>
      <c r="D921" t="s">
        <v>2745</v>
      </c>
    </row>
    <row r="922" spans="1:4" x14ac:dyDescent="0.25">
      <c r="A922" t="s">
        <v>2747</v>
      </c>
      <c r="B922" t="s">
        <v>2748</v>
      </c>
      <c r="C922" t="s">
        <v>2749</v>
      </c>
      <c r="D922" t="s">
        <v>2748</v>
      </c>
    </row>
    <row r="923" spans="1:4" x14ac:dyDescent="0.25">
      <c r="A923" t="s">
        <v>2750</v>
      </c>
      <c r="B923" t="s">
        <v>2751</v>
      </c>
      <c r="C923" t="s">
        <v>2752</v>
      </c>
      <c r="D923" t="s">
        <v>2751</v>
      </c>
    </row>
    <row r="924" spans="1:4" x14ac:dyDescent="0.25">
      <c r="A924" t="s">
        <v>2753</v>
      </c>
      <c r="B924" t="s">
        <v>2754</v>
      </c>
      <c r="C924" t="s">
        <v>2755</v>
      </c>
      <c r="D924" t="s">
        <v>2754</v>
      </c>
    </row>
    <row r="925" spans="1:4" x14ac:dyDescent="0.25">
      <c r="A925" t="s">
        <v>2756</v>
      </c>
      <c r="B925" t="s">
        <v>2757</v>
      </c>
      <c r="C925" t="s">
        <v>2758</v>
      </c>
      <c r="D925" t="s">
        <v>2757</v>
      </c>
    </row>
    <row r="926" spans="1:4" x14ac:dyDescent="0.25">
      <c r="A926" t="s">
        <v>2759</v>
      </c>
      <c r="B926" t="s">
        <v>2760</v>
      </c>
      <c r="C926" t="s">
        <v>2761</v>
      </c>
      <c r="D926" t="s">
        <v>2760</v>
      </c>
    </row>
    <row r="927" spans="1:4" x14ac:dyDescent="0.25">
      <c r="A927" t="s">
        <v>2762</v>
      </c>
      <c r="B927" t="s">
        <v>2763</v>
      </c>
      <c r="C927" t="s">
        <v>2764</v>
      </c>
      <c r="D927" t="s">
        <v>2763</v>
      </c>
    </row>
    <row r="928" spans="1:4" x14ac:dyDescent="0.25">
      <c r="A928" t="s">
        <v>2765</v>
      </c>
      <c r="B928" t="s">
        <v>2766</v>
      </c>
      <c r="C928" t="s">
        <v>2767</v>
      </c>
      <c r="D928" t="s">
        <v>2766</v>
      </c>
    </row>
    <row r="929" spans="1:4" x14ac:dyDescent="0.25">
      <c r="A929" t="s">
        <v>2768</v>
      </c>
      <c r="B929" t="s">
        <v>2769</v>
      </c>
      <c r="C929" t="s">
        <v>2770</v>
      </c>
      <c r="D929" t="s">
        <v>2769</v>
      </c>
    </row>
    <row r="930" spans="1:4" x14ac:dyDescent="0.25">
      <c r="A930" t="s">
        <v>2771</v>
      </c>
      <c r="B930" t="s">
        <v>2772</v>
      </c>
      <c r="C930" t="s">
        <v>2773</v>
      </c>
      <c r="D930" t="s">
        <v>2772</v>
      </c>
    </row>
    <row r="931" spans="1:4" x14ac:dyDescent="0.25">
      <c r="A931" t="s">
        <v>2774</v>
      </c>
      <c r="B931" t="s">
        <v>2775</v>
      </c>
      <c r="C931" t="s">
        <v>2776</v>
      </c>
      <c r="D931" t="s">
        <v>2775</v>
      </c>
    </row>
    <row r="932" spans="1:4" x14ac:dyDescent="0.25">
      <c r="A932" t="s">
        <v>2777</v>
      </c>
      <c r="B932" t="s">
        <v>2778</v>
      </c>
      <c r="C932" t="s">
        <v>2779</v>
      </c>
      <c r="D932" t="s">
        <v>2778</v>
      </c>
    </row>
    <row r="933" spans="1:4" x14ac:dyDescent="0.25">
      <c r="A933" t="s">
        <v>2780</v>
      </c>
      <c r="B933" t="s">
        <v>2781</v>
      </c>
      <c r="C933" t="s">
        <v>2782</v>
      </c>
      <c r="D933" t="s">
        <v>2781</v>
      </c>
    </row>
    <row r="934" spans="1:4" x14ac:dyDescent="0.25">
      <c r="A934" t="s">
        <v>2783</v>
      </c>
      <c r="B934" t="s">
        <v>2784</v>
      </c>
      <c r="C934" t="s">
        <v>2785</v>
      </c>
      <c r="D934" t="s">
        <v>2784</v>
      </c>
    </row>
    <row r="935" spans="1:4" x14ac:dyDescent="0.25">
      <c r="A935" t="s">
        <v>2786</v>
      </c>
      <c r="B935" t="s">
        <v>2787</v>
      </c>
      <c r="C935" t="s">
        <v>2788</v>
      </c>
      <c r="D935" t="s">
        <v>2787</v>
      </c>
    </row>
    <row r="936" spans="1:4" x14ac:dyDescent="0.25">
      <c r="A936" t="s">
        <v>2789</v>
      </c>
      <c r="B936" t="s">
        <v>2790</v>
      </c>
      <c r="C936" t="s">
        <v>2791</v>
      </c>
      <c r="D936" t="s">
        <v>2790</v>
      </c>
    </row>
    <row r="937" spans="1:4" x14ac:dyDescent="0.25">
      <c r="A937" t="s">
        <v>2792</v>
      </c>
      <c r="B937" t="s">
        <v>2793</v>
      </c>
      <c r="C937" t="s">
        <v>2794</v>
      </c>
      <c r="D937" t="s">
        <v>2793</v>
      </c>
    </row>
    <row r="938" spans="1:4" x14ac:dyDescent="0.25">
      <c r="A938" t="s">
        <v>2795</v>
      </c>
      <c r="B938" t="s">
        <v>2796</v>
      </c>
      <c r="C938" t="s">
        <v>2797</v>
      </c>
      <c r="D938" t="s">
        <v>2796</v>
      </c>
    </row>
    <row r="939" spans="1:4" x14ac:dyDescent="0.25">
      <c r="A939" t="s">
        <v>2798</v>
      </c>
      <c r="B939" t="s">
        <v>2799</v>
      </c>
      <c r="C939" t="s">
        <v>2800</v>
      </c>
      <c r="D939" t="s">
        <v>2799</v>
      </c>
    </row>
    <row r="940" spans="1:4" x14ac:dyDescent="0.25">
      <c r="A940" t="s">
        <v>2801</v>
      </c>
      <c r="B940" t="s">
        <v>2802</v>
      </c>
      <c r="C940" t="s">
        <v>2803</v>
      </c>
      <c r="D940" t="s">
        <v>2802</v>
      </c>
    </row>
    <row r="941" spans="1:4" x14ac:dyDescent="0.25">
      <c r="A941" t="s">
        <v>2804</v>
      </c>
      <c r="B941" t="s">
        <v>2805</v>
      </c>
      <c r="C941" t="s">
        <v>2806</v>
      </c>
      <c r="D941" t="s">
        <v>2805</v>
      </c>
    </row>
    <row r="942" spans="1:4" x14ac:dyDescent="0.25">
      <c r="A942" t="s">
        <v>2807</v>
      </c>
      <c r="B942" t="s">
        <v>2808</v>
      </c>
      <c r="C942" t="s">
        <v>2809</v>
      </c>
      <c r="D942" t="s">
        <v>2808</v>
      </c>
    </row>
    <row r="943" spans="1:4" x14ac:dyDescent="0.25">
      <c r="A943" t="s">
        <v>2810</v>
      </c>
      <c r="B943" t="s">
        <v>2811</v>
      </c>
      <c r="C943" t="s">
        <v>2812</v>
      </c>
      <c r="D943" t="s">
        <v>2811</v>
      </c>
    </row>
    <row r="944" spans="1:4" x14ac:dyDescent="0.25">
      <c r="A944" t="s">
        <v>2813</v>
      </c>
      <c r="B944" t="s">
        <v>2814</v>
      </c>
      <c r="C944" t="s">
        <v>2815</v>
      </c>
      <c r="D944" t="s">
        <v>2814</v>
      </c>
    </row>
    <row r="945" spans="1:4" x14ac:dyDescent="0.25">
      <c r="A945" t="s">
        <v>2816</v>
      </c>
      <c r="B945" t="s">
        <v>2817</v>
      </c>
      <c r="C945" t="s">
        <v>2818</v>
      </c>
      <c r="D945" t="s">
        <v>2817</v>
      </c>
    </row>
    <row r="946" spans="1:4" x14ac:dyDescent="0.25">
      <c r="A946" t="s">
        <v>2819</v>
      </c>
      <c r="B946" t="s">
        <v>2820</v>
      </c>
      <c r="C946" t="s">
        <v>2821</v>
      </c>
      <c r="D946" t="s">
        <v>2820</v>
      </c>
    </row>
    <row r="947" spans="1:4" x14ac:dyDescent="0.25">
      <c r="A947" t="s">
        <v>2822</v>
      </c>
      <c r="B947" t="s">
        <v>2823</v>
      </c>
      <c r="C947" t="s">
        <v>2824</v>
      </c>
      <c r="D947" t="s">
        <v>2823</v>
      </c>
    </row>
    <row r="948" spans="1:4" x14ac:dyDescent="0.25">
      <c r="A948" t="s">
        <v>2825</v>
      </c>
      <c r="B948" t="s">
        <v>2826</v>
      </c>
      <c r="C948" t="s">
        <v>2827</v>
      </c>
      <c r="D948" t="s">
        <v>2826</v>
      </c>
    </row>
    <row r="949" spans="1:4" x14ac:dyDescent="0.25">
      <c r="A949" t="s">
        <v>2828</v>
      </c>
      <c r="B949" t="s">
        <v>2829</v>
      </c>
      <c r="C949" t="s">
        <v>2830</v>
      </c>
      <c r="D949" t="s">
        <v>2829</v>
      </c>
    </row>
    <row r="950" spans="1:4" x14ac:dyDescent="0.25">
      <c r="A950" t="s">
        <v>2831</v>
      </c>
      <c r="B950" t="s">
        <v>2832</v>
      </c>
      <c r="C950" t="s">
        <v>2833</v>
      </c>
      <c r="D950" t="s">
        <v>2832</v>
      </c>
    </row>
    <row r="951" spans="1:4" x14ac:dyDescent="0.25">
      <c r="A951" t="s">
        <v>2834</v>
      </c>
      <c r="B951" t="s">
        <v>2835</v>
      </c>
      <c r="C951" t="s">
        <v>2836</v>
      </c>
      <c r="D951" t="s">
        <v>2835</v>
      </c>
    </row>
    <row r="952" spans="1:4" x14ac:dyDescent="0.25">
      <c r="A952" t="s">
        <v>2837</v>
      </c>
      <c r="B952" t="s">
        <v>2838</v>
      </c>
      <c r="C952" t="s">
        <v>2839</v>
      </c>
      <c r="D952" t="s">
        <v>2838</v>
      </c>
    </row>
    <row r="953" spans="1:4" x14ac:dyDescent="0.25">
      <c r="A953" t="s">
        <v>2840</v>
      </c>
      <c r="B953" t="s">
        <v>2841</v>
      </c>
      <c r="C953" t="s">
        <v>2842</v>
      </c>
      <c r="D953" t="s">
        <v>2841</v>
      </c>
    </row>
    <row r="954" spans="1:4" x14ac:dyDescent="0.25">
      <c r="A954" t="s">
        <v>2843</v>
      </c>
      <c r="B954" t="s">
        <v>2844</v>
      </c>
      <c r="C954" t="s">
        <v>2845</v>
      </c>
      <c r="D954" t="s">
        <v>2844</v>
      </c>
    </row>
    <row r="955" spans="1:4" x14ac:dyDescent="0.25">
      <c r="A955" t="s">
        <v>2846</v>
      </c>
      <c r="B955" t="s">
        <v>2847</v>
      </c>
      <c r="C955" t="s">
        <v>2848</v>
      </c>
      <c r="D955" t="s">
        <v>2847</v>
      </c>
    </row>
    <row r="956" spans="1:4" x14ac:dyDescent="0.25">
      <c r="A956" t="s">
        <v>2849</v>
      </c>
      <c r="B956" t="s">
        <v>2850</v>
      </c>
      <c r="C956" t="s">
        <v>2851</v>
      </c>
      <c r="D956" t="s">
        <v>2850</v>
      </c>
    </row>
    <row r="957" spans="1:4" x14ac:dyDescent="0.25">
      <c r="A957" t="s">
        <v>2852</v>
      </c>
      <c r="B957" t="s">
        <v>2853</v>
      </c>
      <c r="C957" t="s">
        <v>2854</v>
      </c>
      <c r="D957" t="s">
        <v>2853</v>
      </c>
    </row>
    <row r="958" spans="1:4" x14ac:dyDescent="0.25">
      <c r="A958" t="s">
        <v>2855</v>
      </c>
      <c r="B958" t="s">
        <v>2856</v>
      </c>
      <c r="C958" t="s">
        <v>2857</v>
      </c>
      <c r="D958" t="s">
        <v>2856</v>
      </c>
    </row>
    <row r="959" spans="1:4" x14ac:dyDescent="0.25">
      <c r="A959" t="s">
        <v>2858</v>
      </c>
      <c r="B959" t="s">
        <v>2859</v>
      </c>
      <c r="C959" t="s">
        <v>2860</v>
      </c>
      <c r="D959" t="s">
        <v>2859</v>
      </c>
    </row>
    <row r="960" spans="1:4" x14ac:dyDescent="0.25">
      <c r="A960" t="s">
        <v>2861</v>
      </c>
      <c r="B960" t="s">
        <v>2862</v>
      </c>
      <c r="C960" t="s">
        <v>2863</v>
      </c>
      <c r="D960" t="s">
        <v>2862</v>
      </c>
    </row>
    <row r="961" spans="1:4" x14ac:dyDescent="0.25">
      <c r="A961" t="s">
        <v>2864</v>
      </c>
      <c r="B961" t="s">
        <v>2865</v>
      </c>
      <c r="C961" t="s">
        <v>2866</v>
      </c>
      <c r="D961" t="s">
        <v>2865</v>
      </c>
    </row>
    <row r="962" spans="1:4" x14ac:dyDescent="0.25">
      <c r="A962" t="s">
        <v>2867</v>
      </c>
      <c r="B962" t="s">
        <v>2868</v>
      </c>
      <c r="C962" t="s">
        <v>2869</v>
      </c>
      <c r="D962" t="s">
        <v>2868</v>
      </c>
    </row>
    <row r="963" spans="1:4" x14ac:dyDescent="0.25">
      <c r="A963" t="s">
        <v>2870</v>
      </c>
      <c r="B963" t="s">
        <v>2871</v>
      </c>
      <c r="C963" t="s">
        <v>2872</v>
      </c>
      <c r="D963" t="s">
        <v>2871</v>
      </c>
    </row>
    <row r="964" spans="1:4" x14ac:dyDescent="0.25">
      <c r="A964" t="s">
        <v>2873</v>
      </c>
      <c r="B964" t="s">
        <v>2874</v>
      </c>
      <c r="C964" t="s">
        <v>2875</v>
      </c>
      <c r="D964" t="s">
        <v>2874</v>
      </c>
    </row>
    <row r="965" spans="1:4" x14ac:dyDescent="0.25">
      <c r="A965" t="s">
        <v>2876</v>
      </c>
      <c r="B965" t="s">
        <v>2877</v>
      </c>
      <c r="C965" t="s">
        <v>2878</v>
      </c>
      <c r="D965" t="s">
        <v>2877</v>
      </c>
    </row>
    <row r="966" spans="1:4" x14ac:dyDescent="0.25">
      <c r="A966" t="s">
        <v>2879</v>
      </c>
      <c r="B966" t="s">
        <v>2880</v>
      </c>
      <c r="C966" t="s">
        <v>2881</v>
      </c>
      <c r="D966" t="s">
        <v>2880</v>
      </c>
    </row>
    <row r="967" spans="1:4" x14ac:dyDescent="0.25">
      <c r="A967" t="s">
        <v>2882</v>
      </c>
      <c r="B967" t="s">
        <v>2883</v>
      </c>
      <c r="C967" t="s">
        <v>2884</v>
      </c>
      <c r="D967" t="s">
        <v>2883</v>
      </c>
    </row>
    <row r="968" spans="1:4" x14ac:dyDescent="0.25">
      <c r="A968" t="s">
        <v>2885</v>
      </c>
      <c r="B968" t="s">
        <v>2886</v>
      </c>
      <c r="C968" t="s">
        <v>2887</v>
      </c>
      <c r="D968" t="s">
        <v>2886</v>
      </c>
    </row>
    <row r="969" spans="1:4" x14ac:dyDescent="0.25">
      <c r="A969" t="s">
        <v>2888</v>
      </c>
      <c r="B969" t="s">
        <v>2889</v>
      </c>
      <c r="C969" t="s">
        <v>2890</v>
      </c>
      <c r="D969" t="s">
        <v>2889</v>
      </c>
    </row>
    <row r="970" spans="1:4" x14ac:dyDescent="0.25">
      <c r="A970" t="s">
        <v>2891</v>
      </c>
      <c r="B970" t="s">
        <v>2892</v>
      </c>
      <c r="C970" t="s">
        <v>2893</v>
      </c>
      <c r="D970" t="s">
        <v>2892</v>
      </c>
    </row>
    <row r="971" spans="1:4" x14ac:dyDescent="0.25">
      <c r="A971" t="s">
        <v>2894</v>
      </c>
      <c r="B971" t="s">
        <v>2895</v>
      </c>
      <c r="C971" t="s">
        <v>2896</v>
      </c>
      <c r="D971" t="s">
        <v>2895</v>
      </c>
    </row>
    <row r="972" spans="1:4" x14ac:dyDescent="0.25">
      <c r="A972" t="s">
        <v>2897</v>
      </c>
      <c r="B972" t="s">
        <v>2898</v>
      </c>
      <c r="C972" t="s">
        <v>2899</v>
      </c>
      <c r="D972" t="s">
        <v>2898</v>
      </c>
    </row>
    <row r="973" spans="1:4" x14ac:dyDescent="0.25">
      <c r="A973" t="s">
        <v>2900</v>
      </c>
      <c r="B973" t="s">
        <v>2901</v>
      </c>
      <c r="C973" t="s">
        <v>2902</v>
      </c>
      <c r="D973" t="s">
        <v>2901</v>
      </c>
    </row>
    <row r="974" spans="1:4" x14ac:dyDescent="0.25">
      <c r="A974" t="s">
        <v>2903</v>
      </c>
      <c r="B974" t="s">
        <v>2904</v>
      </c>
      <c r="C974" t="s">
        <v>2905</v>
      </c>
      <c r="D974" t="s">
        <v>2904</v>
      </c>
    </row>
    <row r="975" spans="1:4" x14ac:dyDescent="0.25">
      <c r="A975" t="s">
        <v>2906</v>
      </c>
      <c r="B975" t="s">
        <v>2907</v>
      </c>
      <c r="C975" t="s">
        <v>2908</v>
      </c>
      <c r="D975" t="s">
        <v>2907</v>
      </c>
    </row>
    <row r="976" spans="1:4" x14ac:dyDescent="0.25">
      <c r="A976" t="s">
        <v>2909</v>
      </c>
      <c r="B976" t="s">
        <v>2910</v>
      </c>
      <c r="C976" t="s">
        <v>2911</v>
      </c>
      <c r="D976" t="s">
        <v>2910</v>
      </c>
    </row>
    <row r="977" spans="1:4" x14ac:dyDescent="0.25">
      <c r="A977" t="s">
        <v>2912</v>
      </c>
      <c r="B977" t="s">
        <v>2913</v>
      </c>
      <c r="C977" t="s">
        <v>2914</v>
      </c>
      <c r="D977" t="s">
        <v>2913</v>
      </c>
    </row>
    <row r="978" spans="1:4" x14ac:dyDescent="0.25">
      <c r="A978" t="s">
        <v>2915</v>
      </c>
      <c r="B978" t="s">
        <v>2916</v>
      </c>
      <c r="C978" t="s">
        <v>2917</v>
      </c>
      <c r="D978" t="s">
        <v>2916</v>
      </c>
    </row>
    <row r="979" spans="1:4" x14ac:dyDescent="0.25">
      <c r="A979" t="s">
        <v>2918</v>
      </c>
      <c r="B979" t="s">
        <v>2919</v>
      </c>
      <c r="C979" t="s">
        <v>2920</v>
      </c>
      <c r="D979" t="s">
        <v>2919</v>
      </c>
    </row>
    <row r="980" spans="1:4" x14ac:dyDescent="0.25">
      <c r="A980" t="s">
        <v>2921</v>
      </c>
      <c r="B980" t="s">
        <v>2922</v>
      </c>
      <c r="C980" t="s">
        <v>2923</v>
      </c>
      <c r="D980" t="s">
        <v>2922</v>
      </c>
    </row>
    <row r="981" spans="1:4" x14ac:dyDescent="0.25">
      <c r="A981" t="s">
        <v>2924</v>
      </c>
      <c r="B981" t="s">
        <v>2925</v>
      </c>
      <c r="C981" t="s">
        <v>2926</v>
      </c>
      <c r="D981" t="s">
        <v>2925</v>
      </c>
    </row>
    <row r="982" spans="1:4" x14ac:dyDescent="0.25">
      <c r="A982" t="s">
        <v>2927</v>
      </c>
      <c r="B982" t="s">
        <v>2928</v>
      </c>
      <c r="C982" t="s">
        <v>2929</v>
      </c>
      <c r="D982" t="s">
        <v>2928</v>
      </c>
    </row>
    <row r="983" spans="1:4" x14ac:dyDescent="0.25">
      <c r="A983" t="s">
        <v>2930</v>
      </c>
      <c r="B983" t="s">
        <v>2931</v>
      </c>
      <c r="C983" t="s">
        <v>2932</v>
      </c>
      <c r="D983" t="s">
        <v>2931</v>
      </c>
    </row>
    <row r="984" spans="1:4" x14ac:dyDescent="0.25">
      <c r="A984" t="s">
        <v>2933</v>
      </c>
      <c r="B984" t="s">
        <v>2934</v>
      </c>
      <c r="C984" t="s">
        <v>2935</v>
      </c>
      <c r="D984" t="s">
        <v>2934</v>
      </c>
    </row>
    <row r="985" spans="1:4" x14ac:dyDescent="0.25">
      <c r="A985" t="s">
        <v>2936</v>
      </c>
      <c r="B985" t="s">
        <v>2937</v>
      </c>
      <c r="C985" t="s">
        <v>2938</v>
      </c>
      <c r="D985" t="s">
        <v>2937</v>
      </c>
    </row>
    <row r="986" spans="1:4" x14ac:dyDescent="0.25">
      <c r="A986" t="s">
        <v>2939</v>
      </c>
      <c r="B986" t="s">
        <v>2940</v>
      </c>
      <c r="C986" t="s">
        <v>2941</v>
      </c>
      <c r="D986" t="s">
        <v>2940</v>
      </c>
    </row>
    <row r="987" spans="1:4" x14ac:dyDescent="0.25">
      <c r="A987" t="s">
        <v>2942</v>
      </c>
      <c r="B987" t="s">
        <v>2943</v>
      </c>
      <c r="C987" t="s">
        <v>2944</v>
      </c>
      <c r="D987" t="s">
        <v>2943</v>
      </c>
    </row>
    <row r="988" spans="1:4" x14ac:dyDescent="0.25">
      <c r="A988" t="s">
        <v>2945</v>
      </c>
      <c r="B988" t="s">
        <v>2946</v>
      </c>
      <c r="C988" t="s">
        <v>2947</v>
      </c>
      <c r="D988" t="s">
        <v>2946</v>
      </c>
    </row>
    <row r="989" spans="1:4" x14ac:dyDescent="0.25">
      <c r="A989" t="s">
        <v>2948</v>
      </c>
      <c r="B989" t="s">
        <v>2949</v>
      </c>
      <c r="C989" t="s">
        <v>2950</v>
      </c>
      <c r="D989" t="s">
        <v>2949</v>
      </c>
    </row>
    <row r="990" spans="1:4" x14ac:dyDescent="0.25">
      <c r="A990" t="s">
        <v>2951</v>
      </c>
      <c r="B990" t="s">
        <v>2952</v>
      </c>
      <c r="C990" t="s">
        <v>2953</v>
      </c>
      <c r="D990" t="s">
        <v>2952</v>
      </c>
    </row>
    <row r="991" spans="1:4" x14ac:dyDescent="0.25">
      <c r="A991" t="s">
        <v>2954</v>
      </c>
      <c r="B991" t="s">
        <v>2955</v>
      </c>
      <c r="C991" t="s">
        <v>2956</v>
      </c>
      <c r="D991" t="s">
        <v>2955</v>
      </c>
    </row>
    <row r="992" spans="1:4" x14ac:dyDescent="0.25">
      <c r="A992" t="s">
        <v>2957</v>
      </c>
      <c r="B992" t="s">
        <v>2958</v>
      </c>
      <c r="C992" t="s">
        <v>2959</v>
      </c>
      <c r="D992" t="s">
        <v>2958</v>
      </c>
    </row>
    <row r="993" spans="1:4" x14ac:dyDescent="0.25">
      <c r="A993" t="s">
        <v>2960</v>
      </c>
      <c r="B993" t="s">
        <v>2961</v>
      </c>
      <c r="C993" t="s">
        <v>2962</v>
      </c>
      <c r="D993" t="s">
        <v>2961</v>
      </c>
    </row>
    <row r="994" spans="1:4" x14ac:dyDescent="0.25">
      <c r="A994" t="s">
        <v>2963</v>
      </c>
      <c r="B994" t="s">
        <v>2964</v>
      </c>
      <c r="C994" t="s">
        <v>2965</v>
      </c>
      <c r="D994" t="s">
        <v>2964</v>
      </c>
    </row>
    <row r="995" spans="1:4" x14ac:dyDescent="0.25">
      <c r="A995" t="s">
        <v>2966</v>
      </c>
      <c r="B995" t="s">
        <v>2967</v>
      </c>
      <c r="C995" t="s">
        <v>2968</v>
      </c>
      <c r="D995" t="s">
        <v>2967</v>
      </c>
    </row>
    <row r="996" spans="1:4" x14ac:dyDescent="0.25">
      <c r="A996" t="s">
        <v>2969</v>
      </c>
      <c r="B996" t="s">
        <v>2970</v>
      </c>
      <c r="C996" t="s">
        <v>2971</v>
      </c>
      <c r="D996" t="s">
        <v>2970</v>
      </c>
    </row>
    <row r="997" spans="1:4" x14ac:dyDescent="0.25">
      <c r="A997" t="s">
        <v>2972</v>
      </c>
      <c r="B997" t="s">
        <v>2973</v>
      </c>
      <c r="C997" t="s">
        <v>2974</v>
      </c>
      <c r="D997" t="s">
        <v>2973</v>
      </c>
    </row>
    <row r="998" spans="1:4" x14ac:dyDescent="0.25">
      <c r="A998" t="s">
        <v>2975</v>
      </c>
      <c r="B998" t="s">
        <v>2976</v>
      </c>
      <c r="C998" t="s">
        <v>2977</v>
      </c>
      <c r="D998" t="s">
        <v>2976</v>
      </c>
    </row>
    <row r="999" spans="1:4" x14ac:dyDescent="0.25">
      <c r="A999" t="s">
        <v>2978</v>
      </c>
      <c r="B999" t="s">
        <v>2979</v>
      </c>
      <c r="C999" t="s">
        <v>2980</v>
      </c>
      <c r="D999" t="s">
        <v>2979</v>
      </c>
    </row>
    <row r="1000" spans="1:4" x14ac:dyDescent="0.25">
      <c r="A1000" t="s">
        <v>2981</v>
      </c>
      <c r="B1000" t="s">
        <v>2982</v>
      </c>
      <c r="C1000" t="s">
        <v>2983</v>
      </c>
      <c r="D1000" t="s">
        <v>2982</v>
      </c>
    </row>
    <row r="1001" spans="1:4" x14ac:dyDescent="0.25">
      <c r="A1001" t="s">
        <v>2984</v>
      </c>
      <c r="B1001" t="s">
        <v>2985</v>
      </c>
      <c r="C1001" t="s">
        <v>2986</v>
      </c>
      <c r="D1001" t="s">
        <v>2985</v>
      </c>
    </row>
    <row r="1002" spans="1:4" x14ac:dyDescent="0.25">
      <c r="A1002" t="s">
        <v>2987</v>
      </c>
      <c r="B1002" t="s">
        <v>2988</v>
      </c>
      <c r="C1002" t="s">
        <v>2989</v>
      </c>
      <c r="D1002" t="s">
        <v>2988</v>
      </c>
    </row>
    <row r="1003" spans="1:4" x14ac:dyDescent="0.25">
      <c r="A1003" t="s">
        <v>2990</v>
      </c>
      <c r="B1003" t="s">
        <v>2991</v>
      </c>
      <c r="C1003" t="s">
        <v>2992</v>
      </c>
      <c r="D1003" t="s">
        <v>2991</v>
      </c>
    </row>
    <row r="1004" spans="1:4" x14ac:dyDescent="0.25">
      <c r="A1004" t="s">
        <v>2993</v>
      </c>
      <c r="B1004" t="s">
        <v>2994</v>
      </c>
      <c r="C1004" t="s">
        <v>2995</v>
      </c>
      <c r="D1004" t="s">
        <v>2994</v>
      </c>
    </row>
    <row r="1005" spans="1:4" x14ac:dyDescent="0.25">
      <c r="A1005" t="s">
        <v>2996</v>
      </c>
      <c r="B1005" t="s">
        <v>2997</v>
      </c>
      <c r="C1005" t="s">
        <v>2998</v>
      </c>
      <c r="D1005" t="s">
        <v>2997</v>
      </c>
    </row>
    <row r="1006" spans="1:4" x14ac:dyDescent="0.25">
      <c r="A1006" t="s">
        <v>2999</v>
      </c>
      <c r="B1006" t="s">
        <v>3000</v>
      </c>
      <c r="C1006" t="s">
        <v>3001</v>
      </c>
      <c r="D1006" t="s">
        <v>3000</v>
      </c>
    </row>
    <row r="1007" spans="1:4" x14ac:dyDescent="0.25">
      <c r="A1007" t="s">
        <v>3002</v>
      </c>
      <c r="B1007" t="s">
        <v>3003</v>
      </c>
      <c r="C1007" t="s">
        <v>3004</v>
      </c>
      <c r="D1007" t="s">
        <v>3003</v>
      </c>
    </row>
    <row r="1008" spans="1:4" x14ac:dyDescent="0.25">
      <c r="A1008" t="s">
        <v>3005</v>
      </c>
      <c r="B1008" t="s">
        <v>3006</v>
      </c>
      <c r="C1008" t="s">
        <v>3007</v>
      </c>
      <c r="D1008" t="s">
        <v>3006</v>
      </c>
    </row>
    <row r="1009" spans="1:4" x14ac:dyDescent="0.25">
      <c r="A1009" t="s">
        <v>3008</v>
      </c>
      <c r="B1009" t="s">
        <v>3009</v>
      </c>
      <c r="C1009" t="s">
        <v>3010</v>
      </c>
      <c r="D1009" t="s">
        <v>3009</v>
      </c>
    </row>
    <row r="1010" spans="1:4" x14ac:dyDescent="0.25">
      <c r="A1010" t="s">
        <v>3011</v>
      </c>
      <c r="B1010" t="s">
        <v>3012</v>
      </c>
      <c r="C1010" t="s">
        <v>3013</v>
      </c>
      <c r="D1010" t="s">
        <v>3012</v>
      </c>
    </row>
    <row r="1011" spans="1:4" x14ac:dyDescent="0.25">
      <c r="A1011" t="s">
        <v>3014</v>
      </c>
      <c r="B1011" t="s">
        <v>3015</v>
      </c>
      <c r="C1011" t="s">
        <v>3016</v>
      </c>
      <c r="D1011" t="s">
        <v>3015</v>
      </c>
    </row>
    <row r="1012" spans="1:4" x14ac:dyDescent="0.25">
      <c r="A1012" t="s">
        <v>3017</v>
      </c>
      <c r="B1012" t="s">
        <v>3018</v>
      </c>
      <c r="C1012" t="s">
        <v>3019</v>
      </c>
      <c r="D1012" t="s">
        <v>3018</v>
      </c>
    </row>
    <row r="1013" spans="1:4" x14ac:dyDescent="0.25">
      <c r="A1013" t="s">
        <v>3020</v>
      </c>
      <c r="B1013" t="s">
        <v>3021</v>
      </c>
      <c r="C1013" t="s">
        <v>3022</v>
      </c>
      <c r="D1013" t="s">
        <v>3021</v>
      </c>
    </row>
    <row r="1014" spans="1:4" x14ac:dyDescent="0.25">
      <c r="A1014" t="s">
        <v>3023</v>
      </c>
      <c r="B1014" t="s">
        <v>3024</v>
      </c>
      <c r="C1014" t="s">
        <v>3025</v>
      </c>
      <c r="D1014" t="s">
        <v>3024</v>
      </c>
    </row>
    <row r="1015" spans="1:4" x14ac:dyDescent="0.25">
      <c r="A1015" t="s">
        <v>3026</v>
      </c>
      <c r="B1015" t="s">
        <v>3027</v>
      </c>
      <c r="C1015" t="s">
        <v>3028</v>
      </c>
      <c r="D1015" t="s">
        <v>3027</v>
      </c>
    </row>
    <row r="1016" spans="1:4" x14ac:dyDescent="0.25">
      <c r="A1016" t="s">
        <v>3029</v>
      </c>
      <c r="B1016" t="s">
        <v>3030</v>
      </c>
      <c r="C1016" t="s">
        <v>3031</v>
      </c>
      <c r="D1016" t="s">
        <v>3030</v>
      </c>
    </row>
    <row r="1017" spans="1:4" x14ac:dyDescent="0.25">
      <c r="A1017" t="s">
        <v>3032</v>
      </c>
      <c r="B1017" t="s">
        <v>3033</v>
      </c>
      <c r="C1017" t="s">
        <v>3034</v>
      </c>
      <c r="D1017" t="s">
        <v>3033</v>
      </c>
    </row>
    <row r="1018" spans="1:4" x14ac:dyDescent="0.25">
      <c r="A1018" t="s">
        <v>3035</v>
      </c>
      <c r="B1018" t="s">
        <v>3036</v>
      </c>
      <c r="C1018" t="s">
        <v>3037</v>
      </c>
      <c r="D1018" t="s">
        <v>3036</v>
      </c>
    </row>
    <row r="1019" spans="1:4" x14ac:dyDescent="0.25">
      <c r="A1019" t="s">
        <v>3038</v>
      </c>
      <c r="B1019" t="s">
        <v>3039</v>
      </c>
      <c r="C1019" t="s">
        <v>3040</v>
      </c>
      <c r="D1019" t="s">
        <v>3039</v>
      </c>
    </row>
    <row r="1020" spans="1:4" x14ac:dyDescent="0.25">
      <c r="A1020" t="s">
        <v>3041</v>
      </c>
      <c r="B1020" t="s">
        <v>3042</v>
      </c>
      <c r="C1020" t="s">
        <v>3043</v>
      </c>
      <c r="D1020" t="s">
        <v>3042</v>
      </c>
    </row>
    <row r="1021" spans="1:4" x14ac:dyDescent="0.25">
      <c r="A1021" t="s">
        <v>3044</v>
      </c>
      <c r="B1021" t="s">
        <v>3045</v>
      </c>
      <c r="C1021" t="s">
        <v>3046</v>
      </c>
      <c r="D1021" t="s">
        <v>3045</v>
      </c>
    </row>
    <row r="1022" spans="1:4" x14ac:dyDescent="0.25">
      <c r="A1022" t="s">
        <v>3047</v>
      </c>
      <c r="B1022" t="s">
        <v>3048</v>
      </c>
      <c r="C1022" t="s">
        <v>3049</v>
      </c>
      <c r="D1022" t="s">
        <v>3048</v>
      </c>
    </row>
    <row r="1023" spans="1:4" x14ac:dyDescent="0.25">
      <c r="A1023" t="s">
        <v>3050</v>
      </c>
      <c r="B1023" t="s">
        <v>3051</v>
      </c>
      <c r="C1023" t="s">
        <v>3052</v>
      </c>
      <c r="D1023" t="s">
        <v>3051</v>
      </c>
    </row>
    <row r="1024" spans="1:4" x14ac:dyDescent="0.25">
      <c r="A1024" t="s">
        <v>3053</v>
      </c>
      <c r="B1024" t="s">
        <v>3054</v>
      </c>
      <c r="C1024" t="s">
        <v>3055</v>
      </c>
      <c r="D1024" t="s">
        <v>3054</v>
      </c>
    </row>
    <row r="1025" spans="1:4" x14ac:dyDescent="0.25">
      <c r="A1025" t="s">
        <v>3056</v>
      </c>
      <c r="B1025" t="s">
        <v>3057</v>
      </c>
      <c r="C1025" t="s">
        <v>3058</v>
      </c>
      <c r="D1025" t="s">
        <v>3057</v>
      </c>
    </row>
    <row r="1026" spans="1:4" x14ac:dyDescent="0.25">
      <c r="A1026" t="s">
        <v>3059</v>
      </c>
      <c r="B1026" t="s">
        <v>3060</v>
      </c>
      <c r="C1026" t="s">
        <v>3061</v>
      </c>
      <c r="D1026" t="s">
        <v>3060</v>
      </c>
    </row>
    <row r="1027" spans="1:4" x14ac:dyDescent="0.25">
      <c r="A1027" t="s">
        <v>3062</v>
      </c>
      <c r="B1027" t="s">
        <v>3063</v>
      </c>
      <c r="C1027" t="s">
        <v>3064</v>
      </c>
      <c r="D1027" t="s">
        <v>3063</v>
      </c>
    </row>
    <row r="1028" spans="1:4" x14ac:dyDescent="0.25">
      <c r="A1028" t="s">
        <v>3065</v>
      </c>
      <c r="B1028" t="s">
        <v>3066</v>
      </c>
      <c r="C1028" t="s">
        <v>3067</v>
      </c>
      <c r="D1028" t="s">
        <v>3066</v>
      </c>
    </row>
    <row r="1029" spans="1:4" x14ac:dyDescent="0.25">
      <c r="A1029" t="s">
        <v>3068</v>
      </c>
      <c r="B1029" t="s">
        <v>3069</v>
      </c>
      <c r="C1029" t="s">
        <v>3070</v>
      </c>
      <c r="D1029" t="s">
        <v>3069</v>
      </c>
    </row>
    <row r="1030" spans="1:4" x14ac:dyDescent="0.25">
      <c r="A1030" t="s">
        <v>3071</v>
      </c>
      <c r="B1030" t="s">
        <v>3072</v>
      </c>
      <c r="C1030" t="s">
        <v>3073</v>
      </c>
      <c r="D1030" t="s">
        <v>3072</v>
      </c>
    </row>
    <row r="1031" spans="1:4" x14ac:dyDescent="0.25">
      <c r="A1031" t="s">
        <v>3074</v>
      </c>
      <c r="B1031" t="s">
        <v>3075</v>
      </c>
      <c r="C1031" t="s">
        <v>3076</v>
      </c>
      <c r="D1031" t="s">
        <v>3075</v>
      </c>
    </row>
    <row r="1032" spans="1:4" x14ac:dyDescent="0.25">
      <c r="A1032" t="s">
        <v>3077</v>
      </c>
      <c r="B1032" t="s">
        <v>3078</v>
      </c>
      <c r="C1032" t="s">
        <v>3079</v>
      </c>
      <c r="D1032" t="s">
        <v>3078</v>
      </c>
    </row>
    <row r="1033" spans="1:4" x14ac:dyDescent="0.25">
      <c r="A1033" t="s">
        <v>3080</v>
      </c>
      <c r="B1033" t="s">
        <v>3081</v>
      </c>
      <c r="C1033" t="s">
        <v>3082</v>
      </c>
      <c r="D1033" t="s">
        <v>3081</v>
      </c>
    </row>
    <row r="1034" spans="1:4" x14ac:dyDescent="0.25">
      <c r="A1034" t="s">
        <v>3083</v>
      </c>
      <c r="B1034" t="s">
        <v>3084</v>
      </c>
      <c r="C1034" t="s">
        <v>3085</v>
      </c>
      <c r="D1034" t="s">
        <v>3084</v>
      </c>
    </row>
    <row r="1035" spans="1:4" x14ac:dyDescent="0.25">
      <c r="A1035" t="s">
        <v>3086</v>
      </c>
      <c r="B1035" t="s">
        <v>3087</v>
      </c>
      <c r="C1035" t="s">
        <v>3088</v>
      </c>
      <c r="D1035" t="s">
        <v>3087</v>
      </c>
    </row>
    <row r="1036" spans="1:4" x14ac:dyDescent="0.25">
      <c r="A1036" t="s">
        <v>3089</v>
      </c>
      <c r="B1036" t="s">
        <v>3090</v>
      </c>
      <c r="C1036" t="s">
        <v>3091</v>
      </c>
      <c r="D1036" t="s">
        <v>3090</v>
      </c>
    </row>
    <row r="1037" spans="1:4" x14ac:dyDescent="0.25">
      <c r="A1037" t="s">
        <v>3092</v>
      </c>
      <c r="B1037" t="s">
        <v>3093</v>
      </c>
      <c r="C1037" t="s">
        <v>3094</v>
      </c>
      <c r="D1037" t="s">
        <v>3093</v>
      </c>
    </row>
    <row r="1038" spans="1:4" x14ac:dyDescent="0.25">
      <c r="A1038" t="s">
        <v>3095</v>
      </c>
      <c r="B1038" t="s">
        <v>3096</v>
      </c>
      <c r="C1038" t="s">
        <v>3097</v>
      </c>
      <c r="D1038" t="s">
        <v>3096</v>
      </c>
    </row>
    <row r="1039" spans="1:4" x14ac:dyDescent="0.25">
      <c r="A1039" t="s">
        <v>3098</v>
      </c>
      <c r="B1039" t="s">
        <v>3099</v>
      </c>
      <c r="C1039" t="s">
        <v>3100</v>
      </c>
      <c r="D1039" t="s">
        <v>3099</v>
      </c>
    </row>
    <row r="1040" spans="1:4" x14ac:dyDescent="0.25">
      <c r="A1040" t="s">
        <v>3101</v>
      </c>
      <c r="B1040" t="s">
        <v>3102</v>
      </c>
      <c r="C1040" t="s">
        <v>3103</v>
      </c>
      <c r="D1040" t="s">
        <v>3102</v>
      </c>
    </row>
    <row r="1041" spans="1:4" x14ac:dyDescent="0.25">
      <c r="A1041" t="s">
        <v>3104</v>
      </c>
      <c r="B1041" t="s">
        <v>3105</v>
      </c>
      <c r="C1041" t="s">
        <v>3106</v>
      </c>
      <c r="D1041" t="s">
        <v>3105</v>
      </c>
    </row>
    <row r="1042" spans="1:4" x14ac:dyDescent="0.25">
      <c r="A1042" t="s">
        <v>3107</v>
      </c>
      <c r="B1042" t="s">
        <v>3108</v>
      </c>
      <c r="C1042" t="s">
        <v>3109</v>
      </c>
      <c r="D1042" t="s">
        <v>3108</v>
      </c>
    </row>
    <row r="1043" spans="1:4" x14ac:dyDescent="0.25">
      <c r="A1043" t="s">
        <v>3110</v>
      </c>
      <c r="B1043" t="s">
        <v>3111</v>
      </c>
      <c r="C1043" t="s">
        <v>3112</v>
      </c>
      <c r="D1043" t="s">
        <v>3111</v>
      </c>
    </row>
    <row r="1044" spans="1:4" x14ac:dyDescent="0.25">
      <c r="A1044" t="s">
        <v>3113</v>
      </c>
      <c r="B1044" t="s">
        <v>3114</v>
      </c>
      <c r="C1044" t="s">
        <v>3115</v>
      </c>
      <c r="D1044" t="s">
        <v>3114</v>
      </c>
    </row>
    <row r="1045" spans="1:4" x14ac:dyDescent="0.25">
      <c r="A1045" t="s">
        <v>3116</v>
      </c>
      <c r="B1045" t="s">
        <v>3117</v>
      </c>
      <c r="C1045" t="s">
        <v>3118</v>
      </c>
      <c r="D1045" t="s">
        <v>3117</v>
      </c>
    </row>
    <row r="1046" spans="1:4" x14ac:dyDescent="0.25">
      <c r="A1046" t="s">
        <v>3119</v>
      </c>
      <c r="B1046" t="s">
        <v>3120</v>
      </c>
      <c r="C1046" t="s">
        <v>3121</v>
      </c>
      <c r="D1046" t="s">
        <v>3120</v>
      </c>
    </row>
    <row r="1047" spans="1:4" x14ac:dyDescent="0.25">
      <c r="A1047" t="s">
        <v>3122</v>
      </c>
      <c r="B1047" t="s">
        <v>3123</v>
      </c>
      <c r="C1047" t="s">
        <v>3124</v>
      </c>
      <c r="D1047" t="s">
        <v>3123</v>
      </c>
    </row>
    <row r="1048" spans="1:4" x14ac:dyDescent="0.25">
      <c r="A1048" t="s">
        <v>3125</v>
      </c>
      <c r="B1048" t="s">
        <v>3126</v>
      </c>
      <c r="C1048" t="s">
        <v>3127</v>
      </c>
      <c r="D1048" t="s">
        <v>3126</v>
      </c>
    </row>
    <row r="1049" spans="1:4" x14ac:dyDescent="0.25">
      <c r="A1049" t="s">
        <v>3128</v>
      </c>
      <c r="B1049" t="s">
        <v>3129</v>
      </c>
      <c r="C1049" t="s">
        <v>3130</v>
      </c>
      <c r="D1049" t="s">
        <v>3129</v>
      </c>
    </row>
    <row r="1050" spans="1:4" x14ac:dyDescent="0.25">
      <c r="A1050" t="s">
        <v>3131</v>
      </c>
      <c r="B1050" t="s">
        <v>3132</v>
      </c>
      <c r="C1050" t="s">
        <v>3133</v>
      </c>
      <c r="D1050" t="s">
        <v>3132</v>
      </c>
    </row>
    <row r="1051" spans="1:4" x14ac:dyDescent="0.25">
      <c r="A1051" t="s">
        <v>3134</v>
      </c>
      <c r="B1051" t="s">
        <v>3135</v>
      </c>
      <c r="C1051" t="s">
        <v>3136</v>
      </c>
      <c r="D1051" t="s">
        <v>3135</v>
      </c>
    </row>
    <row r="1052" spans="1:4" x14ac:dyDescent="0.25">
      <c r="A1052" t="s">
        <v>3137</v>
      </c>
      <c r="B1052" t="s">
        <v>3138</v>
      </c>
      <c r="C1052" t="s">
        <v>3139</v>
      </c>
      <c r="D1052" t="s">
        <v>3138</v>
      </c>
    </row>
    <row r="1053" spans="1:4" x14ac:dyDescent="0.25">
      <c r="A1053" t="s">
        <v>3140</v>
      </c>
      <c r="B1053" t="s">
        <v>3141</v>
      </c>
      <c r="C1053" t="s">
        <v>3142</v>
      </c>
      <c r="D1053" t="s">
        <v>3141</v>
      </c>
    </row>
    <row r="1054" spans="1:4" x14ac:dyDescent="0.25">
      <c r="A1054" t="s">
        <v>3143</v>
      </c>
      <c r="B1054" t="s">
        <v>3144</v>
      </c>
      <c r="C1054" t="s">
        <v>3145</v>
      </c>
      <c r="D1054" t="s">
        <v>3144</v>
      </c>
    </row>
    <row r="1055" spans="1:4" x14ac:dyDescent="0.25">
      <c r="A1055" t="s">
        <v>3146</v>
      </c>
      <c r="B1055" t="s">
        <v>3147</v>
      </c>
      <c r="C1055" t="s">
        <v>3148</v>
      </c>
      <c r="D1055" t="s">
        <v>3147</v>
      </c>
    </row>
    <row r="1056" spans="1:4" x14ac:dyDescent="0.25">
      <c r="A1056" t="s">
        <v>3149</v>
      </c>
      <c r="B1056" t="s">
        <v>3150</v>
      </c>
      <c r="C1056" t="s">
        <v>3151</v>
      </c>
      <c r="D1056" t="s">
        <v>3150</v>
      </c>
    </row>
    <row r="1057" spans="1:4" x14ac:dyDescent="0.25">
      <c r="A1057" t="s">
        <v>3152</v>
      </c>
      <c r="B1057" t="s">
        <v>3153</v>
      </c>
      <c r="C1057" t="s">
        <v>3154</v>
      </c>
      <c r="D1057" t="s">
        <v>3153</v>
      </c>
    </row>
    <row r="1058" spans="1:4" x14ac:dyDescent="0.25">
      <c r="A1058" t="s">
        <v>3155</v>
      </c>
      <c r="B1058" t="s">
        <v>3156</v>
      </c>
      <c r="C1058" t="s">
        <v>3157</v>
      </c>
      <c r="D1058" t="s">
        <v>3156</v>
      </c>
    </row>
    <row r="1059" spans="1:4" x14ac:dyDescent="0.25">
      <c r="A1059" t="s">
        <v>3158</v>
      </c>
      <c r="B1059" t="s">
        <v>3159</v>
      </c>
      <c r="C1059" t="s">
        <v>3160</v>
      </c>
      <c r="D1059" t="s">
        <v>3159</v>
      </c>
    </row>
    <row r="1060" spans="1:4" x14ac:dyDescent="0.25">
      <c r="A1060" t="s">
        <v>3161</v>
      </c>
      <c r="B1060" t="s">
        <v>3162</v>
      </c>
      <c r="C1060" t="s">
        <v>3163</v>
      </c>
      <c r="D1060" t="s">
        <v>3162</v>
      </c>
    </row>
    <row r="1061" spans="1:4" x14ac:dyDescent="0.25">
      <c r="A1061" t="s">
        <v>3164</v>
      </c>
      <c r="B1061" t="s">
        <v>3165</v>
      </c>
      <c r="C1061" t="s">
        <v>3166</v>
      </c>
      <c r="D1061" t="s">
        <v>3165</v>
      </c>
    </row>
    <row r="1062" spans="1:4" x14ac:dyDescent="0.25">
      <c r="A1062" t="s">
        <v>3167</v>
      </c>
      <c r="B1062" t="s">
        <v>3168</v>
      </c>
      <c r="C1062" t="s">
        <v>3169</v>
      </c>
      <c r="D1062" t="s">
        <v>3168</v>
      </c>
    </row>
    <row r="1063" spans="1:4" x14ac:dyDescent="0.25">
      <c r="A1063" t="s">
        <v>3170</v>
      </c>
      <c r="B1063" t="s">
        <v>3171</v>
      </c>
      <c r="C1063" t="s">
        <v>3172</v>
      </c>
      <c r="D1063" t="s">
        <v>3171</v>
      </c>
    </row>
    <row r="1064" spans="1:4" x14ac:dyDescent="0.25">
      <c r="A1064" t="s">
        <v>3173</v>
      </c>
      <c r="B1064" t="s">
        <v>3174</v>
      </c>
      <c r="C1064" t="s">
        <v>3175</v>
      </c>
      <c r="D1064" t="s">
        <v>3174</v>
      </c>
    </row>
    <row r="1065" spans="1:4" x14ac:dyDescent="0.25">
      <c r="A1065" t="s">
        <v>3176</v>
      </c>
      <c r="B1065" t="s">
        <v>3177</v>
      </c>
      <c r="C1065" t="s">
        <v>3178</v>
      </c>
      <c r="D1065" t="s">
        <v>3177</v>
      </c>
    </row>
    <row r="1066" spans="1:4" x14ac:dyDescent="0.25">
      <c r="A1066" t="s">
        <v>3179</v>
      </c>
      <c r="B1066" t="s">
        <v>3180</v>
      </c>
      <c r="C1066" t="s">
        <v>3181</v>
      </c>
      <c r="D1066" t="s">
        <v>3180</v>
      </c>
    </row>
    <row r="1067" spans="1:4" x14ac:dyDescent="0.25">
      <c r="A1067" t="s">
        <v>3182</v>
      </c>
      <c r="B1067" t="s">
        <v>3183</v>
      </c>
      <c r="C1067" t="s">
        <v>3184</v>
      </c>
      <c r="D1067" t="s">
        <v>3183</v>
      </c>
    </row>
    <row r="1068" spans="1:4" x14ac:dyDescent="0.25">
      <c r="A1068" t="s">
        <v>3185</v>
      </c>
      <c r="B1068" t="s">
        <v>3186</v>
      </c>
      <c r="C1068" t="s">
        <v>3187</v>
      </c>
      <c r="D1068" t="s">
        <v>3186</v>
      </c>
    </row>
    <row r="1069" spans="1:4" x14ac:dyDescent="0.25">
      <c r="A1069" t="s">
        <v>3188</v>
      </c>
      <c r="B1069" t="s">
        <v>3189</v>
      </c>
      <c r="C1069" t="s">
        <v>3190</v>
      </c>
      <c r="D1069" t="s">
        <v>3189</v>
      </c>
    </row>
    <row r="1070" spans="1:4" x14ac:dyDescent="0.25">
      <c r="A1070" t="s">
        <v>3191</v>
      </c>
      <c r="B1070" t="s">
        <v>3192</v>
      </c>
      <c r="C1070" t="s">
        <v>3193</v>
      </c>
      <c r="D1070" t="s">
        <v>3192</v>
      </c>
    </row>
    <row r="1071" spans="1:4" x14ac:dyDescent="0.25">
      <c r="A1071" t="s">
        <v>3194</v>
      </c>
      <c r="B1071" t="s">
        <v>3195</v>
      </c>
      <c r="C1071" t="s">
        <v>3196</v>
      </c>
      <c r="D1071" t="s">
        <v>3195</v>
      </c>
    </row>
    <row r="1072" spans="1:4" x14ac:dyDescent="0.25">
      <c r="A1072" t="s">
        <v>3197</v>
      </c>
      <c r="B1072" t="s">
        <v>3198</v>
      </c>
      <c r="C1072" t="s">
        <v>3199</v>
      </c>
      <c r="D1072" t="s">
        <v>3198</v>
      </c>
    </row>
    <row r="1073" spans="1:4" x14ac:dyDescent="0.25">
      <c r="A1073" t="s">
        <v>3200</v>
      </c>
      <c r="B1073" t="s">
        <v>3201</v>
      </c>
      <c r="C1073" t="s">
        <v>3202</v>
      </c>
      <c r="D1073" t="s">
        <v>3201</v>
      </c>
    </row>
    <row r="1074" spans="1:4" x14ac:dyDescent="0.25">
      <c r="A1074" t="s">
        <v>3203</v>
      </c>
      <c r="B1074" t="s">
        <v>3204</v>
      </c>
      <c r="C1074" t="s">
        <v>3205</v>
      </c>
      <c r="D1074" t="s">
        <v>3204</v>
      </c>
    </row>
    <row r="1075" spans="1:4" x14ac:dyDescent="0.25">
      <c r="A1075" t="s">
        <v>3206</v>
      </c>
      <c r="B1075" t="s">
        <v>3207</v>
      </c>
      <c r="C1075" t="s">
        <v>3208</v>
      </c>
      <c r="D1075" t="s">
        <v>3207</v>
      </c>
    </row>
    <row r="1076" spans="1:4" x14ac:dyDescent="0.25">
      <c r="A1076" t="s">
        <v>3209</v>
      </c>
      <c r="B1076" t="s">
        <v>3210</v>
      </c>
      <c r="C1076" t="s">
        <v>3211</v>
      </c>
      <c r="D1076" t="s">
        <v>3210</v>
      </c>
    </row>
    <row r="1077" spans="1:4" x14ac:dyDescent="0.25">
      <c r="A1077" t="s">
        <v>3212</v>
      </c>
      <c r="B1077" t="s">
        <v>3213</v>
      </c>
      <c r="C1077" t="s">
        <v>3214</v>
      </c>
      <c r="D1077" t="s">
        <v>3213</v>
      </c>
    </row>
    <row r="1078" spans="1:4" x14ac:dyDescent="0.25">
      <c r="A1078" t="s">
        <v>3215</v>
      </c>
      <c r="B1078" t="s">
        <v>3216</v>
      </c>
      <c r="C1078" t="s">
        <v>3217</v>
      </c>
      <c r="D1078" t="s">
        <v>3216</v>
      </c>
    </row>
    <row r="1079" spans="1:4" x14ac:dyDescent="0.25">
      <c r="A1079" t="s">
        <v>3218</v>
      </c>
      <c r="B1079" t="s">
        <v>3219</v>
      </c>
      <c r="C1079" t="s">
        <v>3220</v>
      </c>
      <c r="D1079" t="s">
        <v>3219</v>
      </c>
    </row>
    <row r="1080" spans="1:4" x14ac:dyDescent="0.25">
      <c r="A1080" t="s">
        <v>3221</v>
      </c>
      <c r="B1080" t="s">
        <v>3222</v>
      </c>
      <c r="C1080" t="s">
        <v>3223</v>
      </c>
      <c r="D1080" t="s">
        <v>3222</v>
      </c>
    </row>
    <row r="1081" spans="1:4" x14ac:dyDescent="0.25">
      <c r="A1081" t="s">
        <v>3224</v>
      </c>
      <c r="B1081" t="s">
        <v>3225</v>
      </c>
      <c r="C1081" t="s">
        <v>3226</v>
      </c>
      <c r="D1081" t="s">
        <v>3225</v>
      </c>
    </row>
    <row r="1082" spans="1:4" x14ac:dyDescent="0.25">
      <c r="A1082" t="s">
        <v>3227</v>
      </c>
      <c r="B1082" t="s">
        <v>3228</v>
      </c>
      <c r="C1082" t="s">
        <v>3229</v>
      </c>
      <c r="D1082" t="s">
        <v>3228</v>
      </c>
    </row>
    <row r="1083" spans="1:4" x14ac:dyDescent="0.25">
      <c r="A1083" t="s">
        <v>3230</v>
      </c>
      <c r="B1083" t="s">
        <v>3231</v>
      </c>
      <c r="C1083" t="s">
        <v>3232</v>
      </c>
      <c r="D1083" t="s">
        <v>3231</v>
      </c>
    </row>
    <row r="1084" spans="1:4" x14ac:dyDescent="0.25">
      <c r="A1084" t="s">
        <v>3233</v>
      </c>
      <c r="B1084" t="s">
        <v>3234</v>
      </c>
      <c r="C1084" t="s">
        <v>3235</v>
      </c>
      <c r="D1084" t="s">
        <v>3234</v>
      </c>
    </row>
    <row r="1085" spans="1:4" x14ac:dyDescent="0.25">
      <c r="A1085" t="s">
        <v>3236</v>
      </c>
      <c r="B1085" t="s">
        <v>3237</v>
      </c>
      <c r="C1085" t="s">
        <v>3238</v>
      </c>
      <c r="D1085" t="s">
        <v>3237</v>
      </c>
    </row>
    <row r="1086" spans="1:4" x14ac:dyDescent="0.25">
      <c r="A1086" t="s">
        <v>3239</v>
      </c>
      <c r="B1086" t="s">
        <v>3240</v>
      </c>
      <c r="C1086" t="s">
        <v>3241</v>
      </c>
      <c r="D1086" t="s">
        <v>3240</v>
      </c>
    </row>
    <row r="1087" spans="1:4" x14ac:dyDescent="0.25">
      <c r="A1087" t="s">
        <v>3242</v>
      </c>
      <c r="B1087" t="s">
        <v>3243</v>
      </c>
      <c r="C1087" t="s">
        <v>3244</v>
      </c>
      <c r="D1087" t="s">
        <v>3243</v>
      </c>
    </row>
    <row r="1088" spans="1:4" x14ac:dyDescent="0.25">
      <c r="A1088" t="s">
        <v>3245</v>
      </c>
      <c r="B1088" t="s">
        <v>3246</v>
      </c>
      <c r="C1088" t="s">
        <v>3247</v>
      </c>
      <c r="D1088" t="s">
        <v>3246</v>
      </c>
    </row>
    <row r="1089" spans="1:4" x14ac:dyDescent="0.25">
      <c r="A1089" t="s">
        <v>3248</v>
      </c>
      <c r="B1089" t="s">
        <v>3249</v>
      </c>
      <c r="C1089" t="s">
        <v>3250</v>
      </c>
      <c r="D1089" t="s">
        <v>3249</v>
      </c>
    </row>
    <row r="1090" spans="1:4" x14ac:dyDescent="0.25">
      <c r="A1090" t="s">
        <v>3251</v>
      </c>
      <c r="B1090" t="s">
        <v>3252</v>
      </c>
      <c r="C1090" t="s">
        <v>3253</v>
      </c>
      <c r="D1090" t="s">
        <v>3252</v>
      </c>
    </row>
    <row r="1091" spans="1:4" x14ac:dyDescent="0.25">
      <c r="A1091" t="s">
        <v>3254</v>
      </c>
      <c r="B1091" t="s">
        <v>3255</v>
      </c>
      <c r="C1091" t="s">
        <v>3256</v>
      </c>
      <c r="D1091" t="s">
        <v>3255</v>
      </c>
    </row>
    <row r="1092" spans="1:4" x14ac:dyDescent="0.25">
      <c r="A1092" t="s">
        <v>3257</v>
      </c>
      <c r="B1092" t="s">
        <v>3258</v>
      </c>
      <c r="C1092" t="s">
        <v>3259</v>
      </c>
      <c r="D1092" t="s">
        <v>3258</v>
      </c>
    </row>
    <row r="1093" spans="1:4" x14ac:dyDescent="0.25">
      <c r="A1093" t="s">
        <v>3260</v>
      </c>
      <c r="B1093" t="s">
        <v>3261</v>
      </c>
      <c r="C1093" t="s">
        <v>3262</v>
      </c>
      <c r="D1093" t="s">
        <v>3261</v>
      </c>
    </row>
    <row r="1094" spans="1:4" x14ac:dyDescent="0.25">
      <c r="A1094" t="s">
        <v>3263</v>
      </c>
      <c r="B1094" t="s">
        <v>3264</v>
      </c>
      <c r="C1094" t="s">
        <v>3265</v>
      </c>
      <c r="D1094" t="s">
        <v>3264</v>
      </c>
    </row>
    <row r="1095" spans="1:4" x14ac:dyDescent="0.25">
      <c r="A1095" t="s">
        <v>3266</v>
      </c>
      <c r="B1095" t="s">
        <v>3267</v>
      </c>
      <c r="C1095" t="s">
        <v>3268</v>
      </c>
      <c r="D1095" t="s">
        <v>3267</v>
      </c>
    </row>
    <row r="1096" spans="1:4" x14ac:dyDescent="0.25">
      <c r="A1096" t="s">
        <v>3269</v>
      </c>
      <c r="B1096" t="s">
        <v>3270</v>
      </c>
      <c r="C1096" t="s">
        <v>3271</v>
      </c>
      <c r="D1096" t="s">
        <v>3270</v>
      </c>
    </row>
    <row r="1097" spans="1:4" x14ac:dyDescent="0.25">
      <c r="A1097" t="s">
        <v>3272</v>
      </c>
      <c r="B1097" t="s">
        <v>3273</v>
      </c>
      <c r="C1097" t="s">
        <v>3274</v>
      </c>
      <c r="D1097" t="s">
        <v>3273</v>
      </c>
    </row>
    <row r="1098" spans="1:4" x14ac:dyDescent="0.25">
      <c r="A1098" t="s">
        <v>3275</v>
      </c>
      <c r="B1098" t="s">
        <v>3276</v>
      </c>
      <c r="C1098" t="s">
        <v>3277</v>
      </c>
      <c r="D1098" t="s">
        <v>3276</v>
      </c>
    </row>
    <row r="1099" spans="1:4" x14ac:dyDescent="0.25">
      <c r="A1099" t="s">
        <v>3278</v>
      </c>
      <c r="B1099" t="s">
        <v>3279</v>
      </c>
      <c r="C1099" t="s">
        <v>3280</v>
      </c>
      <c r="D1099" t="s">
        <v>3279</v>
      </c>
    </row>
    <row r="1100" spans="1:4" x14ac:dyDescent="0.25">
      <c r="A1100" t="s">
        <v>3281</v>
      </c>
      <c r="B1100" t="s">
        <v>3282</v>
      </c>
      <c r="C1100" t="s">
        <v>3283</v>
      </c>
      <c r="D1100" t="s">
        <v>3282</v>
      </c>
    </row>
    <row r="1101" spans="1:4" x14ac:dyDescent="0.25">
      <c r="A1101" t="s">
        <v>3284</v>
      </c>
      <c r="B1101" t="s">
        <v>3285</v>
      </c>
      <c r="C1101" t="s">
        <v>3286</v>
      </c>
      <c r="D1101" t="s">
        <v>3285</v>
      </c>
    </row>
    <row r="1102" spans="1:4" x14ac:dyDescent="0.25">
      <c r="A1102" t="s">
        <v>3287</v>
      </c>
      <c r="B1102" t="s">
        <v>3288</v>
      </c>
      <c r="C1102" t="s">
        <v>3289</v>
      </c>
      <c r="D1102" t="s">
        <v>3288</v>
      </c>
    </row>
    <row r="1103" spans="1:4" x14ac:dyDescent="0.25">
      <c r="A1103" t="s">
        <v>3290</v>
      </c>
      <c r="B1103" t="s">
        <v>3291</v>
      </c>
      <c r="C1103" t="s">
        <v>3292</v>
      </c>
      <c r="D1103" t="s">
        <v>3291</v>
      </c>
    </row>
    <row r="1104" spans="1:4" x14ac:dyDescent="0.25">
      <c r="A1104" t="s">
        <v>3293</v>
      </c>
      <c r="B1104" t="s">
        <v>3294</v>
      </c>
      <c r="C1104" t="s">
        <v>3295</v>
      </c>
      <c r="D1104" t="s">
        <v>3294</v>
      </c>
    </row>
    <row r="1105" spans="1:4" x14ac:dyDescent="0.25">
      <c r="A1105" t="s">
        <v>3296</v>
      </c>
      <c r="B1105" t="s">
        <v>3297</v>
      </c>
      <c r="C1105" t="s">
        <v>3298</v>
      </c>
      <c r="D1105" t="s">
        <v>3297</v>
      </c>
    </row>
    <row r="1106" spans="1:4" x14ac:dyDescent="0.25">
      <c r="A1106" t="s">
        <v>3299</v>
      </c>
      <c r="B1106" t="s">
        <v>3300</v>
      </c>
      <c r="C1106" t="s">
        <v>3301</v>
      </c>
      <c r="D1106" t="s">
        <v>3300</v>
      </c>
    </row>
    <row r="1107" spans="1:4" x14ac:dyDescent="0.25">
      <c r="A1107" t="s">
        <v>3302</v>
      </c>
      <c r="B1107" t="s">
        <v>3303</v>
      </c>
      <c r="C1107" t="s">
        <v>3304</v>
      </c>
      <c r="D1107" t="s">
        <v>3303</v>
      </c>
    </row>
    <row r="1108" spans="1:4" x14ac:dyDescent="0.25">
      <c r="A1108" t="s">
        <v>3305</v>
      </c>
      <c r="B1108" t="s">
        <v>3306</v>
      </c>
      <c r="C1108" t="s">
        <v>3307</v>
      </c>
      <c r="D1108" t="s">
        <v>3306</v>
      </c>
    </row>
    <row r="1109" spans="1:4" x14ac:dyDescent="0.25">
      <c r="A1109" t="s">
        <v>3308</v>
      </c>
      <c r="B1109" t="s">
        <v>3309</v>
      </c>
      <c r="C1109" t="s">
        <v>3310</v>
      </c>
      <c r="D1109" t="s">
        <v>3309</v>
      </c>
    </row>
    <row r="1110" spans="1:4" x14ac:dyDescent="0.25">
      <c r="A1110" t="s">
        <v>3311</v>
      </c>
      <c r="B1110" t="s">
        <v>3312</v>
      </c>
      <c r="C1110" t="s">
        <v>3313</v>
      </c>
      <c r="D1110" t="s">
        <v>3312</v>
      </c>
    </row>
    <row r="1111" spans="1:4" x14ac:dyDescent="0.25">
      <c r="A1111" t="s">
        <v>3314</v>
      </c>
      <c r="B1111" t="s">
        <v>3315</v>
      </c>
      <c r="C1111" t="s">
        <v>3316</v>
      </c>
      <c r="D1111" t="s">
        <v>3315</v>
      </c>
    </row>
    <row r="1112" spans="1:4" x14ac:dyDescent="0.25">
      <c r="A1112" t="s">
        <v>3317</v>
      </c>
      <c r="B1112" t="s">
        <v>3318</v>
      </c>
      <c r="C1112" t="s">
        <v>3319</v>
      </c>
      <c r="D1112" t="s">
        <v>3318</v>
      </c>
    </row>
    <row r="1113" spans="1:4" x14ac:dyDescent="0.25">
      <c r="A1113" t="s">
        <v>3320</v>
      </c>
      <c r="B1113" t="s">
        <v>3321</v>
      </c>
      <c r="C1113" t="s">
        <v>3322</v>
      </c>
      <c r="D1113" t="s">
        <v>3321</v>
      </c>
    </row>
    <row r="1114" spans="1:4" x14ac:dyDescent="0.25">
      <c r="A1114" t="s">
        <v>3323</v>
      </c>
      <c r="B1114" t="s">
        <v>3324</v>
      </c>
      <c r="C1114" t="s">
        <v>3325</v>
      </c>
      <c r="D1114" t="s">
        <v>3324</v>
      </c>
    </row>
    <row r="1115" spans="1:4" x14ac:dyDescent="0.25">
      <c r="A1115" t="s">
        <v>3326</v>
      </c>
      <c r="B1115" t="s">
        <v>3327</v>
      </c>
      <c r="C1115" t="s">
        <v>3328</v>
      </c>
      <c r="D1115" t="s">
        <v>3327</v>
      </c>
    </row>
    <row r="1116" spans="1:4" x14ac:dyDescent="0.25">
      <c r="A1116" t="s">
        <v>3329</v>
      </c>
      <c r="B1116" t="s">
        <v>3330</v>
      </c>
      <c r="C1116" t="s">
        <v>3331</v>
      </c>
      <c r="D1116" t="s">
        <v>3330</v>
      </c>
    </row>
    <row r="1117" spans="1:4" x14ac:dyDescent="0.25">
      <c r="A1117" t="s">
        <v>3332</v>
      </c>
      <c r="B1117" t="s">
        <v>3333</v>
      </c>
      <c r="C1117" t="s">
        <v>3334</v>
      </c>
      <c r="D1117" t="s">
        <v>3333</v>
      </c>
    </row>
    <row r="1118" spans="1:4" x14ac:dyDescent="0.25">
      <c r="A1118" t="s">
        <v>3335</v>
      </c>
      <c r="B1118" t="s">
        <v>3336</v>
      </c>
      <c r="C1118" t="s">
        <v>3337</v>
      </c>
      <c r="D1118" t="s">
        <v>3336</v>
      </c>
    </row>
    <row r="1119" spans="1:4" x14ac:dyDescent="0.25">
      <c r="A1119" t="s">
        <v>3338</v>
      </c>
      <c r="B1119" t="s">
        <v>3339</v>
      </c>
      <c r="C1119" t="s">
        <v>3340</v>
      </c>
      <c r="D1119" t="s">
        <v>3339</v>
      </c>
    </row>
    <row r="1120" spans="1:4" x14ac:dyDescent="0.25">
      <c r="A1120" t="s">
        <v>3341</v>
      </c>
      <c r="B1120" t="s">
        <v>3342</v>
      </c>
      <c r="C1120" t="s">
        <v>3343</v>
      </c>
      <c r="D1120" t="s">
        <v>3342</v>
      </c>
    </row>
    <row r="1121" spans="1:4" x14ac:dyDescent="0.25">
      <c r="A1121" t="s">
        <v>3344</v>
      </c>
      <c r="B1121" t="s">
        <v>3345</v>
      </c>
      <c r="C1121" t="s">
        <v>3346</v>
      </c>
      <c r="D1121" t="s">
        <v>3345</v>
      </c>
    </row>
    <row r="1122" spans="1:4" x14ac:dyDescent="0.25">
      <c r="A1122" t="s">
        <v>3347</v>
      </c>
      <c r="B1122" t="s">
        <v>3348</v>
      </c>
      <c r="C1122" t="s">
        <v>3349</v>
      </c>
      <c r="D1122" t="s">
        <v>3348</v>
      </c>
    </row>
    <row r="1123" spans="1:4" x14ac:dyDescent="0.25">
      <c r="A1123" t="s">
        <v>3350</v>
      </c>
      <c r="B1123" t="s">
        <v>3351</v>
      </c>
      <c r="C1123" t="s">
        <v>3352</v>
      </c>
      <c r="D1123" t="s">
        <v>3351</v>
      </c>
    </row>
    <row r="1124" spans="1:4" x14ac:dyDescent="0.25">
      <c r="A1124" t="s">
        <v>3353</v>
      </c>
      <c r="B1124" t="s">
        <v>3354</v>
      </c>
      <c r="C1124" t="s">
        <v>3355</v>
      </c>
      <c r="D1124" t="s">
        <v>3354</v>
      </c>
    </row>
    <row r="1125" spans="1:4" x14ac:dyDescent="0.25">
      <c r="A1125" t="s">
        <v>3356</v>
      </c>
      <c r="B1125" t="s">
        <v>3357</v>
      </c>
      <c r="C1125" t="s">
        <v>3358</v>
      </c>
      <c r="D1125" t="s">
        <v>3357</v>
      </c>
    </row>
    <row r="1126" spans="1:4" x14ac:dyDescent="0.25">
      <c r="A1126" t="s">
        <v>3359</v>
      </c>
      <c r="B1126" t="s">
        <v>3360</v>
      </c>
      <c r="C1126" t="s">
        <v>3361</v>
      </c>
      <c r="D1126" t="s">
        <v>3360</v>
      </c>
    </row>
    <row r="1127" spans="1:4" x14ac:dyDescent="0.25">
      <c r="A1127" t="s">
        <v>3362</v>
      </c>
      <c r="B1127" t="s">
        <v>3363</v>
      </c>
      <c r="C1127" t="s">
        <v>3364</v>
      </c>
      <c r="D1127" t="s">
        <v>3363</v>
      </c>
    </row>
    <row r="1128" spans="1:4" x14ac:dyDescent="0.25">
      <c r="A1128" t="s">
        <v>3365</v>
      </c>
      <c r="B1128" t="s">
        <v>3366</v>
      </c>
      <c r="C1128" t="s">
        <v>3367</v>
      </c>
      <c r="D1128" t="s">
        <v>3366</v>
      </c>
    </row>
    <row r="1129" spans="1:4" x14ac:dyDescent="0.25">
      <c r="A1129" t="s">
        <v>3368</v>
      </c>
      <c r="B1129" t="s">
        <v>3369</v>
      </c>
      <c r="C1129" t="s">
        <v>3370</v>
      </c>
      <c r="D1129" t="s">
        <v>3369</v>
      </c>
    </row>
    <row r="1130" spans="1:4" x14ac:dyDescent="0.25">
      <c r="A1130" t="s">
        <v>3371</v>
      </c>
      <c r="B1130" t="s">
        <v>3372</v>
      </c>
      <c r="C1130" t="s">
        <v>3373</v>
      </c>
      <c r="D1130" t="s">
        <v>3372</v>
      </c>
    </row>
    <row r="1131" spans="1:4" x14ac:dyDescent="0.25">
      <c r="A1131" t="s">
        <v>3374</v>
      </c>
      <c r="B1131" t="s">
        <v>3375</v>
      </c>
      <c r="C1131" t="s">
        <v>3376</v>
      </c>
      <c r="D1131" t="s">
        <v>3375</v>
      </c>
    </row>
    <row r="1132" spans="1:4" x14ac:dyDescent="0.25">
      <c r="A1132" t="s">
        <v>3377</v>
      </c>
      <c r="B1132" t="s">
        <v>3378</v>
      </c>
      <c r="C1132" t="s">
        <v>3379</v>
      </c>
      <c r="D1132" t="s">
        <v>3378</v>
      </c>
    </row>
    <row r="1133" spans="1:4" x14ac:dyDescent="0.25">
      <c r="A1133" t="s">
        <v>3380</v>
      </c>
      <c r="B1133" t="s">
        <v>3381</v>
      </c>
      <c r="C1133" t="s">
        <v>3382</v>
      </c>
      <c r="D1133" t="s">
        <v>3381</v>
      </c>
    </row>
    <row r="1134" spans="1:4" x14ac:dyDescent="0.25">
      <c r="A1134" t="s">
        <v>3383</v>
      </c>
      <c r="B1134" t="s">
        <v>3384</v>
      </c>
      <c r="C1134" t="s">
        <v>3385</v>
      </c>
      <c r="D1134" t="s">
        <v>3384</v>
      </c>
    </row>
    <row r="1135" spans="1:4" x14ac:dyDescent="0.25">
      <c r="A1135" t="s">
        <v>3386</v>
      </c>
      <c r="B1135" t="s">
        <v>3387</v>
      </c>
      <c r="C1135" t="s">
        <v>3388</v>
      </c>
      <c r="D1135" t="s">
        <v>3387</v>
      </c>
    </row>
    <row r="1136" spans="1:4" x14ac:dyDescent="0.25">
      <c r="A1136" t="s">
        <v>3389</v>
      </c>
      <c r="B1136" t="s">
        <v>3390</v>
      </c>
      <c r="C1136" t="s">
        <v>3391</v>
      </c>
      <c r="D1136" t="s">
        <v>3390</v>
      </c>
    </row>
    <row r="1137" spans="1:4" x14ac:dyDescent="0.25">
      <c r="A1137" t="s">
        <v>3392</v>
      </c>
      <c r="B1137" t="s">
        <v>3393</v>
      </c>
      <c r="C1137" t="s">
        <v>3394</v>
      </c>
      <c r="D1137" t="s">
        <v>3393</v>
      </c>
    </row>
    <row r="1138" spans="1:4" x14ac:dyDescent="0.25">
      <c r="A1138" t="s">
        <v>3395</v>
      </c>
      <c r="B1138" t="s">
        <v>3396</v>
      </c>
      <c r="C1138" t="s">
        <v>3397</v>
      </c>
      <c r="D1138" t="s">
        <v>3396</v>
      </c>
    </row>
    <row r="1139" spans="1:4" x14ac:dyDescent="0.25">
      <c r="A1139" t="s">
        <v>3398</v>
      </c>
      <c r="B1139" t="s">
        <v>3399</v>
      </c>
      <c r="C1139" t="s">
        <v>3400</v>
      </c>
      <c r="D1139" t="s">
        <v>3399</v>
      </c>
    </row>
    <row r="1140" spans="1:4" x14ac:dyDescent="0.25">
      <c r="A1140" t="s">
        <v>3401</v>
      </c>
      <c r="B1140" t="s">
        <v>3402</v>
      </c>
      <c r="C1140" t="s">
        <v>3403</v>
      </c>
      <c r="D1140" t="s">
        <v>3402</v>
      </c>
    </row>
    <row r="1141" spans="1:4" x14ac:dyDescent="0.25">
      <c r="A1141" t="s">
        <v>3404</v>
      </c>
      <c r="B1141" t="s">
        <v>3405</v>
      </c>
      <c r="C1141" t="s">
        <v>3406</v>
      </c>
      <c r="D1141" t="s">
        <v>3405</v>
      </c>
    </row>
    <row r="1142" spans="1:4" x14ac:dyDescent="0.25">
      <c r="A1142" t="s">
        <v>3407</v>
      </c>
      <c r="B1142" t="s">
        <v>3408</v>
      </c>
      <c r="C1142" t="s">
        <v>3409</v>
      </c>
      <c r="D1142" t="s">
        <v>3408</v>
      </c>
    </row>
    <row r="1143" spans="1:4" x14ac:dyDescent="0.25">
      <c r="A1143" t="s">
        <v>3410</v>
      </c>
      <c r="B1143" t="s">
        <v>3411</v>
      </c>
      <c r="C1143" t="s">
        <v>3412</v>
      </c>
      <c r="D1143" t="s">
        <v>3411</v>
      </c>
    </row>
    <row r="1144" spans="1:4" x14ac:dyDescent="0.25">
      <c r="A1144" t="s">
        <v>3413</v>
      </c>
      <c r="B1144" t="s">
        <v>3414</v>
      </c>
      <c r="C1144" t="s">
        <v>3415</v>
      </c>
      <c r="D1144" t="s">
        <v>3414</v>
      </c>
    </row>
    <row r="1145" spans="1:4" x14ac:dyDescent="0.25">
      <c r="A1145" t="s">
        <v>3416</v>
      </c>
      <c r="B1145" t="s">
        <v>3417</v>
      </c>
      <c r="C1145" t="s">
        <v>3418</v>
      </c>
      <c r="D1145" t="s">
        <v>3417</v>
      </c>
    </row>
    <row r="1146" spans="1:4" x14ac:dyDescent="0.25">
      <c r="A1146" t="s">
        <v>3419</v>
      </c>
      <c r="B1146" t="s">
        <v>3420</v>
      </c>
      <c r="C1146" t="s">
        <v>3421</v>
      </c>
      <c r="D1146" t="s">
        <v>3420</v>
      </c>
    </row>
    <row r="1147" spans="1:4" x14ac:dyDescent="0.25">
      <c r="A1147" t="s">
        <v>3422</v>
      </c>
      <c r="B1147" t="s">
        <v>3423</v>
      </c>
      <c r="C1147" t="s">
        <v>3424</v>
      </c>
      <c r="D1147" t="s">
        <v>3423</v>
      </c>
    </row>
    <row r="1148" spans="1:4" x14ac:dyDescent="0.25">
      <c r="A1148" t="s">
        <v>3425</v>
      </c>
      <c r="B1148" t="s">
        <v>3426</v>
      </c>
      <c r="C1148" t="s">
        <v>3427</v>
      </c>
      <c r="D1148" t="s">
        <v>3426</v>
      </c>
    </row>
    <row r="1149" spans="1:4" x14ac:dyDescent="0.25">
      <c r="A1149" t="s">
        <v>3428</v>
      </c>
      <c r="B1149" t="s">
        <v>3429</v>
      </c>
      <c r="C1149" t="s">
        <v>3430</v>
      </c>
      <c r="D1149" t="s">
        <v>3429</v>
      </c>
    </row>
    <row r="1150" spans="1:4" x14ac:dyDescent="0.25">
      <c r="A1150" t="s">
        <v>3431</v>
      </c>
      <c r="B1150" t="s">
        <v>3432</v>
      </c>
      <c r="C1150" t="s">
        <v>3433</v>
      </c>
      <c r="D1150" t="s">
        <v>3432</v>
      </c>
    </row>
    <row r="1151" spans="1:4" x14ac:dyDescent="0.25">
      <c r="A1151" t="s">
        <v>3434</v>
      </c>
      <c r="B1151" t="s">
        <v>3435</v>
      </c>
      <c r="C1151" t="s">
        <v>3436</v>
      </c>
      <c r="D1151" t="s">
        <v>3435</v>
      </c>
    </row>
    <row r="1152" spans="1:4" x14ac:dyDescent="0.25">
      <c r="A1152" t="s">
        <v>3437</v>
      </c>
      <c r="B1152" t="s">
        <v>3438</v>
      </c>
      <c r="C1152" t="s">
        <v>3439</v>
      </c>
      <c r="D1152" t="s">
        <v>3438</v>
      </c>
    </row>
    <row r="1153" spans="1:4" x14ac:dyDescent="0.25">
      <c r="A1153" t="s">
        <v>3440</v>
      </c>
      <c r="B1153" t="s">
        <v>3441</v>
      </c>
      <c r="C1153" t="s">
        <v>3442</v>
      </c>
      <c r="D1153" t="s">
        <v>3441</v>
      </c>
    </row>
    <row r="1154" spans="1:4" x14ac:dyDescent="0.25">
      <c r="A1154" t="s">
        <v>3443</v>
      </c>
      <c r="B1154" t="s">
        <v>3444</v>
      </c>
      <c r="C1154" t="s">
        <v>3445</v>
      </c>
      <c r="D1154" t="s">
        <v>3444</v>
      </c>
    </row>
    <row r="1155" spans="1:4" x14ac:dyDescent="0.25">
      <c r="A1155" t="s">
        <v>3446</v>
      </c>
      <c r="B1155" t="s">
        <v>3447</v>
      </c>
      <c r="C1155" t="s">
        <v>3448</v>
      </c>
      <c r="D1155" t="s">
        <v>3447</v>
      </c>
    </row>
    <row r="1156" spans="1:4" x14ac:dyDescent="0.25">
      <c r="A1156" t="s">
        <v>3449</v>
      </c>
      <c r="B1156" t="s">
        <v>3450</v>
      </c>
      <c r="C1156" t="s">
        <v>3451</v>
      </c>
      <c r="D1156" t="s">
        <v>3450</v>
      </c>
    </row>
    <row r="1157" spans="1:4" x14ac:dyDescent="0.25">
      <c r="A1157" t="s">
        <v>3452</v>
      </c>
      <c r="B1157" t="s">
        <v>3453</v>
      </c>
      <c r="C1157" t="s">
        <v>3454</v>
      </c>
      <c r="D1157" t="s">
        <v>3453</v>
      </c>
    </row>
    <row r="1158" spans="1:4" x14ac:dyDescent="0.25">
      <c r="A1158" t="s">
        <v>3455</v>
      </c>
      <c r="B1158" t="s">
        <v>3456</v>
      </c>
      <c r="C1158" t="s">
        <v>3457</v>
      </c>
      <c r="D1158" t="s">
        <v>3456</v>
      </c>
    </row>
    <row r="1159" spans="1:4" x14ac:dyDescent="0.25">
      <c r="A1159" t="s">
        <v>3458</v>
      </c>
      <c r="B1159" t="s">
        <v>3459</v>
      </c>
      <c r="C1159" t="s">
        <v>3460</v>
      </c>
      <c r="D1159" t="s">
        <v>3459</v>
      </c>
    </row>
    <row r="1160" spans="1:4" x14ac:dyDescent="0.25">
      <c r="A1160" t="s">
        <v>3461</v>
      </c>
      <c r="B1160" t="s">
        <v>3462</v>
      </c>
      <c r="C1160" t="s">
        <v>3463</v>
      </c>
      <c r="D1160" t="s">
        <v>3462</v>
      </c>
    </row>
    <row r="1161" spans="1:4" x14ac:dyDescent="0.25">
      <c r="A1161" t="s">
        <v>3464</v>
      </c>
      <c r="B1161" t="s">
        <v>3465</v>
      </c>
      <c r="C1161" t="s">
        <v>3466</v>
      </c>
      <c r="D1161" t="s">
        <v>3465</v>
      </c>
    </row>
    <row r="1162" spans="1:4" x14ac:dyDescent="0.25">
      <c r="A1162" t="s">
        <v>3467</v>
      </c>
      <c r="B1162" t="s">
        <v>3468</v>
      </c>
      <c r="C1162" t="s">
        <v>3469</v>
      </c>
      <c r="D1162" t="s">
        <v>3468</v>
      </c>
    </row>
    <row r="1163" spans="1:4" x14ac:dyDescent="0.25">
      <c r="A1163" t="s">
        <v>3470</v>
      </c>
      <c r="B1163" t="s">
        <v>3471</v>
      </c>
      <c r="C1163" t="s">
        <v>3472</v>
      </c>
      <c r="D1163" t="s">
        <v>3471</v>
      </c>
    </row>
    <row r="1164" spans="1:4" x14ac:dyDescent="0.25">
      <c r="A1164" t="s">
        <v>3473</v>
      </c>
      <c r="B1164" t="s">
        <v>3474</v>
      </c>
      <c r="C1164" t="s">
        <v>3475</v>
      </c>
      <c r="D1164" t="s">
        <v>3474</v>
      </c>
    </row>
    <row r="1165" spans="1:4" x14ac:dyDescent="0.25">
      <c r="A1165" t="s">
        <v>3476</v>
      </c>
      <c r="B1165" t="s">
        <v>3477</v>
      </c>
      <c r="C1165" t="s">
        <v>3478</v>
      </c>
      <c r="D1165" t="s">
        <v>3477</v>
      </c>
    </row>
    <row r="1166" spans="1:4" x14ac:dyDescent="0.25">
      <c r="A1166" t="s">
        <v>3479</v>
      </c>
      <c r="B1166" t="s">
        <v>3480</v>
      </c>
      <c r="C1166" t="s">
        <v>3481</v>
      </c>
      <c r="D1166" t="s">
        <v>3480</v>
      </c>
    </row>
    <row r="1167" spans="1:4" x14ac:dyDescent="0.25">
      <c r="A1167" t="s">
        <v>3482</v>
      </c>
      <c r="B1167" t="s">
        <v>3483</v>
      </c>
      <c r="C1167" t="s">
        <v>3484</v>
      </c>
      <c r="D1167" t="s">
        <v>3483</v>
      </c>
    </row>
    <row r="1168" spans="1:4" x14ac:dyDescent="0.25">
      <c r="A1168" t="s">
        <v>3485</v>
      </c>
      <c r="B1168" t="s">
        <v>3486</v>
      </c>
      <c r="C1168" t="s">
        <v>3487</v>
      </c>
      <c r="D1168" t="s">
        <v>3486</v>
      </c>
    </row>
    <row r="1169" spans="1:4" x14ac:dyDescent="0.25">
      <c r="A1169" t="s">
        <v>3488</v>
      </c>
      <c r="B1169" t="s">
        <v>3489</v>
      </c>
      <c r="C1169" t="s">
        <v>3490</v>
      </c>
      <c r="D1169" t="s">
        <v>3489</v>
      </c>
    </row>
    <row r="1170" spans="1:4" x14ac:dyDescent="0.25">
      <c r="A1170" t="s">
        <v>3491</v>
      </c>
      <c r="B1170" t="s">
        <v>3492</v>
      </c>
      <c r="C1170" t="s">
        <v>3493</v>
      </c>
      <c r="D1170" t="s">
        <v>3492</v>
      </c>
    </row>
    <row r="1171" spans="1:4" x14ac:dyDescent="0.25">
      <c r="A1171" t="s">
        <v>3494</v>
      </c>
      <c r="B1171" t="s">
        <v>3495</v>
      </c>
      <c r="C1171" t="s">
        <v>3496</v>
      </c>
      <c r="D1171" t="s">
        <v>3495</v>
      </c>
    </row>
    <row r="1172" spans="1:4" x14ac:dyDescent="0.25">
      <c r="A1172" t="s">
        <v>3497</v>
      </c>
      <c r="B1172" t="s">
        <v>3498</v>
      </c>
      <c r="C1172" t="s">
        <v>3499</v>
      </c>
      <c r="D1172" t="s">
        <v>3498</v>
      </c>
    </row>
    <row r="1173" spans="1:4" x14ac:dyDescent="0.25">
      <c r="A1173" t="s">
        <v>3500</v>
      </c>
      <c r="B1173" t="s">
        <v>3501</v>
      </c>
      <c r="C1173" t="s">
        <v>3502</v>
      </c>
      <c r="D1173" t="s">
        <v>3501</v>
      </c>
    </row>
    <row r="1174" spans="1:4" x14ac:dyDescent="0.25">
      <c r="A1174" t="s">
        <v>3503</v>
      </c>
      <c r="B1174" t="s">
        <v>3504</v>
      </c>
      <c r="C1174" t="s">
        <v>3505</v>
      </c>
      <c r="D1174" t="s">
        <v>3504</v>
      </c>
    </row>
    <row r="1175" spans="1:4" x14ac:dyDescent="0.25">
      <c r="A1175" t="s">
        <v>3506</v>
      </c>
      <c r="B1175" t="s">
        <v>3507</v>
      </c>
      <c r="C1175" t="s">
        <v>3508</v>
      </c>
      <c r="D1175" t="s">
        <v>3507</v>
      </c>
    </row>
    <row r="1176" spans="1:4" x14ac:dyDescent="0.25">
      <c r="A1176" t="s">
        <v>3509</v>
      </c>
      <c r="B1176" t="s">
        <v>3510</v>
      </c>
      <c r="C1176" t="s">
        <v>3511</v>
      </c>
      <c r="D1176" t="s">
        <v>3510</v>
      </c>
    </row>
    <row r="1177" spans="1:4" x14ac:dyDescent="0.25">
      <c r="A1177" t="s">
        <v>3512</v>
      </c>
      <c r="B1177" t="s">
        <v>3513</v>
      </c>
      <c r="C1177" t="s">
        <v>3514</v>
      </c>
      <c r="D1177" t="s">
        <v>3513</v>
      </c>
    </row>
    <row r="1178" spans="1:4" x14ac:dyDescent="0.25">
      <c r="A1178" t="s">
        <v>3515</v>
      </c>
      <c r="B1178" t="s">
        <v>3516</v>
      </c>
      <c r="C1178" t="s">
        <v>3517</v>
      </c>
      <c r="D1178" t="s">
        <v>3516</v>
      </c>
    </row>
    <row r="1179" spans="1:4" x14ac:dyDescent="0.25">
      <c r="A1179" t="s">
        <v>3518</v>
      </c>
      <c r="B1179" t="s">
        <v>3519</v>
      </c>
      <c r="C1179" t="s">
        <v>3520</v>
      </c>
      <c r="D1179" t="s">
        <v>3519</v>
      </c>
    </row>
    <row r="1180" spans="1:4" x14ac:dyDescent="0.25">
      <c r="A1180" t="s">
        <v>3521</v>
      </c>
      <c r="B1180" t="s">
        <v>3522</v>
      </c>
      <c r="C1180" t="s">
        <v>3523</v>
      </c>
      <c r="D1180" t="s">
        <v>3522</v>
      </c>
    </row>
    <row r="1181" spans="1:4" x14ac:dyDescent="0.25">
      <c r="A1181" t="s">
        <v>3524</v>
      </c>
      <c r="B1181" t="s">
        <v>3525</v>
      </c>
      <c r="C1181" t="s">
        <v>3526</v>
      </c>
      <c r="D1181" t="s">
        <v>3525</v>
      </c>
    </row>
    <row r="1182" spans="1:4" x14ac:dyDescent="0.25">
      <c r="A1182" t="s">
        <v>3527</v>
      </c>
      <c r="B1182" t="s">
        <v>3528</v>
      </c>
      <c r="C1182" t="s">
        <v>3529</v>
      </c>
      <c r="D1182" t="s">
        <v>3528</v>
      </c>
    </row>
    <row r="1183" spans="1:4" x14ac:dyDescent="0.25">
      <c r="A1183" t="s">
        <v>3530</v>
      </c>
      <c r="B1183" t="s">
        <v>3531</v>
      </c>
      <c r="C1183" t="s">
        <v>3532</v>
      </c>
      <c r="D1183" t="s">
        <v>3531</v>
      </c>
    </row>
    <row r="1184" spans="1:4" x14ac:dyDescent="0.25">
      <c r="A1184" t="s">
        <v>3533</v>
      </c>
      <c r="B1184" t="s">
        <v>3534</v>
      </c>
      <c r="C1184" t="s">
        <v>3535</v>
      </c>
      <c r="D1184" t="s">
        <v>3534</v>
      </c>
    </row>
    <row r="1185" spans="1:4" x14ac:dyDescent="0.25">
      <c r="A1185" t="s">
        <v>3536</v>
      </c>
      <c r="B1185" t="s">
        <v>3537</v>
      </c>
      <c r="C1185" t="s">
        <v>3538</v>
      </c>
      <c r="D1185" t="s">
        <v>3537</v>
      </c>
    </row>
    <row r="1186" spans="1:4" x14ac:dyDescent="0.25">
      <c r="A1186" t="s">
        <v>3539</v>
      </c>
      <c r="B1186" t="s">
        <v>3540</v>
      </c>
      <c r="C1186" t="s">
        <v>3541</v>
      </c>
      <c r="D1186" t="s">
        <v>3540</v>
      </c>
    </row>
    <row r="1187" spans="1:4" x14ac:dyDescent="0.25">
      <c r="A1187" t="s">
        <v>3542</v>
      </c>
      <c r="B1187" t="s">
        <v>3543</v>
      </c>
      <c r="C1187" t="s">
        <v>3544</v>
      </c>
      <c r="D1187" t="s">
        <v>3543</v>
      </c>
    </row>
    <row r="1188" spans="1:4" x14ac:dyDescent="0.25">
      <c r="A1188" t="s">
        <v>3545</v>
      </c>
      <c r="B1188" t="s">
        <v>3546</v>
      </c>
      <c r="C1188" t="s">
        <v>3547</v>
      </c>
      <c r="D1188" t="s">
        <v>3546</v>
      </c>
    </row>
    <row r="1189" spans="1:4" x14ac:dyDescent="0.25">
      <c r="A1189" t="s">
        <v>3548</v>
      </c>
      <c r="B1189" t="s">
        <v>3549</v>
      </c>
      <c r="C1189" t="s">
        <v>3550</v>
      </c>
      <c r="D1189" t="s">
        <v>3549</v>
      </c>
    </row>
    <row r="1190" spans="1:4" x14ac:dyDescent="0.25">
      <c r="A1190" t="s">
        <v>3551</v>
      </c>
      <c r="B1190" t="s">
        <v>3552</v>
      </c>
      <c r="C1190" t="s">
        <v>3553</v>
      </c>
      <c r="D1190" t="s">
        <v>3552</v>
      </c>
    </row>
    <row r="1191" spans="1:4" x14ac:dyDescent="0.25">
      <c r="A1191" t="s">
        <v>3554</v>
      </c>
      <c r="B1191" t="s">
        <v>3555</v>
      </c>
      <c r="C1191" t="s">
        <v>3556</v>
      </c>
      <c r="D1191" t="s">
        <v>3555</v>
      </c>
    </row>
    <row r="1192" spans="1:4" x14ac:dyDescent="0.25">
      <c r="A1192" t="s">
        <v>3557</v>
      </c>
      <c r="B1192" t="s">
        <v>3558</v>
      </c>
      <c r="C1192" t="s">
        <v>3559</v>
      </c>
      <c r="D1192" t="s">
        <v>3558</v>
      </c>
    </row>
    <row r="1193" spans="1:4" x14ac:dyDescent="0.25">
      <c r="A1193" t="s">
        <v>3560</v>
      </c>
      <c r="B1193" t="s">
        <v>3561</v>
      </c>
      <c r="C1193" t="s">
        <v>3562</v>
      </c>
      <c r="D1193" t="s">
        <v>3561</v>
      </c>
    </row>
    <row r="1194" spans="1:4" x14ac:dyDescent="0.25">
      <c r="A1194" t="s">
        <v>3563</v>
      </c>
      <c r="B1194" t="s">
        <v>3564</v>
      </c>
      <c r="C1194" t="s">
        <v>3565</v>
      </c>
      <c r="D1194" t="s">
        <v>3564</v>
      </c>
    </row>
    <row r="1195" spans="1:4" x14ac:dyDescent="0.25">
      <c r="A1195" t="s">
        <v>3566</v>
      </c>
      <c r="B1195" t="s">
        <v>3567</v>
      </c>
      <c r="C1195" t="s">
        <v>3568</v>
      </c>
      <c r="D1195" t="s">
        <v>3567</v>
      </c>
    </row>
    <row r="1196" spans="1:4" x14ac:dyDescent="0.25">
      <c r="A1196" t="s">
        <v>3569</v>
      </c>
      <c r="B1196" t="s">
        <v>3570</v>
      </c>
      <c r="C1196" t="s">
        <v>3571</v>
      </c>
      <c r="D1196" t="s">
        <v>3570</v>
      </c>
    </row>
    <row r="1197" spans="1:4" x14ac:dyDescent="0.25">
      <c r="A1197" t="s">
        <v>3572</v>
      </c>
      <c r="B1197" t="s">
        <v>3573</v>
      </c>
      <c r="C1197" t="s">
        <v>3574</v>
      </c>
      <c r="D1197" t="s">
        <v>3573</v>
      </c>
    </row>
    <row r="1198" spans="1:4" x14ac:dyDescent="0.25">
      <c r="A1198" t="s">
        <v>3575</v>
      </c>
      <c r="B1198" t="s">
        <v>3576</v>
      </c>
      <c r="C1198" t="s">
        <v>3577</v>
      </c>
      <c r="D1198" t="s">
        <v>3576</v>
      </c>
    </row>
    <row r="1199" spans="1:4" x14ac:dyDescent="0.25">
      <c r="A1199" t="s">
        <v>3578</v>
      </c>
      <c r="B1199" t="s">
        <v>3579</v>
      </c>
      <c r="C1199" t="s">
        <v>3580</v>
      </c>
      <c r="D1199" t="s">
        <v>3579</v>
      </c>
    </row>
    <row r="1200" spans="1:4" x14ac:dyDescent="0.25">
      <c r="A1200" t="s">
        <v>3581</v>
      </c>
      <c r="B1200" t="s">
        <v>3582</v>
      </c>
      <c r="C1200" t="s">
        <v>3583</v>
      </c>
      <c r="D1200" t="s">
        <v>3582</v>
      </c>
    </row>
    <row r="1201" spans="1:4" x14ac:dyDescent="0.25">
      <c r="A1201" t="s">
        <v>3584</v>
      </c>
      <c r="B1201" t="s">
        <v>3585</v>
      </c>
      <c r="C1201" t="s">
        <v>3586</v>
      </c>
      <c r="D1201" t="s">
        <v>3585</v>
      </c>
    </row>
    <row r="1202" spans="1:4" x14ac:dyDescent="0.25">
      <c r="A1202" t="s">
        <v>3587</v>
      </c>
      <c r="B1202" t="s">
        <v>3588</v>
      </c>
      <c r="C1202" t="s">
        <v>3589</v>
      </c>
      <c r="D1202" t="s">
        <v>3588</v>
      </c>
    </row>
    <row r="1203" spans="1:4" x14ac:dyDescent="0.25">
      <c r="A1203" t="s">
        <v>3590</v>
      </c>
      <c r="B1203" t="s">
        <v>3591</v>
      </c>
      <c r="C1203" t="s">
        <v>3592</v>
      </c>
      <c r="D1203" t="s">
        <v>3591</v>
      </c>
    </row>
    <row r="1204" spans="1:4" x14ac:dyDescent="0.25">
      <c r="A1204" t="s">
        <v>3593</v>
      </c>
      <c r="B1204" t="s">
        <v>3594</v>
      </c>
      <c r="C1204" t="s">
        <v>3595</v>
      </c>
      <c r="D1204" t="s">
        <v>3594</v>
      </c>
    </row>
    <row r="1205" spans="1:4" x14ac:dyDescent="0.25">
      <c r="A1205" t="s">
        <v>3596</v>
      </c>
      <c r="B1205" t="s">
        <v>3597</v>
      </c>
      <c r="C1205" t="s">
        <v>3598</v>
      </c>
      <c r="D1205" t="s">
        <v>3597</v>
      </c>
    </row>
    <row r="1206" spans="1:4" x14ac:dyDescent="0.25">
      <c r="A1206" t="s">
        <v>3599</v>
      </c>
      <c r="B1206" t="s">
        <v>3600</v>
      </c>
      <c r="C1206" t="s">
        <v>3601</v>
      </c>
      <c r="D1206" t="s">
        <v>3600</v>
      </c>
    </row>
    <row r="1207" spans="1:4" x14ac:dyDescent="0.25">
      <c r="A1207" t="s">
        <v>3602</v>
      </c>
      <c r="B1207" t="s">
        <v>3603</v>
      </c>
      <c r="C1207" t="s">
        <v>3604</v>
      </c>
      <c r="D1207" t="s">
        <v>3603</v>
      </c>
    </row>
    <row r="1208" spans="1:4" x14ac:dyDescent="0.25">
      <c r="A1208" t="s">
        <v>3605</v>
      </c>
      <c r="B1208" t="s">
        <v>3606</v>
      </c>
      <c r="C1208" t="s">
        <v>3607</v>
      </c>
      <c r="D1208" t="s">
        <v>3606</v>
      </c>
    </row>
    <row r="1209" spans="1:4" x14ac:dyDescent="0.25">
      <c r="A1209" t="s">
        <v>3608</v>
      </c>
      <c r="B1209" t="s">
        <v>3609</v>
      </c>
      <c r="C1209" t="s">
        <v>3610</v>
      </c>
      <c r="D1209" t="s">
        <v>3609</v>
      </c>
    </row>
    <row r="1210" spans="1:4" x14ac:dyDescent="0.25">
      <c r="A1210" t="s">
        <v>3611</v>
      </c>
      <c r="B1210" t="s">
        <v>3612</v>
      </c>
      <c r="C1210" t="s">
        <v>3613</v>
      </c>
      <c r="D1210" t="s">
        <v>3612</v>
      </c>
    </row>
    <row r="1211" spans="1:4" x14ac:dyDescent="0.25">
      <c r="A1211" t="s">
        <v>3614</v>
      </c>
      <c r="B1211" t="s">
        <v>3615</v>
      </c>
      <c r="C1211" t="s">
        <v>3616</v>
      </c>
      <c r="D1211" t="s">
        <v>3615</v>
      </c>
    </row>
    <row r="1212" spans="1:4" x14ac:dyDescent="0.25">
      <c r="A1212" t="s">
        <v>3617</v>
      </c>
      <c r="B1212" t="s">
        <v>3618</v>
      </c>
      <c r="C1212" t="s">
        <v>3619</v>
      </c>
      <c r="D1212" t="s">
        <v>3618</v>
      </c>
    </row>
    <row r="1213" spans="1:4" x14ac:dyDescent="0.25">
      <c r="A1213" t="s">
        <v>3620</v>
      </c>
      <c r="B1213" t="s">
        <v>3621</v>
      </c>
      <c r="C1213" t="s">
        <v>3622</v>
      </c>
      <c r="D1213" t="s">
        <v>3621</v>
      </c>
    </row>
    <row r="1214" spans="1:4" x14ac:dyDescent="0.25">
      <c r="A1214" t="s">
        <v>3623</v>
      </c>
      <c r="B1214" t="s">
        <v>3624</v>
      </c>
      <c r="C1214" t="s">
        <v>3625</v>
      </c>
      <c r="D1214" t="s">
        <v>3624</v>
      </c>
    </row>
    <row r="1215" spans="1:4" x14ac:dyDescent="0.25">
      <c r="A1215" t="s">
        <v>3626</v>
      </c>
      <c r="B1215" t="s">
        <v>3627</v>
      </c>
      <c r="C1215" t="s">
        <v>3628</v>
      </c>
      <c r="D1215" t="s">
        <v>3627</v>
      </c>
    </row>
    <row r="1216" spans="1:4" x14ac:dyDescent="0.25">
      <c r="A1216" t="s">
        <v>3629</v>
      </c>
      <c r="B1216" t="s">
        <v>3630</v>
      </c>
      <c r="C1216" t="s">
        <v>3631</v>
      </c>
      <c r="D1216" t="s">
        <v>3630</v>
      </c>
    </row>
    <row r="1217" spans="1:4" x14ac:dyDescent="0.25">
      <c r="A1217" t="s">
        <v>3632</v>
      </c>
      <c r="B1217" t="s">
        <v>3633</v>
      </c>
      <c r="C1217" t="s">
        <v>3634</v>
      </c>
      <c r="D1217" t="s">
        <v>3633</v>
      </c>
    </row>
    <row r="1218" spans="1:4" x14ac:dyDescent="0.25">
      <c r="A1218" t="s">
        <v>3635</v>
      </c>
      <c r="B1218" t="s">
        <v>3636</v>
      </c>
      <c r="C1218" t="s">
        <v>3637</v>
      </c>
      <c r="D1218" t="s">
        <v>3636</v>
      </c>
    </row>
    <row r="1219" spans="1:4" x14ac:dyDescent="0.25">
      <c r="A1219" t="s">
        <v>3638</v>
      </c>
      <c r="B1219" t="s">
        <v>3639</v>
      </c>
      <c r="C1219" t="s">
        <v>3640</v>
      </c>
      <c r="D1219" t="s">
        <v>3639</v>
      </c>
    </row>
    <row r="1220" spans="1:4" x14ac:dyDescent="0.25">
      <c r="A1220" t="s">
        <v>3641</v>
      </c>
      <c r="B1220" t="s">
        <v>3642</v>
      </c>
      <c r="C1220" t="s">
        <v>3643</v>
      </c>
      <c r="D1220" t="s">
        <v>3642</v>
      </c>
    </row>
    <row r="1221" spans="1:4" x14ac:dyDescent="0.25">
      <c r="A1221" t="s">
        <v>3644</v>
      </c>
      <c r="B1221" t="s">
        <v>3645</v>
      </c>
      <c r="C1221" t="s">
        <v>3646</v>
      </c>
      <c r="D1221" t="s">
        <v>3645</v>
      </c>
    </row>
    <row r="1222" spans="1:4" x14ac:dyDescent="0.25">
      <c r="A1222" t="s">
        <v>3647</v>
      </c>
      <c r="B1222" t="s">
        <v>3648</v>
      </c>
      <c r="C1222" t="s">
        <v>3649</v>
      </c>
      <c r="D1222" t="s">
        <v>3648</v>
      </c>
    </row>
    <row r="1223" spans="1:4" x14ac:dyDescent="0.25">
      <c r="A1223" t="s">
        <v>3650</v>
      </c>
      <c r="B1223" t="s">
        <v>3651</v>
      </c>
      <c r="C1223" t="s">
        <v>3652</v>
      </c>
      <c r="D1223" t="s">
        <v>3651</v>
      </c>
    </row>
    <row r="1224" spans="1:4" x14ac:dyDescent="0.25">
      <c r="A1224" t="s">
        <v>3653</v>
      </c>
      <c r="B1224" t="s">
        <v>3654</v>
      </c>
      <c r="C1224" t="s">
        <v>3655</v>
      </c>
      <c r="D1224" t="s">
        <v>3654</v>
      </c>
    </row>
    <row r="1225" spans="1:4" x14ac:dyDescent="0.25">
      <c r="A1225" t="s">
        <v>3656</v>
      </c>
      <c r="B1225" t="s">
        <v>3657</v>
      </c>
      <c r="C1225" t="s">
        <v>3658</v>
      </c>
      <c r="D1225" t="s">
        <v>3657</v>
      </c>
    </row>
    <row r="1226" spans="1:4" x14ac:dyDescent="0.25">
      <c r="A1226" t="s">
        <v>3659</v>
      </c>
      <c r="B1226" t="s">
        <v>3660</v>
      </c>
      <c r="C1226" t="s">
        <v>3661</v>
      </c>
      <c r="D1226" t="s">
        <v>3660</v>
      </c>
    </row>
    <row r="1227" spans="1:4" x14ac:dyDescent="0.25">
      <c r="A1227" t="s">
        <v>3662</v>
      </c>
      <c r="B1227" t="s">
        <v>3663</v>
      </c>
      <c r="C1227" t="s">
        <v>3664</v>
      </c>
      <c r="D1227" t="s">
        <v>3663</v>
      </c>
    </row>
    <row r="1228" spans="1:4" x14ac:dyDescent="0.25">
      <c r="A1228" t="s">
        <v>3665</v>
      </c>
      <c r="B1228" t="s">
        <v>3666</v>
      </c>
      <c r="C1228" t="s">
        <v>3667</v>
      </c>
      <c r="D1228" t="s">
        <v>3666</v>
      </c>
    </row>
    <row r="1229" spans="1:4" x14ac:dyDescent="0.25">
      <c r="A1229" t="s">
        <v>3668</v>
      </c>
      <c r="B1229" t="s">
        <v>3669</v>
      </c>
      <c r="C1229" t="s">
        <v>3670</v>
      </c>
      <c r="D1229" t="s">
        <v>3669</v>
      </c>
    </row>
    <row r="1230" spans="1:4" x14ac:dyDescent="0.25">
      <c r="A1230" t="s">
        <v>3671</v>
      </c>
      <c r="B1230" t="s">
        <v>3672</v>
      </c>
      <c r="C1230" t="s">
        <v>3673</v>
      </c>
      <c r="D1230" t="s">
        <v>3672</v>
      </c>
    </row>
    <row r="1231" spans="1:4" x14ac:dyDescent="0.25">
      <c r="A1231" t="s">
        <v>3674</v>
      </c>
      <c r="B1231" t="s">
        <v>3675</v>
      </c>
      <c r="C1231" t="s">
        <v>3676</v>
      </c>
      <c r="D1231" t="s">
        <v>3675</v>
      </c>
    </row>
    <row r="1232" spans="1:4" x14ac:dyDescent="0.25">
      <c r="A1232" t="s">
        <v>3677</v>
      </c>
      <c r="B1232" t="s">
        <v>3678</v>
      </c>
      <c r="C1232" t="s">
        <v>3679</v>
      </c>
      <c r="D1232" t="s">
        <v>3678</v>
      </c>
    </row>
    <row r="1233" spans="1:4" x14ac:dyDescent="0.25">
      <c r="A1233" t="s">
        <v>3680</v>
      </c>
      <c r="B1233" t="s">
        <v>3681</v>
      </c>
      <c r="C1233" t="s">
        <v>3682</v>
      </c>
      <c r="D1233" t="s">
        <v>3681</v>
      </c>
    </row>
    <row r="1234" spans="1:4" x14ac:dyDescent="0.25">
      <c r="A1234" t="s">
        <v>3683</v>
      </c>
      <c r="B1234" t="s">
        <v>3684</v>
      </c>
      <c r="C1234" t="s">
        <v>3685</v>
      </c>
      <c r="D1234" t="s">
        <v>3684</v>
      </c>
    </row>
    <row r="1235" spans="1:4" x14ac:dyDescent="0.25">
      <c r="A1235" t="s">
        <v>3686</v>
      </c>
      <c r="B1235" t="s">
        <v>3687</v>
      </c>
      <c r="C1235" t="s">
        <v>3688</v>
      </c>
      <c r="D1235" t="s">
        <v>3687</v>
      </c>
    </row>
    <row r="1236" spans="1:4" x14ac:dyDescent="0.25">
      <c r="A1236" t="s">
        <v>3689</v>
      </c>
      <c r="B1236" t="s">
        <v>3690</v>
      </c>
      <c r="C1236" t="s">
        <v>3691</v>
      </c>
      <c r="D1236" t="s">
        <v>3690</v>
      </c>
    </row>
    <row r="1237" spans="1:4" x14ac:dyDescent="0.25">
      <c r="A1237" t="s">
        <v>3692</v>
      </c>
      <c r="B1237" t="s">
        <v>3693</v>
      </c>
      <c r="C1237" t="s">
        <v>3694</v>
      </c>
      <c r="D1237" t="s">
        <v>3693</v>
      </c>
    </row>
    <row r="1238" spans="1:4" x14ac:dyDescent="0.25">
      <c r="A1238" t="s">
        <v>3695</v>
      </c>
      <c r="B1238" t="s">
        <v>3696</v>
      </c>
      <c r="C1238" t="s">
        <v>3697</v>
      </c>
      <c r="D1238" t="s">
        <v>3696</v>
      </c>
    </row>
    <row r="1239" spans="1:4" x14ac:dyDescent="0.25">
      <c r="A1239" t="s">
        <v>3698</v>
      </c>
      <c r="B1239" t="s">
        <v>3699</v>
      </c>
      <c r="C1239" t="s">
        <v>3700</v>
      </c>
      <c r="D1239" t="s">
        <v>3699</v>
      </c>
    </row>
    <row r="1240" spans="1:4" x14ac:dyDescent="0.25">
      <c r="A1240" t="s">
        <v>3701</v>
      </c>
      <c r="B1240" t="s">
        <v>3702</v>
      </c>
      <c r="C1240" t="s">
        <v>3703</v>
      </c>
      <c r="D1240" t="s">
        <v>3702</v>
      </c>
    </row>
    <row r="1241" spans="1:4" x14ac:dyDescent="0.25">
      <c r="A1241" t="s">
        <v>3704</v>
      </c>
      <c r="B1241" t="s">
        <v>3705</v>
      </c>
      <c r="C1241" t="s">
        <v>3706</v>
      </c>
      <c r="D1241" t="s">
        <v>3705</v>
      </c>
    </row>
    <row r="1242" spans="1:4" x14ac:dyDescent="0.25">
      <c r="A1242" t="s">
        <v>3707</v>
      </c>
      <c r="B1242" t="s">
        <v>3708</v>
      </c>
      <c r="C1242" t="s">
        <v>3709</v>
      </c>
      <c r="D1242" t="s">
        <v>3708</v>
      </c>
    </row>
    <row r="1243" spans="1:4" x14ac:dyDescent="0.25">
      <c r="A1243" t="s">
        <v>3710</v>
      </c>
      <c r="B1243" t="s">
        <v>3711</v>
      </c>
      <c r="C1243" t="s">
        <v>3712</v>
      </c>
      <c r="D1243" t="s">
        <v>3711</v>
      </c>
    </row>
    <row r="1244" spans="1:4" x14ac:dyDescent="0.25">
      <c r="A1244" t="s">
        <v>3713</v>
      </c>
      <c r="B1244" t="s">
        <v>3714</v>
      </c>
      <c r="C1244" t="s">
        <v>3715</v>
      </c>
      <c r="D1244" t="s">
        <v>3714</v>
      </c>
    </row>
    <row r="1245" spans="1:4" x14ac:dyDescent="0.25">
      <c r="A1245" t="s">
        <v>3716</v>
      </c>
      <c r="B1245" t="s">
        <v>3717</v>
      </c>
      <c r="C1245" t="s">
        <v>3718</v>
      </c>
      <c r="D1245" t="s">
        <v>3717</v>
      </c>
    </row>
    <row r="1246" spans="1:4" x14ac:dyDescent="0.25">
      <c r="A1246" t="s">
        <v>3719</v>
      </c>
      <c r="B1246" t="s">
        <v>3720</v>
      </c>
      <c r="C1246" t="s">
        <v>3721</v>
      </c>
      <c r="D1246" t="s">
        <v>3720</v>
      </c>
    </row>
    <row r="1247" spans="1:4" x14ac:dyDescent="0.25">
      <c r="A1247" t="s">
        <v>3722</v>
      </c>
      <c r="B1247" t="s">
        <v>3723</v>
      </c>
      <c r="C1247" t="s">
        <v>3724</v>
      </c>
      <c r="D1247" t="s">
        <v>3723</v>
      </c>
    </row>
    <row r="1248" spans="1:4" x14ac:dyDescent="0.25">
      <c r="A1248" t="s">
        <v>3725</v>
      </c>
      <c r="B1248" t="s">
        <v>3726</v>
      </c>
      <c r="C1248" t="s">
        <v>3727</v>
      </c>
      <c r="D1248" t="s">
        <v>3726</v>
      </c>
    </row>
    <row r="1249" spans="1:4" x14ac:dyDescent="0.25">
      <c r="A1249" t="s">
        <v>3728</v>
      </c>
      <c r="B1249" t="s">
        <v>3729</v>
      </c>
      <c r="C1249" t="s">
        <v>3730</v>
      </c>
      <c r="D1249" t="s">
        <v>3729</v>
      </c>
    </row>
    <row r="1250" spans="1:4" x14ac:dyDescent="0.25">
      <c r="A1250" t="s">
        <v>3731</v>
      </c>
      <c r="B1250" t="s">
        <v>3732</v>
      </c>
      <c r="C1250" t="s">
        <v>3733</v>
      </c>
      <c r="D1250" t="s">
        <v>3732</v>
      </c>
    </row>
    <row r="1251" spans="1:4" x14ac:dyDescent="0.25">
      <c r="A1251" t="s">
        <v>3734</v>
      </c>
      <c r="B1251" t="s">
        <v>3735</v>
      </c>
      <c r="C1251" t="s">
        <v>3736</v>
      </c>
      <c r="D1251" t="s">
        <v>3735</v>
      </c>
    </row>
    <row r="1252" spans="1:4" x14ac:dyDescent="0.25">
      <c r="A1252" t="s">
        <v>3737</v>
      </c>
      <c r="B1252" t="s">
        <v>3738</v>
      </c>
      <c r="C1252" t="s">
        <v>3739</v>
      </c>
      <c r="D1252" t="s">
        <v>3738</v>
      </c>
    </row>
    <row r="1253" spans="1:4" x14ac:dyDescent="0.25">
      <c r="A1253" t="s">
        <v>3740</v>
      </c>
      <c r="B1253" t="s">
        <v>3741</v>
      </c>
      <c r="C1253" t="s">
        <v>3742</v>
      </c>
      <c r="D1253" t="s">
        <v>3741</v>
      </c>
    </row>
    <row r="1254" spans="1:4" x14ac:dyDescent="0.25">
      <c r="A1254" t="s">
        <v>3743</v>
      </c>
      <c r="B1254" t="s">
        <v>3744</v>
      </c>
      <c r="C1254" t="s">
        <v>3745</v>
      </c>
      <c r="D1254" t="s">
        <v>3744</v>
      </c>
    </row>
    <row r="1255" spans="1:4" x14ac:dyDescent="0.25">
      <c r="A1255" t="s">
        <v>3746</v>
      </c>
      <c r="B1255" t="s">
        <v>3747</v>
      </c>
      <c r="C1255" t="s">
        <v>3748</v>
      </c>
      <c r="D1255" t="s">
        <v>3747</v>
      </c>
    </row>
    <row r="1256" spans="1:4" x14ac:dyDescent="0.25">
      <c r="A1256" t="s">
        <v>3749</v>
      </c>
      <c r="B1256" t="s">
        <v>3750</v>
      </c>
      <c r="C1256" t="s">
        <v>3751</v>
      </c>
      <c r="D1256" t="s">
        <v>3750</v>
      </c>
    </row>
    <row r="1257" spans="1:4" x14ac:dyDescent="0.25">
      <c r="A1257" t="s">
        <v>3752</v>
      </c>
      <c r="B1257" t="s">
        <v>3753</v>
      </c>
      <c r="C1257" t="s">
        <v>3754</v>
      </c>
      <c r="D1257" t="s">
        <v>3753</v>
      </c>
    </row>
    <row r="1258" spans="1:4" x14ac:dyDescent="0.25">
      <c r="A1258" t="s">
        <v>3755</v>
      </c>
      <c r="B1258" t="s">
        <v>3756</v>
      </c>
      <c r="C1258" t="s">
        <v>3757</v>
      </c>
      <c r="D1258" t="s">
        <v>3756</v>
      </c>
    </row>
    <row r="1259" spans="1:4" x14ac:dyDescent="0.25">
      <c r="A1259" t="s">
        <v>3758</v>
      </c>
      <c r="B1259" t="s">
        <v>3759</v>
      </c>
      <c r="C1259" t="s">
        <v>3760</v>
      </c>
      <c r="D1259" t="s">
        <v>3759</v>
      </c>
    </row>
    <row r="1260" spans="1:4" x14ac:dyDescent="0.25">
      <c r="A1260" t="s">
        <v>3761</v>
      </c>
      <c r="B1260" t="s">
        <v>3762</v>
      </c>
      <c r="C1260" t="s">
        <v>3763</v>
      </c>
      <c r="D1260" t="s">
        <v>3762</v>
      </c>
    </row>
    <row r="1261" spans="1:4" x14ac:dyDescent="0.25">
      <c r="A1261" t="s">
        <v>3764</v>
      </c>
      <c r="B1261" t="s">
        <v>3765</v>
      </c>
      <c r="C1261" t="s">
        <v>3766</v>
      </c>
      <c r="D1261" t="s">
        <v>3765</v>
      </c>
    </row>
    <row r="1262" spans="1:4" x14ac:dyDescent="0.25">
      <c r="A1262" t="s">
        <v>3767</v>
      </c>
      <c r="B1262" t="s">
        <v>3768</v>
      </c>
      <c r="C1262" t="s">
        <v>3769</v>
      </c>
      <c r="D1262" t="s">
        <v>3768</v>
      </c>
    </row>
    <row r="1263" spans="1:4" x14ac:dyDescent="0.25">
      <c r="A1263" t="s">
        <v>3770</v>
      </c>
      <c r="B1263" t="s">
        <v>3771</v>
      </c>
      <c r="C1263" t="s">
        <v>3772</v>
      </c>
      <c r="D1263" t="s">
        <v>3771</v>
      </c>
    </row>
    <row r="1264" spans="1:4" x14ac:dyDescent="0.25">
      <c r="A1264" t="s">
        <v>3773</v>
      </c>
      <c r="B1264" t="s">
        <v>3774</v>
      </c>
      <c r="C1264" t="s">
        <v>3775</v>
      </c>
      <c r="D1264" t="s">
        <v>3774</v>
      </c>
    </row>
    <row r="1265" spans="1:4" x14ac:dyDescent="0.25">
      <c r="A1265" t="s">
        <v>3776</v>
      </c>
      <c r="B1265" t="s">
        <v>3777</v>
      </c>
      <c r="C1265" t="s">
        <v>3778</v>
      </c>
      <c r="D1265" t="s">
        <v>3777</v>
      </c>
    </row>
    <row r="1266" spans="1:4" x14ac:dyDescent="0.25">
      <c r="A1266" t="s">
        <v>3779</v>
      </c>
      <c r="B1266" t="s">
        <v>3780</v>
      </c>
      <c r="C1266" t="s">
        <v>3781</v>
      </c>
      <c r="D1266" t="s">
        <v>3780</v>
      </c>
    </row>
    <row r="1267" spans="1:4" x14ac:dyDescent="0.25">
      <c r="A1267" t="s">
        <v>3782</v>
      </c>
      <c r="B1267" t="s">
        <v>3783</v>
      </c>
      <c r="C1267" t="s">
        <v>3784</v>
      </c>
      <c r="D1267" t="s">
        <v>3783</v>
      </c>
    </row>
    <row r="1268" spans="1:4" x14ac:dyDescent="0.25">
      <c r="A1268" t="s">
        <v>3785</v>
      </c>
      <c r="B1268" t="s">
        <v>3786</v>
      </c>
      <c r="C1268" t="s">
        <v>3787</v>
      </c>
      <c r="D1268" t="s">
        <v>3786</v>
      </c>
    </row>
    <row r="1269" spans="1:4" x14ac:dyDescent="0.25">
      <c r="A1269" t="s">
        <v>3788</v>
      </c>
      <c r="B1269" t="s">
        <v>3789</v>
      </c>
      <c r="C1269" t="s">
        <v>3790</v>
      </c>
      <c r="D1269" t="s">
        <v>3789</v>
      </c>
    </row>
    <row r="1270" spans="1:4" x14ac:dyDescent="0.25">
      <c r="A1270" t="s">
        <v>3791</v>
      </c>
      <c r="B1270" t="s">
        <v>3792</v>
      </c>
      <c r="C1270" t="s">
        <v>3793</v>
      </c>
      <c r="D1270" t="s">
        <v>3792</v>
      </c>
    </row>
    <row r="1271" spans="1:4" x14ac:dyDescent="0.25">
      <c r="A1271" t="s">
        <v>3794</v>
      </c>
      <c r="B1271" t="s">
        <v>3795</v>
      </c>
      <c r="C1271" t="s">
        <v>3796</v>
      </c>
      <c r="D1271" t="s">
        <v>3795</v>
      </c>
    </row>
    <row r="1272" spans="1:4" x14ac:dyDescent="0.25">
      <c r="A1272" t="s">
        <v>3797</v>
      </c>
      <c r="B1272" t="s">
        <v>3798</v>
      </c>
      <c r="C1272" t="s">
        <v>3799</v>
      </c>
      <c r="D1272" t="s">
        <v>3798</v>
      </c>
    </row>
    <row r="1273" spans="1:4" x14ac:dyDescent="0.25">
      <c r="A1273" t="s">
        <v>3800</v>
      </c>
      <c r="B1273" t="s">
        <v>3801</v>
      </c>
      <c r="C1273" t="s">
        <v>3802</v>
      </c>
      <c r="D1273" t="s">
        <v>3801</v>
      </c>
    </row>
    <row r="1274" spans="1:4" x14ac:dyDescent="0.25">
      <c r="A1274" t="s">
        <v>3803</v>
      </c>
      <c r="B1274" t="s">
        <v>3804</v>
      </c>
      <c r="C1274" t="s">
        <v>3805</v>
      </c>
      <c r="D1274" t="s">
        <v>3804</v>
      </c>
    </row>
    <row r="1275" spans="1:4" x14ac:dyDescent="0.25">
      <c r="A1275" t="s">
        <v>3806</v>
      </c>
      <c r="B1275" t="s">
        <v>3807</v>
      </c>
      <c r="C1275" t="s">
        <v>3808</v>
      </c>
      <c r="D1275" t="s">
        <v>3807</v>
      </c>
    </row>
    <row r="1276" spans="1:4" x14ac:dyDescent="0.25">
      <c r="A1276" t="s">
        <v>3809</v>
      </c>
      <c r="B1276" t="s">
        <v>3810</v>
      </c>
      <c r="C1276" t="s">
        <v>3811</v>
      </c>
      <c r="D1276" t="s">
        <v>3810</v>
      </c>
    </row>
    <row r="1277" spans="1:4" x14ac:dyDescent="0.25">
      <c r="A1277" t="s">
        <v>3812</v>
      </c>
      <c r="B1277" t="s">
        <v>3813</v>
      </c>
      <c r="C1277" t="s">
        <v>3814</v>
      </c>
      <c r="D1277" t="s">
        <v>3813</v>
      </c>
    </row>
    <row r="1278" spans="1:4" x14ac:dyDescent="0.25">
      <c r="A1278" t="s">
        <v>3815</v>
      </c>
      <c r="B1278" t="s">
        <v>3816</v>
      </c>
      <c r="C1278" t="s">
        <v>3817</v>
      </c>
      <c r="D1278" t="s">
        <v>3816</v>
      </c>
    </row>
    <row r="1279" spans="1:4" x14ac:dyDescent="0.25">
      <c r="A1279" t="s">
        <v>3818</v>
      </c>
      <c r="B1279" t="s">
        <v>3819</v>
      </c>
      <c r="C1279" t="s">
        <v>3820</v>
      </c>
      <c r="D1279" t="s">
        <v>3819</v>
      </c>
    </row>
    <row r="1280" spans="1:4" x14ac:dyDescent="0.25">
      <c r="A1280" t="s">
        <v>3821</v>
      </c>
      <c r="B1280" t="s">
        <v>3822</v>
      </c>
      <c r="C1280" t="s">
        <v>3823</v>
      </c>
      <c r="D1280" t="s">
        <v>3822</v>
      </c>
    </row>
    <row r="1281" spans="1:4" x14ac:dyDescent="0.25">
      <c r="A1281" t="s">
        <v>3824</v>
      </c>
      <c r="B1281" t="s">
        <v>3825</v>
      </c>
      <c r="C1281" t="s">
        <v>3826</v>
      </c>
      <c r="D1281" t="s">
        <v>3825</v>
      </c>
    </row>
    <row r="1282" spans="1:4" x14ac:dyDescent="0.25">
      <c r="A1282" t="s">
        <v>3827</v>
      </c>
      <c r="B1282" t="s">
        <v>3828</v>
      </c>
      <c r="C1282" t="s">
        <v>3829</v>
      </c>
      <c r="D1282" t="s">
        <v>3828</v>
      </c>
    </row>
    <row r="1283" spans="1:4" x14ac:dyDescent="0.25">
      <c r="A1283" t="s">
        <v>3830</v>
      </c>
      <c r="B1283" t="s">
        <v>3831</v>
      </c>
      <c r="C1283" t="s">
        <v>3832</v>
      </c>
      <c r="D1283" t="s">
        <v>3831</v>
      </c>
    </row>
    <row r="1284" spans="1:4" x14ac:dyDescent="0.25">
      <c r="A1284" t="s">
        <v>3833</v>
      </c>
      <c r="B1284" t="s">
        <v>3834</v>
      </c>
      <c r="C1284" t="s">
        <v>3835</v>
      </c>
      <c r="D1284" t="s">
        <v>3834</v>
      </c>
    </row>
    <row r="1285" spans="1:4" x14ac:dyDescent="0.25">
      <c r="A1285" t="s">
        <v>3836</v>
      </c>
      <c r="B1285" t="s">
        <v>3837</v>
      </c>
      <c r="C1285" t="s">
        <v>3838</v>
      </c>
      <c r="D1285" t="s">
        <v>3837</v>
      </c>
    </row>
    <row r="1286" spans="1:4" x14ac:dyDescent="0.25">
      <c r="A1286" t="s">
        <v>3839</v>
      </c>
      <c r="B1286" t="s">
        <v>3840</v>
      </c>
      <c r="C1286" t="s">
        <v>3841</v>
      </c>
      <c r="D1286" t="s">
        <v>3840</v>
      </c>
    </row>
    <row r="1287" spans="1:4" x14ac:dyDescent="0.25">
      <c r="A1287" t="s">
        <v>3842</v>
      </c>
      <c r="B1287" t="s">
        <v>3843</v>
      </c>
      <c r="C1287" t="s">
        <v>3844</v>
      </c>
      <c r="D1287" t="s">
        <v>3843</v>
      </c>
    </row>
    <row r="1288" spans="1:4" x14ac:dyDescent="0.25">
      <c r="A1288" t="s">
        <v>3845</v>
      </c>
      <c r="B1288" t="s">
        <v>3846</v>
      </c>
      <c r="C1288" t="s">
        <v>3847</v>
      </c>
      <c r="D1288" t="s">
        <v>3846</v>
      </c>
    </row>
    <row r="1289" spans="1:4" x14ac:dyDescent="0.25">
      <c r="A1289" t="s">
        <v>3848</v>
      </c>
      <c r="B1289" t="s">
        <v>3849</v>
      </c>
      <c r="C1289" t="s">
        <v>3850</v>
      </c>
      <c r="D1289" t="s">
        <v>3849</v>
      </c>
    </row>
    <row r="1290" spans="1:4" x14ac:dyDescent="0.25">
      <c r="A1290" t="s">
        <v>3851</v>
      </c>
      <c r="B1290" t="s">
        <v>3852</v>
      </c>
      <c r="C1290" t="s">
        <v>3853</v>
      </c>
      <c r="D1290" t="s">
        <v>3852</v>
      </c>
    </row>
    <row r="1291" spans="1:4" x14ac:dyDescent="0.25">
      <c r="A1291" t="s">
        <v>3854</v>
      </c>
      <c r="B1291" t="s">
        <v>3855</v>
      </c>
      <c r="C1291" t="s">
        <v>3856</v>
      </c>
      <c r="D1291" t="s">
        <v>3855</v>
      </c>
    </row>
    <row r="1292" spans="1:4" x14ac:dyDescent="0.25">
      <c r="A1292" t="s">
        <v>3857</v>
      </c>
      <c r="B1292" t="s">
        <v>3858</v>
      </c>
      <c r="C1292" t="s">
        <v>3859</v>
      </c>
      <c r="D1292" t="s">
        <v>3858</v>
      </c>
    </row>
    <row r="1293" spans="1:4" x14ac:dyDescent="0.25">
      <c r="A1293" t="s">
        <v>3860</v>
      </c>
      <c r="B1293" t="s">
        <v>3861</v>
      </c>
      <c r="C1293" t="s">
        <v>3862</v>
      </c>
      <c r="D1293" t="s">
        <v>3861</v>
      </c>
    </row>
    <row r="1294" spans="1:4" x14ac:dyDescent="0.25">
      <c r="A1294" t="s">
        <v>3863</v>
      </c>
      <c r="B1294" t="s">
        <v>3864</v>
      </c>
      <c r="C1294" t="s">
        <v>3865</v>
      </c>
      <c r="D1294" t="s">
        <v>3864</v>
      </c>
    </row>
    <row r="1295" spans="1:4" x14ac:dyDescent="0.25">
      <c r="A1295" t="s">
        <v>3866</v>
      </c>
      <c r="B1295" t="s">
        <v>3867</v>
      </c>
      <c r="C1295" t="s">
        <v>3868</v>
      </c>
      <c r="D1295" t="s">
        <v>3867</v>
      </c>
    </row>
    <row r="1296" spans="1:4" x14ac:dyDescent="0.25">
      <c r="A1296" t="s">
        <v>3869</v>
      </c>
      <c r="B1296" t="s">
        <v>3870</v>
      </c>
      <c r="C1296" t="s">
        <v>3871</v>
      </c>
      <c r="D1296" t="s">
        <v>3870</v>
      </c>
    </row>
    <row r="1297" spans="1:4" x14ac:dyDescent="0.25">
      <c r="A1297" t="s">
        <v>3872</v>
      </c>
      <c r="B1297" t="s">
        <v>3873</v>
      </c>
      <c r="C1297" t="s">
        <v>3874</v>
      </c>
      <c r="D1297" t="s">
        <v>3873</v>
      </c>
    </row>
    <row r="1298" spans="1:4" x14ac:dyDescent="0.25">
      <c r="A1298" t="s">
        <v>3875</v>
      </c>
      <c r="B1298" t="s">
        <v>3876</v>
      </c>
      <c r="C1298" t="s">
        <v>3877</v>
      </c>
      <c r="D1298" t="s">
        <v>3876</v>
      </c>
    </row>
    <row r="1299" spans="1:4" x14ac:dyDescent="0.25">
      <c r="A1299" t="s">
        <v>3878</v>
      </c>
      <c r="B1299" t="s">
        <v>3879</v>
      </c>
      <c r="C1299" t="s">
        <v>3880</v>
      </c>
      <c r="D1299" t="s">
        <v>3879</v>
      </c>
    </row>
    <row r="1300" spans="1:4" x14ac:dyDescent="0.25">
      <c r="A1300" t="s">
        <v>3881</v>
      </c>
      <c r="B1300" t="s">
        <v>3882</v>
      </c>
      <c r="C1300" t="s">
        <v>3883</v>
      </c>
      <c r="D1300" t="s">
        <v>3882</v>
      </c>
    </row>
    <row r="1301" spans="1:4" x14ac:dyDescent="0.25">
      <c r="A1301" t="s">
        <v>3884</v>
      </c>
      <c r="B1301" t="s">
        <v>3885</v>
      </c>
      <c r="C1301" t="s">
        <v>3886</v>
      </c>
      <c r="D1301" t="s">
        <v>3885</v>
      </c>
    </row>
    <row r="1302" spans="1:4" x14ac:dyDescent="0.25">
      <c r="A1302" t="s">
        <v>3887</v>
      </c>
      <c r="B1302" t="s">
        <v>3888</v>
      </c>
      <c r="C1302" t="s">
        <v>3889</v>
      </c>
      <c r="D1302" t="s">
        <v>3888</v>
      </c>
    </row>
    <row r="1303" spans="1:4" x14ac:dyDescent="0.25">
      <c r="A1303" t="s">
        <v>3890</v>
      </c>
      <c r="B1303" t="s">
        <v>3891</v>
      </c>
      <c r="C1303" t="s">
        <v>3892</v>
      </c>
      <c r="D1303" t="s">
        <v>3891</v>
      </c>
    </row>
    <row r="1304" spans="1:4" x14ac:dyDescent="0.25">
      <c r="A1304" t="s">
        <v>3893</v>
      </c>
      <c r="B1304" t="s">
        <v>3894</v>
      </c>
      <c r="C1304" t="s">
        <v>3895</v>
      </c>
      <c r="D1304" t="s">
        <v>3894</v>
      </c>
    </row>
    <row r="1305" spans="1:4" x14ac:dyDescent="0.25">
      <c r="A1305" t="s">
        <v>3896</v>
      </c>
      <c r="B1305" t="s">
        <v>3897</v>
      </c>
      <c r="C1305" t="s">
        <v>3898</v>
      </c>
      <c r="D1305" t="s">
        <v>3897</v>
      </c>
    </row>
    <row r="1306" spans="1:4" x14ac:dyDescent="0.25">
      <c r="A1306" t="s">
        <v>3899</v>
      </c>
      <c r="B1306" t="s">
        <v>3900</v>
      </c>
      <c r="C1306" t="s">
        <v>3901</v>
      </c>
      <c r="D1306" t="s">
        <v>3900</v>
      </c>
    </row>
    <row r="1307" spans="1:4" x14ac:dyDescent="0.25">
      <c r="A1307" t="s">
        <v>3902</v>
      </c>
      <c r="B1307" t="s">
        <v>3903</v>
      </c>
      <c r="C1307" t="s">
        <v>3904</v>
      </c>
      <c r="D1307" t="s">
        <v>3903</v>
      </c>
    </row>
    <row r="1308" spans="1:4" x14ac:dyDescent="0.25">
      <c r="A1308" t="s">
        <v>3905</v>
      </c>
      <c r="B1308" t="s">
        <v>3906</v>
      </c>
      <c r="C1308" t="s">
        <v>3907</v>
      </c>
      <c r="D1308" t="s">
        <v>3906</v>
      </c>
    </row>
    <row r="1309" spans="1:4" x14ac:dyDescent="0.25">
      <c r="A1309" t="s">
        <v>3908</v>
      </c>
      <c r="B1309" t="s">
        <v>3909</v>
      </c>
      <c r="C1309" t="s">
        <v>3910</v>
      </c>
      <c r="D1309" t="s">
        <v>3909</v>
      </c>
    </row>
    <row r="1310" spans="1:4" x14ac:dyDescent="0.25">
      <c r="A1310" t="s">
        <v>3911</v>
      </c>
      <c r="B1310" t="s">
        <v>3912</v>
      </c>
      <c r="C1310" t="s">
        <v>3913</v>
      </c>
      <c r="D1310" t="s">
        <v>3912</v>
      </c>
    </row>
    <row r="1311" spans="1:4" x14ac:dyDescent="0.25">
      <c r="A1311" t="s">
        <v>3914</v>
      </c>
      <c r="B1311" t="s">
        <v>3915</v>
      </c>
      <c r="C1311" t="s">
        <v>3916</v>
      </c>
      <c r="D1311" t="s">
        <v>3915</v>
      </c>
    </row>
    <row r="1312" spans="1:4" x14ac:dyDescent="0.25">
      <c r="A1312" t="s">
        <v>3917</v>
      </c>
      <c r="B1312" t="s">
        <v>3918</v>
      </c>
      <c r="C1312" t="s">
        <v>3919</v>
      </c>
      <c r="D1312" t="s">
        <v>3918</v>
      </c>
    </row>
    <row r="1313" spans="1:4" x14ac:dyDescent="0.25">
      <c r="A1313" t="s">
        <v>3920</v>
      </c>
      <c r="B1313" t="s">
        <v>3921</v>
      </c>
      <c r="C1313" t="s">
        <v>3922</v>
      </c>
      <c r="D1313" t="s">
        <v>3921</v>
      </c>
    </row>
    <row r="1314" spans="1:4" x14ac:dyDescent="0.25">
      <c r="A1314" t="s">
        <v>3923</v>
      </c>
      <c r="B1314" t="s">
        <v>3924</v>
      </c>
      <c r="C1314" t="s">
        <v>3925</v>
      </c>
      <c r="D1314" t="s">
        <v>3924</v>
      </c>
    </row>
    <row r="1315" spans="1:4" x14ac:dyDescent="0.25">
      <c r="A1315" t="s">
        <v>3926</v>
      </c>
      <c r="B1315" t="s">
        <v>3927</v>
      </c>
      <c r="C1315" t="s">
        <v>3928</v>
      </c>
      <c r="D1315" t="s">
        <v>3927</v>
      </c>
    </row>
    <row r="1316" spans="1:4" x14ac:dyDescent="0.25">
      <c r="A1316" t="s">
        <v>3929</v>
      </c>
      <c r="B1316" t="s">
        <v>3930</v>
      </c>
      <c r="C1316" t="s">
        <v>3931</v>
      </c>
      <c r="D1316" t="s">
        <v>3930</v>
      </c>
    </row>
    <row r="1317" spans="1:4" x14ac:dyDescent="0.25">
      <c r="A1317" t="s">
        <v>3932</v>
      </c>
      <c r="B1317" t="s">
        <v>3933</v>
      </c>
      <c r="C1317" t="s">
        <v>3934</v>
      </c>
      <c r="D1317" t="s">
        <v>3933</v>
      </c>
    </row>
    <row r="1318" spans="1:4" x14ac:dyDescent="0.25">
      <c r="A1318" t="s">
        <v>3935</v>
      </c>
      <c r="B1318" t="s">
        <v>3936</v>
      </c>
      <c r="C1318" t="s">
        <v>3937</v>
      </c>
      <c r="D1318" t="s">
        <v>3936</v>
      </c>
    </row>
    <row r="1319" spans="1:4" x14ac:dyDescent="0.25">
      <c r="A1319" t="s">
        <v>3938</v>
      </c>
      <c r="B1319" t="s">
        <v>3939</v>
      </c>
      <c r="C1319" t="s">
        <v>3940</v>
      </c>
      <c r="D1319" t="s">
        <v>3939</v>
      </c>
    </row>
    <row r="1320" spans="1:4" x14ac:dyDescent="0.25">
      <c r="A1320" t="s">
        <v>3941</v>
      </c>
      <c r="B1320" t="s">
        <v>3942</v>
      </c>
      <c r="C1320" t="s">
        <v>3943</v>
      </c>
      <c r="D1320" t="s">
        <v>3942</v>
      </c>
    </row>
    <row r="1321" spans="1:4" x14ac:dyDescent="0.25">
      <c r="A1321" t="s">
        <v>3944</v>
      </c>
      <c r="B1321" t="s">
        <v>3945</v>
      </c>
      <c r="C1321" t="s">
        <v>3946</v>
      </c>
      <c r="D1321" t="s">
        <v>3945</v>
      </c>
    </row>
    <row r="1322" spans="1:4" x14ac:dyDescent="0.25">
      <c r="A1322" t="s">
        <v>3947</v>
      </c>
      <c r="B1322" t="s">
        <v>3948</v>
      </c>
      <c r="C1322" t="s">
        <v>3949</v>
      </c>
      <c r="D1322" t="s">
        <v>3948</v>
      </c>
    </row>
    <row r="1323" spans="1:4" x14ac:dyDescent="0.25">
      <c r="A1323" t="s">
        <v>3950</v>
      </c>
      <c r="B1323" t="s">
        <v>3951</v>
      </c>
      <c r="C1323" t="s">
        <v>3952</v>
      </c>
      <c r="D1323" t="s">
        <v>3951</v>
      </c>
    </row>
    <row r="1324" spans="1:4" x14ac:dyDescent="0.25">
      <c r="A1324" t="s">
        <v>3953</v>
      </c>
      <c r="B1324" t="s">
        <v>3954</v>
      </c>
      <c r="C1324" t="s">
        <v>3955</v>
      </c>
      <c r="D1324" t="s">
        <v>3954</v>
      </c>
    </row>
    <row r="1325" spans="1:4" x14ac:dyDescent="0.25">
      <c r="A1325" t="s">
        <v>3956</v>
      </c>
      <c r="B1325" t="s">
        <v>3957</v>
      </c>
      <c r="C1325" t="s">
        <v>3958</v>
      </c>
      <c r="D1325" t="s">
        <v>3957</v>
      </c>
    </row>
    <row r="1326" spans="1:4" x14ac:dyDescent="0.25">
      <c r="A1326" t="s">
        <v>3959</v>
      </c>
      <c r="B1326" t="s">
        <v>3960</v>
      </c>
      <c r="C1326" t="s">
        <v>3961</v>
      </c>
      <c r="D1326" t="s">
        <v>3960</v>
      </c>
    </row>
    <row r="1327" spans="1:4" x14ac:dyDescent="0.25">
      <c r="A1327" t="s">
        <v>3962</v>
      </c>
      <c r="B1327" t="s">
        <v>3963</v>
      </c>
      <c r="C1327" t="s">
        <v>3964</v>
      </c>
      <c r="D1327" t="s">
        <v>3963</v>
      </c>
    </row>
    <row r="1328" spans="1:4" x14ac:dyDescent="0.25">
      <c r="A1328" t="s">
        <v>3965</v>
      </c>
      <c r="B1328" t="s">
        <v>3966</v>
      </c>
      <c r="C1328" t="s">
        <v>3967</v>
      </c>
      <c r="D1328" t="s">
        <v>3966</v>
      </c>
    </row>
    <row r="1329" spans="1:4" x14ac:dyDescent="0.25">
      <c r="A1329" t="s">
        <v>3968</v>
      </c>
      <c r="B1329" t="s">
        <v>3969</v>
      </c>
      <c r="C1329" t="s">
        <v>3970</v>
      </c>
      <c r="D1329" t="s">
        <v>3969</v>
      </c>
    </row>
    <row r="1330" spans="1:4" x14ac:dyDescent="0.25">
      <c r="A1330" t="s">
        <v>3971</v>
      </c>
      <c r="B1330" t="s">
        <v>3972</v>
      </c>
      <c r="C1330" t="s">
        <v>3973</v>
      </c>
      <c r="D1330" t="s">
        <v>3972</v>
      </c>
    </row>
    <row r="1331" spans="1:4" x14ac:dyDescent="0.25">
      <c r="A1331" t="s">
        <v>3974</v>
      </c>
      <c r="B1331" t="s">
        <v>3975</v>
      </c>
      <c r="C1331" t="s">
        <v>3976</v>
      </c>
      <c r="D1331" t="s">
        <v>3975</v>
      </c>
    </row>
    <row r="1332" spans="1:4" x14ac:dyDescent="0.25">
      <c r="A1332" t="s">
        <v>3977</v>
      </c>
      <c r="B1332" t="s">
        <v>3978</v>
      </c>
      <c r="C1332" t="s">
        <v>3979</v>
      </c>
      <c r="D1332" t="s">
        <v>3978</v>
      </c>
    </row>
    <row r="1333" spans="1:4" x14ac:dyDescent="0.25">
      <c r="A1333" t="s">
        <v>3980</v>
      </c>
      <c r="B1333" t="s">
        <v>3981</v>
      </c>
      <c r="C1333" t="s">
        <v>3982</v>
      </c>
      <c r="D1333" t="s">
        <v>3981</v>
      </c>
    </row>
    <row r="1334" spans="1:4" x14ac:dyDescent="0.25">
      <c r="A1334" t="s">
        <v>3983</v>
      </c>
      <c r="B1334" t="s">
        <v>3984</v>
      </c>
      <c r="C1334" t="s">
        <v>3985</v>
      </c>
      <c r="D1334" t="s">
        <v>3984</v>
      </c>
    </row>
    <row r="1335" spans="1:4" x14ac:dyDescent="0.25">
      <c r="A1335" t="s">
        <v>3986</v>
      </c>
      <c r="B1335" t="s">
        <v>3987</v>
      </c>
      <c r="C1335" t="s">
        <v>3988</v>
      </c>
      <c r="D1335" t="s">
        <v>3987</v>
      </c>
    </row>
    <row r="1336" spans="1:4" x14ac:dyDescent="0.25">
      <c r="A1336" t="s">
        <v>3989</v>
      </c>
      <c r="B1336" t="s">
        <v>3990</v>
      </c>
      <c r="C1336" t="s">
        <v>3991</v>
      </c>
      <c r="D1336" t="s">
        <v>3990</v>
      </c>
    </row>
    <row r="1337" spans="1:4" x14ac:dyDescent="0.25">
      <c r="A1337" t="s">
        <v>3992</v>
      </c>
      <c r="B1337" t="s">
        <v>3993</v>
      </c>
      <c r="C1337" t="s">
        <v>3994</v>
      </c>
      <c r="D1337" t="s">
        <v>3993</v>
      </c>
    </row>
    <row r="1338" spans="1:4" x14ac:dyDescent="0.25">
      <c r="A1338" t="s">
        <v>3995</v>
      </c>
      <c r="B1338" t="s">
        <v>3996</v>
      </c>
      <c r="C1338" t="s">
        <v>3997</v>
      </c>
      <c r="D1338" t="s">
        <v>3996</v>
      </c>
    </row>
    <row r="1339" spans="1:4" x14ac:dyDescent="0.25">
      <c r="A1339" t="s">
        <v>3998</v>
      </c>
      <c r="B1339" t="s">
        <v>3999</v>
      </c>
      <c r="C1339" t="s">
        <v>4000</v>
      </c>
      <c r="D1339" t="s">
        <v>3999</v>
      </c>
    </row>
    <row r="1340" spans="1:4" x14ac:dyDescent="0.25">
      <c r="A1340" t="s">
        <v>4001</v>
      </c>
      <c r="B1340" t="s">
        <v>4002</v>
      </c>
      <c r="C1340" t="s">
        <v>4003</v>
      </c>
      <c r="D1340" t="s">
        <v>4002</v>
      </c>
    </row>
    <row r="1341" spans="1:4" x14ac:dyDescent="0.25">
      <c r="A1341" t="s">
        <v>4004</v>
      </c>
      <c r="B1341" t="s">
        <v>4005</v>
      </c>
      <c r="C1341" t="s">
        <v>4006</v>
      </c>
      <c r="D1341" t="s">
        <v>4005</v>
      </c>
    </row>
    <row r="1342" spans="1:4" x14ac:dyDescent="0.25">
      <c r="A1342" t="s">
        <v>4007</v>
      </c>
      <c r="B1342" t="s">
        <v>4008</v>
      </c>
      <c r="C1342" t="s">
        <v>4009</v>
      </c>
      <c r="D1342" t="s">
        <v>4008</v>
      </c>
    </row>
    <row r="1343" spans="1:4" x14ac:dyDescent="0.25">
      <c r="A1343" t="s">
        <v>4010</v>
      </c>
      <c r="B1343" t="s">
        <v>4011</v>
      </c>
      <c r="C1343" t="s">
        <v>4012</v>
      </c>
      <c r="D1343" t="s">
        <v>4011</v>
      </c>
    </row>
    <row r="1344" spans="1:4" x14ac:dyDescent="0.25">
      <c r="A1344" t="s">
        <v>4013</v>
      </c>
      <c r="B1344" t="s">
        <v>4014</v>
      </c>
      <c r="C1344" t="s">
        <v>4015</v>
      </c>
      <c r="D1344" t="s">
        <v>4014</v>
      </c>
    </row>
    <row r="1345" spans="1:4" x14ac:dyDescent="0.25">
      <c r="A1345" t="s">
        <v>4016</v>
      </c>
      <c r="B1345" t="s">
        <v>4017</v>
      </c>
      <c r="C1345" t="s">
        <v>4018</v>
      </c>
      <c r="D1345" t="s">
        <v>4017</v>
      </c>
    </row>
    <row r="1346" spans="1:4" x14ac:dyDescent="0.25">
      <c r="A1346" t="s">
        <v>4019</v>
      </c>
      <c r="B1346" t="s">
        <v>4020</v>
      </c>
      <c r="C1346" t="s">
        <v>4021</v>
      </c>
      <c r="D1346" t="s">
        <v>4020</v>
      </c>
    </row>
    <row r="1347" spans="1:4" x14ac:dyDescent="0.25">
      <c r="A1347" t="s">
        <v>4022</v>
      </c>
      <c r="B1347" t="s">
        <v>4023</v>
      </c>
      <c r="C1347" t="s">
        <v>4024</v>
      </c>
      <c r="D1347" t="s">
        <v>4023</v>
      </c>
    </row>
    <row r="1348" spans="1:4" x14ac:dyDescent="0.25">
      <c r="A1348" t="s">
        <v>4025</v>
      </c>
      <c r="B1348" t="s">
        <v>4026</v>
      </c>
      <c r="C1348" t="s">
        <v>4027</v>
      </c>
      <c r="D1348" t="s">
        <v>4026</v>
      </c>
    </row>
    <row r="1349" spans="1:4" x14ac:dyDescent="0.25">
      <c r="A1349" t="s">
        <v>4028</v>
      </c>
      <c r="B1349" t="s">
        <v>4029</v>
      </c>
      <c r="C1349" t="s">
        <v>4030</v>
      </c>
      <c r="D1349" t="s">
        <v>4029</v>
      </c>
    </row>
    <row r="1350" spans="1:4" x14ac:dyDescent="0.25">
      <c r="A1350" t="s">
        <v>4031</v>
      </c>
      <c r="B1350" t="s">
        <v>4032</v>
      </c>
      <c r="C1350" t="s">
        <v>4033</v>
      </c>
      <c r="D1350" t="s">
        <v>4032</v>
      </c>
    </row>
    <row r="1351" spans="1:4" x14ac:dyDescent="0.25">
      <c r="A1351" t="s">
        <v>4034</v>
      </c>
      <c r="B1351" t="s">
        <v>4035</v>
      </c>
      <c r="C1351" t="s">
        <v>4036</v>
      </c>
      <c r="D1351" t="s">
        <v>4035</v>
      </c>
    </row>
    <row r="1352" spans="1:4" x14ac:dyDescent="0.25">
      <c r="A1352" t="s">
        <v>4037</v>
      </c>
      <c r="B1352" t="s">
        <v>4038</v>
      </c>
      <c r="C1352" t="s">
        <v>4039</v>
      </c>
      <c r="D1352" t="s">
        <v>4038</v>
      </c>
    </row>
    <row r="1353" spans="1:4" x14ac:dyDescent="0.25">
      <c r="A1353" t="s">
        <v>4040</v>
      </c>
      <c r="B1353" t="s">
        <v>4041</v>
      </c>
      <c r="C1353" t="s">
        <v>4042</v>
      </c>
      <c r="D1353" t="s">
        <v>4041</v>
      </c>
    </row>
    <row r="1354" spans="1:4" x14ac:dyDescent="0.25">
      <c r="A1354" t="s">
        <v>4043</v>
      </c>
      <c r="B1354" t="s">
        <v>4044</v>
      </c>
      <c r="C1354" t="s">
        <v>4045</v>
      </c>
      <c r="D1354" t="s">
        <v>4044</v>
      </c>
    </row>
    <row r="1355" spans="1:4" x14ac:dyDescent="0.25">
      <c r="A1355" t="s">
        <v>4046</v>
      </c>
      <c r="B1355" t="s">
        <v>4047</v>
      </c>
      <c r="C1355" t="s">
        <v>4048</v>
      </c>
      <c r="D1355" t="s">
        <v>4047</v>
      </c>
    </row>
    <row r="1356" spans="1:4" x14ac:dyDescent="0.25">
      <c r="A1356" t="s">
        <v>4049</v>
      </c>
      <c r="B1356" t="s">
        <v>4050</v>
      </c>
      <c r="C1356" t="s">
        <v>4051</v>
      </c>
      <c r="D1356" t="s">
        <v>4050</v>
      </c>
    </row>
    <row r="1357" spans="1:4" x14ac:dyDescent="0.25">
      <c r="A1357" t="s">
        <v>4052</v>
      </c>
      <c r="B1357" t="s">
        <v>4053</v>
      </c>
      <c r="C1357" t="s">
        <v>4054</v>
      </c>
      <c r="D1357" t="s">
        <v>4053</v>
      </c>
    </row>
    <row r="1358" spans="1:4" x14ac:dyDescent="0.25">
      <c r="A1358" t="s">
        <v>4055</v>
      </c>
      <c r="B1358" t="s">
        <v>4056</v>
      </c>
      <c r="C1358" t="s">
        <v>4057</v>
      </c>
      <c r="D1358" t="s">
        <v>4056</v>
      </c>
    </row>
    <row r="1359" spans="1:4" x14ac:dyDescent="0.25">
      <c r="A1359" t="s">
        <v>4058</v>
      </c>
      <c r="B1359" t="s">
        <v>4059</v>
      </c>
      <c r="C1359" t="s">
        <v>4060</v>
      </c>
      <c r="D1359" t="s">
        <v>4059</v>
      </c>
    </row>
    <row r="1360" spans="1:4" x14ac:dyDescent="0.25">
      <c r="A1360" t="s">
        <v>4061</v>
      </c>
      <c r="B1360" t="s">
        <v>4062</v>
      </c>
      <c r="C1360" t="s">
        <v>4063</v>
      </c>
      <c r="D1360" t="s">
        <v>4062</v>
      </c>
    </row>
    <row r="1361" spans="1:4" x14ac:dyDescent="0.25">
      <c r="A1361" t="s">
        <v>4064</v>
      </c>
      <c r="B1361" t="s">
        <v>4065</v>
      </c>
      <c r="C1361" t="s">
        <v>4066</v>
      </c>
      <c r="D1361" t="s">
        <v>4065</v>
      </c>
    </row>
    <row r="1362" spans="1:4" x14ac:dyDescent="0.25">
      <c r="A1362" t="s">
        <v>4067</v>
      </c>
      <c r="B1362" t="s">
        <v>4068</v>
      </c>
      <c r="C1362" t="s">
        <v>4069</v>
      </c>
      <c r="D1362" t="s">
        <v>4068</v>
      </c>
    </row>
    <row r="1363" spans="1:4" x14ac:dyDescent="0.25">
      <c r="A1363" t="s">
        <v>4070</v>
      </c>
      <c r="B1363" t="s">
        <v>4071</v>
      </c>
      <c r="C1363" t="s">
        <v>4072</v>
      </c>
      <c r="D1363" t="s">
        <v>4071</v>
      </c>
    </row>
    <row r="1364" spans="1:4" x14ac:dyDescent="0.25">
      <c r="A1364" t="s">
        <v>4073</v>
      </c>
      <c r="B1364" t="s">
        <v>4074</v>
      </c>
      <c r="C1364" t="s">
        <v>4075</v>
      </c>
      <c r="D1364" t="s">
        <v>4074</v>
      </c>
    </row>
    <row r="1365" spans="1:4" x14ac:dyDescent="0.25">
      <c r="A1365" t="s">
        <v>4076</v>
      </c>
      <c r="B1365" t="s">
        <v>4077</v>
      </c>
      <c r="C1365" t="s">
        <v>4078</v>
      </c>
      <c r="D1365" t="s">
        <v>4077</v>
      </c>
    </row>
    <row r="1366" spans="1:4" x14ac:dyDescent="0.25">
      <c r="A1366" t="s">
        <v>4079</v>
      </c>
      <c r="B1366" t="s">
        <v>4080</v>
      </c>
      <c r="C1366" t="s">
        <v>4081</v>
      </c>
      <c r="D1366" t="s">
        <v>4080</v>
      </c>
    </row>
    <row r="1367" spans="1:4" x14ac:dyDescent="0.25">
      <c r="A1367" t="s">
        <v>4082</v>
      </c>
      <c r="B1367" t="s">
        <v>4083</v>
      </c>
      <c r="C1367" t="s">
        <v>4084</v>
      </c>
      <c r="D1367" t="s">
        <v>4083</v>
      </c>
    </row>
    <row r="1368" spans="1:4" x14ac:dyDescent="0.25">
      <c r="A1368" t="s">
        <v>4085</v>
      </c>
      <c r="B1368" t="s">
        <v>4086</v>
      </c>
      <c r="C1368" t="s">
        <v>4087</v>
      </c>
      <c r="D1368" t="s">
        <v>4086</v>
      </c>
    </row>
    <row r="1369" spans="1:4" x14ac:dyDescent="0.25">
      <c r="A1369" t="s">
        <v>4088</v>
      </c>
      <c r="B1369" t="s">
        <v>4089</v>
      </c>
      <c r="C1369" t="s">
        <v>4090</v>
      </c>
      <c r="D1369" t="s">
        <v>4089</v>
      </c>
    </row>
    <row r="1370" spans="1:4" x14ac:dyDescent="0.25">
      <c r="A1370" t="s">
        <v>4091</v>
      </c>
      <c r="B1370" t="s">
        <v>4092</v>
      </c>
      <c r="C1370" t="s">
        <v>4093</v>
      </c>
      <c r="D1370" t="s">
        <v>4092</v>
      </c>
    </row>
    <row r="1371" spans="1:4" x14ac:dyDescent="0.25">
      <c r="A1371" t="s">
        <v>4094</v>
      </c>
      <c r="B1371" t="s">
        <v>4095</v>
      </c>
      <c r="C1371" t="s">
        <v>4096</v>
      </c>
      <c r="D1371" t="s">
        <v>4095</v>
      </c>
    </row>
    <row r="1372" spans="1:4" x14ac:dyDescent="0.25">
      <c r="A1372" t="s">
        <v>4097</v>
      </c>
      <c r="B1372" t="s">
        <v>4098</v>
      </c>
      <c r="C1372" t="s">
        <v>4099</v>
      </c>
      <c r="D1372" t="s">
        <v>4098</v>
      </c>
    </row>
    <row r="1373" spans="1:4" x14ac:dyDescent="0.25">
      <c r="A1373" t="s">
        <v>4100</v>
      </c>
      <c r="B1373" t="s">
        <v>4101</v>
      </c>
      <c r="C1373" t="s">
        <v>4102</v>
      </c>
      <c r="D1373" t="s">
        <v>4101</v>
      </c>
    </row>
    <row r="1374" spans="1:4" x14ac:dyDescent="0.25">
      <c r="A1374" t="s">
        <v>4103</v>
      </c>
      <c r="B1374" t="s">
        <v>4104</v>
      </c>
      <c r="C1374" t="s">
        <v>4105</v>
      </c>
      <c r="D1374" t="s">
        <v>4104</v>
      </c>
    </row>
    <row r="1375" spans="1:4" x14ac:dyDescent="0.25">
      <c r="A1375" t="s">
        <v>4106</v>
      </c>
      <c r="B1375" t="s">
        <v>4107</v>
      </c>
      <c r="C1375" t="s">
        <v>4108</v>
      </c>
      <c r="D1375" t="s">
        <v>4107</v>
      </c>
    </row>
    <row r="1376" spans="1:4" x14ac:dyDescent="0.25">
      <c r="A1376" t="s">
        <v>4109</v>
      </c>
      <c r="B1376" t="s">
        <v>4110</v>
      </c>
      <c r="C1376" t="s">
        <v>4111</v>
      </c>
      <c r="D1376" t="s">
        <v>4110</v>
      </c>
    </row>
    <row r="1377" spans="1:4" x14ac:dyDescent="0.25">
      <c r="A1377" t="s">
        <v>4112</v>
      </c>
      <c r="B1377" t="s">
        <v>4113</v>
      </c>
      <c r="C1377" t="s">
        <v>4114</v>
      </c>
      <c r="D1377" t="s">
        <v>4113</v>
      </c>
    </row>
    <row r="1378" spans="1:4" x14ac:dyDescent="0.25">
      <c r="A1378" t="s">
        <v>4115</v>
      </c>
      <c r="B1378" t="s">
        <v>4116</v>
      </c>
      <c r="C1378" t="s">
        <v>4117</v>
      </c>
      <c r="D1378" t="s">
        <v>4116</v>
      </c>
    </row>
    <row r="1379" spans="1:4" x14ac:dyDescent="0.25">
      <c r="A1379" t="s">
        <v>4118</v>
      </c>
      <c r="B1379" t="s">
        <v>4119</v>
      </c>
      <c r="C1379" t="s">
        <v>4120</v>
      </c>
      <c r="D1379" t="s">
        <v>4119</v>
      </c>
    </row>
    <row r="1380" spans="1:4" x14ac:dyDescent="0.25">
      <c r="A1380" t="s">
        <v>4121</v>
      </c>
      <c r="B1380" t="s">
        <v>4122</v>
      </c>
      <c r="C1380" t="s">
        <v>4123</v>
      </c>
      <c r="D1380" t="s">
        <v>4122</v>
      </c>
    </row>
    <row r="1381" spans="1:4" x14ac:dyDescent="0.25">
      <c r="A1381" t="s">
        <v>4124</v>
      </c>
      <c r="B1381" t="s">
        <v>4125</v>
      </c>
      <c r="C1381" t="s">
        <v>4126</v>
      </c>
      <c r="D1381" t="s">
        <v>4125</v>
      </c>
    </row>
    <row r="1382" spans="1:4" x14ac:dyDescent="0.25">
      <c r="A1382" t="s">
        <v>4127</v>
      </c>
      <c r="B1382" t="s">
        <v>4128</v>
      </c>
      <c r="C1382" t="s">
        <v>4129</v>
      </c>
      <c r="D1382" t="s">
        <v>4128</v>
      </c>
    </row>
    <row r="1383" spans="1:4" x14ac:dyDescent="0.25">
      <c r="A1383" t="s">
        <v>4130</v>
      </c>
      <c r="B1383" t="s">
        <v>4131</v>
      </c>
      <c r="C1383" t="s">
        <v>4132</v>
      </c>
      <c r="D1383" t="s">
        <v>4131</v>
      </c>
    </row>
    <row r="1384" spans="1:4" x14ac:dyDescent="0.25">
      <c r="A1384" t="s">
        <v>4133</v>
      </c>
      <c r="B1384" t="s">
        <v>4134</v>
      </c>
      <c r="C1384" t="s">
        <v>4135</v>
      </c>
      <c r="D1384" t="s">
        <v>4134</v>
      </c>
    </row>
    <row r="1385" spans="1:4" x14ac:dyDescent="0.25">
      <c r="A1385" t="s">
        <v>4136</v>
      </c>
      <c r="B1385" t="s">
        <v>4137</v>
      </c>
      <c r="C1385" t="s">
        <v>4138</v>
      </c>
      <c r="D1385" t="s">
        <v>4137</v>
      </c>
    </row>
    <row r="1386" spans="1:4" x14ac:dyDescent="0.25">
      <c r="A1386" t="s">
        <v>4139</v>
      </c>
      <c r="B1386" t="s">
        <v>4140</v>
      </c>
      <c r="C1386" t="s">
        <v>4141</v>
      </c>
      <c r="D1386" t="s">
        <v>4140</v>
      </c>
    </row>
    <row r="1387" spans="1:4" x14ac:dyDescent="0.25">
      <c r="A1387" t="s">
        <v>4142</v>
      </c>
      <c r="B1387" t="s">
        <v>4143</v>
      </c>
      <c r="C1387" t="s">
        <v>4144</v>
      </c>
      <c r="D1387" t="s">
        <v>4143</v>
      </c>
    </row>
    <row r="1388" spans="1:4" x14ac:dyDescent="0.25">
      <c r="A1388" t="s">
        <v>4145</v>
      </c>
      <c r="B1388" t="s">
        <v>4146</v>
      </c>
      <c r="C1388" t="s">
        <v>4147</v>
      </c>
      <c r="D1388" t="s">
        <v>4146</v>
      </c>
    </row>
    <row r="1389" spans="1:4" x14ac:dyDescent="0.25">
      <c r="A1389" t="s">
        <v>4148</v>
      </c>
      <c r="B1389" t="s">
        <v>4149</v>
      </c>
      <c r="C1389" t="s">
        <v>4150</v>
      </c>
      <c r="D1389" t="s">
        <v>4149</v>
      </c>
    </row>
    <row r="1390" spans="1:4" x14ac:dyDescent="0.25">
      <c r="A1390" t="s">
        <v>4151</v>
      </c>
      <c r="B1390" t="s">
        <v>4152</v>
      </c>
      <c r="C1390" t="s">
        <v>4153</v>
      </c>
      <c r="D1390" t="s">
        <v>4152</v>
      </c>
    </row>
    <row r="1391" spans="1:4" x14ac:dyDescent="0.25">
      <c r="A1391" t="s">
        <v>4154</v>
      </c>
      <c r="B1391" t="s">
        <v>4155</v>
      </c>
      <c r="C1391" t="s">
        <v>4156</v>
      </c>
      <c r="D1391" t="s">
        <v>4155</v>
      </c>
    </row>
    <row r="1392" spans="1:4" x14ac:dyDescent="0.25">
      <c r="A1392" t="s">
        <v>4157</v>
      </c>
      <c r="B1392" t="s">
        <v>4158</v>
      </c>
      <c r="C1392" t="s">
        <v>4159</v>
      </c>
      <c r="D1392" t="s">
        <v>4158</v>
      </c>
    </row>
    <row r="1393" spans="1:4" x14ac:dyDescent="0.25">
      <c r="A1393" t="s">
        <v>4160</v>
      </c>
      <c r="B1393" t="s">
        <v>4161</v>
      </c>
      <c r="C1393" t="s">
        <v>4162</v>
      </c>
      <c r="D1393" t="s">
        <v>4161</v>
      </c>
    </row>
    <row r="1394" spans="1:4" x14ac:dyDescent="0.25">
      <c r="A1394" t="s">
        <v>4163</v>
      </c>
      <c r="B1394" t="s">
        <v>4164</v>
      </c>
      <c r="C1394" t="s">
        <v>4165</v>
      </c>
      <c r="D1394" t="s">
        <v>4164</v>
      </c>
    </row>
    <row r="1395" spans="1:4" x14ac:dyDescent="0.25">
      <c r="A1395" t="s">
        <v>4166</v>
      </c>
      <c r="B1395" t="s">
        <v>4167</v>
      </c>
      <c r="C1395" t="s">
        <v>4168</v>
      </c>
      <c r="D1395" t="s">
        <v>4167</v>
      </c>
    </row>
    <row r="1396" spans="1:4" x14ac:dyDescent="0.25">
      <c r="A1396" t="s">
        <v>4169</v>
      </c>
      <c r="B1396" t="s">
        <v>4170</v>
      </c>
      <c r="C1396" t="s">
        <v>4171</v>
      </c>
      <c r="D1396" t="s">
        <v>4170</v>
      </c>
    </row>
    <row r="1397" spans="1:4" x14ac:dyDescent="0.25">
      <c r="A1397" t="s">
        <v>4172</v>
      </c>
      <c r="B1397" t="s">
        <v>4173</v>
      </c>
      <c r="C1397" t="s">
        <v>4174</v>
      </c>
      <c r="D1397" t="s">
        <v>4173</v>
      </c>
    </row>
    <row r="1398" spans="1:4" x14ac:dyDescent="0.25">
      <c r="A1398" t="s">
        <v>4175</v>
      </c>
      <c r="B1398" t="s">
        <v>4176</v>
      </c>
      <c r="C1398" t="s">
        <v>4177</v>
      </c>
      <c r="D1398" t="s">
        <v>4176</v>
      </c>
    </row>
    <row r="1399" spans="1:4" x14ac:dyDescent="0.25">
      <c r="A1399" t="s">
        <v>4178</v>
      </c>
      <c r="B1399" t="s">
        <v>4179</v>
      </c>
      <c r="C1399" t="s">
        <v>4180</v>
      </c>
      <c r="D1399" t="s">
        <v>4179</v>
      </c>
    </row>
    <row r="1400" spans="1:4" x14ac:dyDescent="0.25">
      <c r="A1400" t="s">
        <v>4181</v>
      </c>
      <c r="B1400" t="s">
        <v>4182</v>
      </c>
      <c r="C1400" t="s">
        <v>4183</v>
      </c>
      <c r="D1400" t="s">
        <v>4182</v>
      </c>
    </row>
    <row r="1401" spans="1:4" x14ac:dyDescent="0.25">
      <c r="A1401" t="s">
        <v>4184</v>
      </c>
      <c r="B1401" t="s">
        <v>4185</v>
      </c>
      <c r="C1401" t="s">
        <v>4186</v>
      </c>
      <c r="D1401" t="s">
        <v>4185</v>
      </c>
    </row>
    <row r="1402" spans="1:4" x14ac:dyDescent="0.25">
      <c r="A1402" t="s">
        <v>4187</v>
      </c>
      <c r="B1402" t="s">
        <v>4188</v>
      </c>
      <c r="C1402" t="s">
        <v>4189</v>
      </c>
      <c r="D1402" t="s">
        <v>4188</v>
      </c>
    </row>
    <row r="1403" spans="1:4" x14ac:dyDescent="0.25">
      <c r="A1403" t="s">
        <v>4190</v>
      </c>
      <c r="B1403" t="s">
        <v>4191</v>
      </c>
      <c r="C1403" t="s">
        <v>4192</v>
      </c>
      <c r="D1403" t="s">
        <v>4191</v>
      </c>
    </row>
    <row r="1404" spans="1:4" x14ac:dyDescent="0.25">
      <c r="A1404" t="s">
        <v>4193</v>
      </c>
      <c r="B1404" t="s">
        <v>4194</v>
      </c>
      <c r="C1404" t="s">
        <v>4195</v>
      </c>
      <c r="D1404" t="s">
        <v>4194</v>
      </c>
    </row>
    <row r="1405" spans="1:4" x14ac:dyDescent="0.25">
      <c r="A1405" t="s">
        <v>4196</v>
      </c>
      <c r="B1405" t="s">
        <v>4197</v>
      </c>
      <c r="C1405" t="s">
        <v>4198</v>
      </c>
      <c r="D1405" t="s">
        <v>4197</v>
      </c>
    </row>
    <row r="1406" spans="1:4" x14ac:dyDescent="0.25">
      <c r="A1406" t="s">
        <v>4199</v>
      </c>
      <c r="B1406" t="s">
        <v>4200</v>
      </c>
      <c r="C1406" t="s">
        <v>4201</v>
      </c>
      <c r="D1406" t="s">
        <v>4200</v>
      </c>
    </row>
    <row r="1407" spans="1:4" x14ac:dyDescent="0.25">
      <c r="A1407" t="s">
        <v>4202</v>
      </c>
      <c r="B1407" t="s">
        <v>4203</v>
      </c>
      <c r="C1407" t="s">
        <v>4204</v>
      </c>
      <c r="D1407" t="s">
        <v>4203</v>
      </c>
    </row>
    <row r="1408" spans="1:4" x14ac:dyDescent="0.25">
      <c r="A1408" t="s">
        <v>4205</v>
      </c>
      <c r="B1408" t="s">
        <v>4206</v>
      </c>
      <c r="C1408" t="s">
        <v>4207</v>
      </c>
      <c r="D1408" t="s">
        <v>4206</v>
      </c>
    </row>
    <row r="1409" spans="1:4" x14ac:dyDescent="0.25">
      <c r="A1409" t="s">
        <v>4208</v>
      </c>
      <c r="B1409" t="s">
        <v>4209</v>
      </c>
      <c r="C1409" t="s">
        <v>4210</v>
      </c>
      <c r="D1409" t="s">
        <v>4209</v>
      </c>
    </row>
    <row r="1410" spans="1:4" x14ac:dyDescent="0.25">
      <c r="A1410" t="s">
        <v>4211</v>
      </c>
      <c r="B1410" t="s">
        <v>4212</v>
      </c>
      <c r="C1410" t="s">
        <v>4213</v>
      </c>
      <c r="D1410" t="s">
        <v>4212</v>
      </c>
    </row>
    <row r="1411" spans="1:4" x14ac:dyDescent="0.25">
      <c r="A1411" t="s">
        <v>4214</v>
      </c>
      <c r="B1411" t="s">
        <v>4215</v>
      </c>
      <c r="C1411" t="s">
        <v>4216</v>
      </c>
      <c r="D1411" t="s">
        <v>4215</v>
      </c>
    </row>
    <row r="1412" spans="1:4" x14ac:dyDescent="0.25">
      <c r="A1412" t="s">
        <v>4217</v>
      </c>
      <c r="B1412" t="s">
        <v>4218</v>
      </c>
      <c r="C1412" t="s">
        <v>4219</v>
      </c>
      <c r="D1412" t="s">
        <v>4218</v>
      </c>
    </row>
    <row r="1413" spans="1:4" x14ac:dyDescent="0.25">
      <c r="A1413" t="s">
        <v>4220</v>
      </c>
      <c r="B1413" t="s">
        <v>4221</v>
      </c>
      <c r="C1413" t="s">
        <v>4222</v>
      </c>
      <c r="D1413" t="s">
        <v>4221</v>
      </c>
    </row>
    <row r="1414" spans="1:4" x14ac:dyDescent="0.25">
      <c r="A1414" t="s">
        <v>4223</v>
      </c>
      <c r="B1414" t="s">
        <v>4224</v>
      </c>
      <c r="C1414" t="s">
        <v>4225</v>
      </c>
      <c r="D1414" t="s">
        <v>4224</v>
      </c>
    </row>
    <row r="1415" spans="1:4" x14ac:dyDescent="0.25">
      <c r="A1415" t="s">
        <v>4226</v>
      </c>
      <c r="B1415" t="s">
        <v>4227</v>
      </c>
      <c r="C1415" t="s">
        <v>4228</v>
      </c>
      <c r="D1415" t="s">
        <v>4227</v>
      </c>
    </row>
    <row r="1416" spans="1:4" x14ac:dyDescent="0.25">
      <c r="A1416" t="s">
        <v>4229</v>
      </c>
      <c r="B1416" t="s">
        <v>4230</v>
      </c>
      <c r="C1416" t="s">
        <v>4231</v>
      </c>
      <c r="D1416" t="s">
        <v>4230</v>
      </c>
    </row>
    <row r="1417" spans="1:4" x14ac:dyDescent="0.25">
      <c r="A1417" t="s">
        <v>4232</v>
      </c>
      <c r="B1417" t="s">
        <v>4233</v>
      </c>
      <c r="C1417" t="s">
        <v>4234</v>
      </c>
      <c r="D1417" t="s">
        <v>4233</v>
      </c>
    </row>
    <row r="1418" spans="1:4" x14ac:dyDescent="0.25">
      <c r="A1418" t="s">
        <v>4235</v>
      </c>
      <c r="B1418" t="s">
        <v>4236</v>
      </c>
      <c r="C1418" t="s">
        <v>4237</v>
      </c>
      <c r="D1418" t="s">
        <v>4236</v>
      </c>
    </row>
    <row r="1419" spans="1:4" x14ac:dyDescent="0.25">
      <c r="A1419" t="s">
        <v>4238</v>
      </c>
      <c r="B1419" t="s">
        <v>4239</v>
      </c>
      <c r="C1419" t="s">
        <v>4240</v>
      </c>
      <c r="D1419" t="s">
        <v>4239</v>
      </c>
    </row>
    <row r="1420" spans="1:4" x14ac:dyDescent="0.25">
      <c r="A1420" t="s">
        <v>4241</v>
      </c>
      <c r="B1420" t="s">
        <v>4242</v>
      </c>
      <c r="C1420" t="s">
        <v>4243</v>
      </c>
      <c r="D1420" t="s">
        <v>4242</v>
      </c>
    </row>
    <row r="1421" spans="1:4" x14ac:dyDescent="0.25">
      <c r="A1421" t="s">
        <v>4244</v>
      </c>
      <c r="B1421" t="s">
        <v>4245</v>
      </c>
      <c r="C1421" t="s">
        <v>4246</v>
      </c>
      <c r="D1421" t="s">
        <v>4245</v>
      </c>
    </row>
    <row r="1422" spans="1:4" x14ac:dyDescent="0.25">
      <c r="A1422" t="s">
        <v>4247</v>
      </c>
      <c r="B1422" t="s">
        <v>4248</v>
      </c>
      <c r="C1422" t="s">
        <v>4249</v>
      </c>
      <c r="D1422" t="s">
        <v>4248</v>
      </c>
    </row>
    <row r="1423" spans="1:4" x14ac:dyDescent="0.25">
      <c r="A1423" t="s">
        <v>4250</v>
      </c>
      <c r="B1423" t="s">
        <v>4251</v>
      </c>
      <c r="C1423" t="s">
        <v>4252</v>
      </c>
      <c r="D1423" t="s">
        <v>4251</v>
      </c>
    </row>
    <row r="1424" spans="1:4" x14ac:dyDescent="0.25">
      <c r="A1424" t="s">
        <v>4253</v>
      </c>
      <c r="B1424" t="s">
        <v>4254</v>
      </c>
      <c r="C1424" t="s">
        <v>4255</v>
      </c>
      <c r="D1424" t="s">
        <v>4254</v>
      </c>
    </row>
    <row r="1425" spans="1:4" x14ac:dyDescent="0.25">
      <c r="A1425" t="s">
        <v>4256</v>
      </c>
      <c r="B1425" t="s">
        <v>4257</v>
      </c>
      <c r="C1425" t="s">
        <v>4258</v>
      </c>
      <c r="D1425" t="s">
        <v>4257</v>
      </c>
    </row>
    <row r="1426" spans="1:4" x14ac:dyDescent="0.25">
      <c r="A1426" t="s">
        <v>4259</v>
      </c>
      <c r="B1426" t="s">
        <v>4260</v>
      </c>
      <c r="C1426" t="s">
        <v>4261</v>
      </c>
      <c r="D1426" t="s">
        <v>4260</v>
      </c>
    </row>
    <row r="1427" spans="1:4" x14ac:dyDescent="0.25">
      <c r="A1427" t="s">
        <v>4262</v>
      </c>
      <c r="B1427" t="s">
        <v>4263</v>
      </c>
      <c r="C1427" t="s">
        <v>4264</v>
      </c>
      <c r="D1427" t="s">
        <v>4263</v>
      </c>
    </row>
    <row r="1428" spans="1:4" x14ac:dyDescent="0.25">
      <c r="A1428" t="s">
        <v>4265</v>
      </c>
      <c r="B1428" t="s">
        <v>4266</v>
      </c>
      <c r="C1428" t="s">
        <v>4267</v>
      </c>
      <c r="D1428" t="s">
        <v>4266</v>
      </c>
    </row>
    <row r="1429" spans="1:4" x14ac:dyDescent="0.25">
      <c r="A1429" t="s">
        <v>4268</v>
      </c>
      <c r="B1429" t="s">
        <v>4269</v>
      </c>
      <c r="C1429" t="s">
        <v>4270</v>
      </c>
      <c r="D1429" t="s">
        <v>4269</v>
      </c>
    </row>
    <row r="1430" spans="1:4" x14ac:dyDescent="0.25">
      <c r="A1430" t="s">
        <v>4271</v>
      </c>
      <c r="B1430" t="s">
        <v>4272</v>
      </c>
      <c r="C1430" t="s">
        <v>4273</v>
      </c>
      <c r="D1430" t="s">
        <v>4272</v>
      </c>
    </row>
    <row r="1431" spans="1:4" x14ac:dyDescent="0.25">
      <c r="A1431" t="s">
        <v>4274</v>
      </c>
      <c r="B1431" t="s">
        <v>4275</v>
      </c>
      <c r="C1431" t="s">
        <v>4276</v>
      </c>
      <c r="D1431" t="s">
        <v>4275</v>
      </c>
    </row>
    <row r="1432" spans="1:4" x14ac:dyDescent="0.25">
      <c r="A1432" t="s">
        <v>4277</v>
      </c>
      <c r="B1432" t="s">
        <v>4278</v>
      </c>
      <c r="C1432" t="s">
        <v>4279</v>
      </c>
      <c r="D1432" t="s">
        <v>4278</v>
      </c>
    </row>
    <row r="1433" spans="1:4" x14ac:dyDescent="0.25">
      <c r="A1433" t="s">
        <v>4280</v>
      </c>
      <c r="B1433" t="s">
        <v>4281</v>
      </c>
      <c r="C1433" t="s">
        <v>4282</v>
      </c>
      <c r="D1433" t="s">
        <v>4281</v>
      </c>
    </row>
    <row r="1434" spans="1:4" x14ac:dyDescent="0.25">
      <c r="A1434" t="s">
        <v>4283</v>
      </c>
      <c r="B1434" t="s">
        <v>4284</v>
      </c>
      <c r="C1434" t="s">
        <v>4285</v>
      </c>
      <c r="D1434" t="s">
        <v>4284</v>
      </c>
    </row>
    <row r="1435" spans="1:4" x14ac:dyDescent="0.25">
      <c r="A1435" t="s">
        <v>4286</v>
      </c>
      <c r="B1435" t="s">
        <v>4287</v>
      </c>
      <c r="C1435" t="s">
        <v>4288</v>
      </c>
      <c r="D1435" t="s">
        <v>4287</v>
      </c>
    </row>
    <row r="1436" spans="1:4" x14ac:dyDescent="0.25">
      <c r="A1436" t="s">
        <v>4289</v>
      </c>
      <c r="B1436" t="s">
        <v>4290</v>
      </c>
      <c r="C1436" t="s">
        <v>4291</v>
      </c>
      <c r="D1436" t="s">
        <v>4290</v>
      </c>
    </row>
    <row r="1437" spans="1:4" x14ac:dyDescent="0.25">
      <c r="A1437" t="s">
        <v>4292</v>
      </c>
      <c r="B1437" t="s">
        <v>4293</v>
      </c>
      <c r="C1437" t="s">
        <v>4294</v>
      </c>
      <c r="D1437" t="s">
        <v>4293</v>
      </c>
    </row>
    <row r="1438" spans="1:4" x14ac:dyDescent="0.25">
      <c r="A1438" t="s">
        <v>4295</v>
      </c>
      <c r="B1438" t="s">
        <v>4296</v>
      </c>
      <c r="C1438" t="s">
        <v>4297</v>
      </c>
      <c r="D1438" t="s">
        <v>4296</v>
      </c>
    </row>
    <row r="1439" spans="1:4" x14ac:dyDescent="0.25">
      <c r="A1439" t="s">
        <v>4298</v>
      </c>
      <c r="B1439" t="s">
        <v>4299</v>
      </c>
      <c r="C1439" t="s">
        <v>4300</v>
      </c>
      <c r="D1439" t="s">
        <v>4299</v>
      </c>
    </row>
    <row r="1440" spans="1:4" x14ac:dyDescent="0.25">
      <c r="A1440" t="s">
        <v>4301</v>
      </c>
      <c r="B1440" t="s">
        <v>4302</v>
      </c>
      <c r="C1440" t="s">
        <v>4303</v>
      </c>
      <c r="D1440" t="s">
        <v>4302</v>
      </c>
    </row>
    <row r="1441" spans="1:4" x14ac:dyDescent="0.25">
      <c r="A1441" t="s">
        <v>4304</v>
      </c>
      <c r="B1441" t="s">
        <v>4305</v>
      </c>
      <c r="C1441" t="s">
        <v>4306</v>
      </c>
      <c r="D1441" t="s">
        <v>4305</v>
      </c>
    </row>
    <row r="1442" spans="1:4" x14ac:dyDescent="0.25">
      <c r="A1442" t="s">
        <v>4307</v>
      </c>
      <c r="B1442" t="s">
        <v>4308</v>
      </c>
      <c r="C1442" t="s">
        <v>4309</v>
      </c>
      <c r="D1442" t="s">
        <v>4308</v>
      </c>
    </row>
    <row r="1443" spans="1:4" x14ac:dyDescent="0.25">
      <c r="A1443" t="s">
        <v>4310</v>
      </c>
      <c r="B1443" t="s">
        <v>4311</v>
      </c>
      <c r="C1443" t="s">
        <v>4312</v>
      </c>
      <c r="D1443" t="s">
        <v>4311</v>
      </c>
    </row>
    <row r="1444" spans="1:4" x14ac:dyDescent="0.25">
      <c r="A1444" t="s">
        <v>4313</v>
      </c>
      <c r="B1444" t="s">
        <v>4314</v>
      </c>
      <c r="C1444" t="s">
        <v>4315</v>
      </c>
      <c r="D1444" t="s">
        <v>4314</v>
      </c>
    </row>
    <row r="1445" spans="1:4" x14ac:dyDescent="0.25">
      <c r="A1445" t="s">
        <v>4316</v>
      </c>
      <c r="B1445" t="s">
        <v>4317</v>
      </c>
      <c r="C1445" t="s">
        <v>4318</v>
      </c>
      <c r="D1445" t="s">
        <v>4317</v>
      </c>
    </row>
    <row r="1446" spans="1:4" x14ac:dyDescent="0.25">
      <c r="A1446" t="s">
        <v>4319</v>
      </c>
      <c r="B1446" t="s">
        <v>4320</v>
      </c>
      <c r="C1446" t="s">
        <v>4321</v>
      </c>
      <c r="D1446" t="s">
        <v>4320</v>
      </c>
    </row>
    <row r="1447" spans="1:4" x14ac:dyDescent="0.25">
      <c r="A1447" t="s">
        <v>4322</v>
      </c>
      <c r="B1447" t="s">
        <v>4323</v>
      </c>
      <c r="C1447" t="s">
        <v>4324</v>
      </c>
      <c r="D1447" t="s">
        <v>4323</v>
      </c>
    </row>
    <row r="1448" spans="1:4" x14ac:dyDescent="0.25">
      <c r="A1448" t="s">
        <v>4325</v>
      </c>
      <c r="B1448" t="s">
        <v>4326</v>
      </c>
      <c r="C1448" t="s">
        <v>4327</v>
      </c>
      <c r="D1448" t="s">
        <v>4326</v>
      </c>
    </row>
    <row r="1449" spans="1:4" x14ac:dyDescent="0.25">
      <c r="A1449" t="s">
        <v>4328</v>
      </c>
      <c r="B1449" t="s">
        <v>4329</v>
      </c>
      <c r="C1449" t="s">
        <v>4330</v>
      </c>
      <c r="D1449" t="s">
        <v>4329</v>
      </c>
    </row>
    <row r="1450" spans="1:4" x14ac:dyDescent="0.25">
      <c r="A1450" t="s">
        <v>4331</v>
      </c>
      <c r="B1450" t="s">
        <v>4332</v>
      </c>
      <c r="C1450" t="s">
        <v>4333</v>
      </c>
      <c r="D1450" t="s">
        <v>4332</v>
      </c>
    </row>
    <row r="1451" spans="1:4" x14ac:dyDescent="0.25">
      <c r="A1451" t="s">
        <v>4334</v>
      </c>
      <c r="B1451" t="s">
        <v>4335</v>
      </c>
      <c r="C1451" t="s">
        <v>4336</v>
      </c>
      <c r="D1451" t="s">
        <v>4335</v>
      </c>
    </row>
    <row r="1452" spans="1:4" x14ac:dyDescent="0.25">
      <c r="A1452" t="s">
        <v>4337</v>
      </c>
      <c r="B1452" t="s">
        <v>4338</v>
      </c>
      <c r="C1452" t="s">
        <v>4339</v>
      </c>
      <c r="D1452" t="s">
        <v>4338</v>
      </c>
    </row>
    <row r="1453" spans="1:4" x14ac:dyDescent="0.25">
      <c r="A1453" t="s">
        <v>4340</v>
      </c>
      <c r="B1453" t="s">
        <v>4341</v>
      </c>
      <c r="C1453" t="s">
        <v>4342</v>
      </c>
      <c r="D1453" t="s">
        <v>4341</v>
      </c>
    </row>
    <row r="1454" spans="1:4" x14ac:dyDescent="0.25">
      <c r="A1454" t="s">
        <v>4343</v>
      </c>
      <c r="B1454" t="s">
        <v>4344</v>
      </c>
      <c r="C1454" t="s">
        <v>4345</v>
      </c>
      <c r="D1454" t="s">
        <v>4344</v>
      </c>
    </row>
    <row r="1455" spans="1:4" x14ac:dyDescent="0.25">
      <c r="A1455" t="s">
        <v>4346</v>
      </c>
      <c r="B1455" t="s">
        <v>4347</v>
      </c>
      <c r="C1455" t="s">
        <v>4348</v>
      </c>
      <c r="D1455" t="s">
        <v>4347</v>
      </c>
    </row>
    <row r="1456" spans="1:4" x14ac:dyDescent="0.25">
      <c r="A1456" t="s">
        <v>4349</v>
      </c>
      <c r="B1456" t="s">
        <v>4350</v>
      </c>
      <c r="C1456" t="s">
        <v>4351</v>
      </c>
      <c r="D1456" t="s">
        <v>4350</v>
      </c>
    </row>
    <row r="1457" spans="1:4" x14ac:dyDescent="0.25">
      <c r="A1457" t="s">
        <v>4352</v>
      </c>
      <c r="B1457" t="s">
        <v>4353</v>
      </c>
      <c r="C1457" t="s">
        <v>4354</v>
      </c>
      <c r="D1457" t="s">
        <v>4353</v>
      </c>
    </row>
    <row r="1458" spans="1:4" x14ac:dyDescent="0.25">
      <c r="A1458" t="s">
        <v>4355</v>
      </c>
      <c r="B1458" t="s">
        <v>4356</v>
      </c>
      <c r="C1458" t="s">
        <v>4357</v>
      </c>
      <c r="D1458" t="s">
        <v>4356</v>
      </c>
    </row>
    <row r="1459" spans="1:4" x14ac:dyDescent="0.25">
      <c r="A1459" t="s">
        <v>4358</v>
      </c>
      <c r="B1459" t="s">
        <v>4359</v>
      </c>
      <c r="C1459" t="s">
        <v>4360</v>
      </c>
      <c r="D1459" t="s">
        <v>4359</v>
      </c>
    </row>
    <row r="1460" spans="1:4" x14ac:dyDescent="0.25">
      <c r="A1460" t="s">
        <v>4361</v>
      </c>
      <c r="B1460" t="s">
        <v>4362</v>
      </c>
      <c r="C1460" t="s">
        <v>4363</v>
      </c>
      <c r="D1460" t="s">
        <v>4362</v>
      </c>
    </row>
    <row r="1461" spans="1:4" x14ac:dyDescent="0.25">
      <c r="A1461" t="s">
        <v>4364</v>
      </c>
      <c r="B1461" t="s">
        <v>4365</v>
      </c>
      <c r="C1461" t="s">
        <v>4366</v>
      </c>
      <c r="D1461" t="s">
        <v>4365</v>
      </c>
    </row>
    <row r="1462" spans="1:4" x14ac:dyDescent="0.25">
      <c r="A1462" t="s">
        <v>4367</v>
      </c>
      <c r="B1462" t="s">
        <v>4368</v>
      </c>
      <c r="C1462" t="s">
        <v>4369</v>
      </c>
      <c r="D1462" t="s">
        <v>4368</v>
      </c>
    </row>
    <row r="1463" spans="1:4" x14ac:dyDescent="0.25">
      <c r="A1463" t="s">
        <v>4370</v>
      </c>
      <c r="B1463" t="s">
        <v>4371</v>
      </c>
      <c r="C1463" t="s">
        <v>4372</v>
      </c>
      <c r="D1463" t="s">
        <v>4371</v>
      </c>
    </row>
    <row r="1464" spans="1:4" x14ac:dyDescent="0.25">
      <c r="A1464" t="s">
        <v>4373</v>
      </c>
      <c r="B1464" t="s">
        <v>4374</v>
      </c>
      <c r="C1464" t="s">
        <v>4375</v>
      </c>
      <c r="D1464" t="s">
        <v>4374</v>
      </c>
    </row>
    <row r="1465" spans="1:4" x14ac:dyDescent="0.25">
      <c r="A1465" t="s">
        <v>4376</v>
      </c>
      <c r="B1465" t="s">
        <v>4377</v>
      </c>
      <c r="C1465" t="s">
        <v>4378</v>
      </c>
      <c r="D1465" t="s">
        <v>4377</v>
      </c>
    </row>
    <row r="1466" spans="1:4" x14ac:dyDescent="0.25">
      <c r="A1466" t="s">
        <v>4379</v>
      </c>
      <c r="B1466" t="s">
        <v>4380</v>
      </c>
      <c r="C1466" t="s">
        <v>4381</v>
      </c>
      <c r="D1466" t="s">
        <v>4380</v>
      </c>
    </row>
    <row r="1467" spans="1:4" x14ac:dyDescent="0.25">
      <c r="A1467" t="s">
        <v>4382</v>
      </c>
      <c r="B1467" t="s">
        <v>4383</v>
      </c>
      <c r="C1467" t="s">
        <v>4384</v>
      </c>
      <c r="D1467" t="s">
        <v>4383</v>
      </c>
    </row>
    <row r="1468" spans="1:4" x14ac:dyDescent="0.25">
      <c r="A1468" t="s">
        <v>4385</v>
      </c>
      <c r="B1468" t="s">
        <v>4386</v>
      </c>
      <c r="C1468" t="s">
        <v>4387</v>
      </c>
      <c r="D1468" t="s">
        <v>4386</v>
      </c>
    </row>
    <row r="1469" spans="1:4" x14ac:dyDescent="0.25">
      <c r="A1469" t="s">
        <v>4388</v>
      </c>
      <c r="B1469" t="s">
        <v>4389</v>
      </c>
      <c r="C1469" t="s">
        <v>4390</v>
      </c>
      <c r="D1469" t="s">
        <v>4389</v>
      </c>
    </row>
    <row r="1470" spans="1:4" x14ac:dyDescent="0.25">
      <c r="A1470" t="s">
        <v>4391</v>
      </c>
      <c r="B1470" t="s">
        <v>4392</v>
      </c>
      <c r="C1470" t="s">
        <v>4393</v>
      </c>
      <c r="D1470" t="s">
        <v>4392</v>
      </c>
    </row>
    <row r="1471" spans="1:4" x14ac:dyDescent="0.25">
      <c r="A1471" t="s">
        <v>4394</v>
      </c>
      <c r="B1471" t="s">
        <v>4395</v>
      </c>
      <c r="C1471" t="s">
        <v>4396</v>
      </c>
      <c r="D1471" t="s">
        <v>4395</v>
      </c>
    </row>
    <row r="1472" spans="1:4" x14ac:dyDescent="0.25">
      <c r="A1472" t="s">
        <v>4397</v>
      </c>
      <c r="B1472" t="s">
        <v>4398</v>
      </c>
      <c r="C1472" t="s">
        <v>4399</v>
      </c>
      <c r="D1472" t="s">
        <v>4398</v>
      </c>
    </row>
    <row r="1473" spans="1:4" x14ac:dyDescent="0.25">
      <c r="A1473" t="s">
        <v>4400</v>
      </c>
      <c r="B1473" t="s">
        <v>4401</v>
      </c>
      <c r="C1473" t="s">
        <v>4402</v>
      </c>
      <c r="D1473" t="s">
        <v>4401</v>
      </c>
    </row>
    <row r="1474" spans="1:4" x14ac:dyDescent="0.25">
      <c r="A1474" t="s">
        <v>4403</v>
      </c>
      <c r="B1474" t="s">
        <v>4404</v>
      </c>
      <c r="C1474" t="s">
        <v>4405</v>
      </c>
      <c r="D1474" t="s">
        <v>4404</v>
      </c>
    </row>
    <row r="1475" spans="1:4" x14ac:dyDescent="0.25">
      <c r="A1475" t="s">
        <v>4406</v>
      </c>
      <c r="B1475" t="s">
        <v>4407</v>
      </c>
      <c r="C1475" t="s">
        <v>4408</v>
      </c>
      <c r="D1475" t="s">
        <v>4407</v>
      </c>
    </row>
    <row r="1476" spans="1:4" x14ac:dyDescent="0.25">
      <c r="A1476" t="s">
        <v>4409</v>
      </c>
      <c r="B1476" t="s">
        <v>4410</v>
      </c>
      <c r="C1476" t="s">
        <v>4411</v>
      </c>
      <c r="D1476" t="s">
        <v>4410</v>
      </c>
    </row>
    <row r="1477" spans="1:4" x14ac:dyDescent="0.25">
      <c r="A1477" t="s">
        <v>4412</v>
      </c>
      <c r="B1477" t="s">
        <v>4413</v>
      </c>
      <c r="C1477" t="s">
        <v>4414</v>
      </c>
      <c r="D1477" t="s">
        <v>4413</v>
      </c>
    </row>
    <row r="1478" spans="1:4" x14ac:dyDescent="0.25">
      <c r="A1478" t="s">
        <v>4415</v>
      </c>
      <c r="B1478" t="s">
        <v>4416</v>
      </c>
      <c r="C1478" t="s">
        <v>4417</v>
      </c>
      <c r="D1478" t="s">
        <v>4416</v>
      </c>
    </row>
    <row r="1479" spans="1:4" x14ac:dyDescent="0.25">
      <c r="A1479" t="s">
        <v>4418</v>
      </c>
      <c r="B1479" t="s">
        <v>4419</v>
      </c>
      <c r="C1479" t="s">
        <v>4420</v>
      </c>
      <c r="D1479" t="s">
        <v>4419</v>
      </c>
    </row>
    <row r="1480" spans="1:4" x14ac:dyDescent="0.25">
      <c r="A1480" t="s">
        <v>4421</v>
      </c>
      <c r="B1480" t="s">
        <v>4422</v>
      </c>
      <c r="C1480" t="s">
        <v>4423</v>
      </c>
      <c r="D1480" t="s">
        <v>4422</v>
      </c>
    </row>
    <row r="1481" spans="1:4" x14ac:dyDescent="0.25">
      <c r="A1481" t="s">
        <v>4424</v>
      </c>
      <c r="B1481" t="s">
        <v>4425</v>
      </c>
      <c r="C1481" t="s">
        <v>4426</v>
      </c>
      <c r="D1481" t="s">
        <v>4425</v>
      </c>
    </row>
    <row r="1482" spans="1:4" x14ac:dyDescent="0.25">
      <c r="A1482" t="s">
        <v>4427</v>
      </c>
      <c r="B1482" t="s">
        <v>4428</v>
      </c>
      <c r="C1482" t="s">
        <v>4429</v>
      </c>
      <c r="D1482" t="s">
        <v>4428</v>
      </c>
    </row>
    <row r="1483" spans="1:4" x14ac:dyDescent="0.25">
      <c r="A1483" t="s">
        <v>4430</v>
      </c>
      <c r="B1483" t="s">
        <v>4431</v>
      </c>
      <c r="C1483" t="s">
        <v>4432</v>
      </c>
      <c r="D1483" t="s">
        <v>4431</v>
      </c>
    </row>
    <row r="1484" spans="1:4" x14ac:dyDescent="0.25">
      <c r="A1484" t="s">
        <v>4433</v>
      </c>
      <c r="B1484" t="s">
        <v>4434</v>
      </c>
      <c r="C1484" t="s">
        <v>4435</v>
      </c>
      <c r="D1484" t="s">
        <v>4434</v>
      </c>
    </row>
    <row r="1485" spans="1:4" x14ac:dyDescent="0.25">
      <c r="A1485" t="s">
        <v>4436</v>
      </c>
      <c r="B1485" t="s">
        <v>4437</v>
      </c>
      <c r="C1485" t="s">
        <v>4438</v>
      </c>
      <c r="D1485" t="s">
        <v>4437</v>
      </c>
    </row>
    <row r="1486" spans="1:4" x14ac:dyDescent="0.25">
      <c r="A1486" t="s">
        <v>4439</v>
      </c>
      <c r="B1486" t="s">
        <v>4440</v>
      </c>
      <c r="C1486" t="s">
        <v>4441</v>
      </c>
      <c r="D1486" t="s">
        <v>4440</v>
      </c>
    </row>
    <row r="1487" spans="1:4" x14ac:dyDescent="0.25">
      <c r="A1487" t="s">
        <v>4442</v>
      </c>
      <c r="B1487" t="s">
        <v>4443</v>
      </c>
      <c r="C1487" t="s">
        <v>4444</v>
      </c>
      <c r="D1487" t="s">
        <v>4443</v>
      </c>
    </row>
    <row r="1488" spans="1:4" x14ac:dyDescent="0.25">
      <c r="A1488" t="s">
        <v>4445</v>
      </c>
      <c r="B1488" t="s">
        <v>4446</v>
      </c>
      <c r="C1488" t="s">
        <v>4447</v>
      </c>
      <c r="D1488" t="s">
        <v>4446</v>
      </c>
    </row>
    <row r="1489" spans="1:4" x14ac:dyDescent="0.25">
      <c r="A1489" t="s">
        <v>4448</v>
      </c>
      <c r="B1489" t="s">
        <v>4449</v>
      </c>
      <c r="C1489" t="s">
        <v>4450</v>
      </c>
      <c r="D1489" t="s">
        <v>4449</v>
      </c>
    </row>
    <row r="1490" spans="1:4" x14ac:dyDescent="0.25">
      <c r="A1490" t="s">
        <v>4451</v>
      </c>
      <c r="B1490" t="s">
        <v>4452</v>
      </c>
      <c r="C1490" t="s">
        <v>4453</v>
      </c>
      <c r="D1490" t="s">
        <v>4452</v>
      </c>
    </row>
    <row r="1491" spans="1:4" x14ac:dyDescent="0.25">
      <c r="A1491" t="s">
        <v>4454</v>
      </c>
      <c r="B1491" t="s">
        <v>4455</v>
      </c>
      <c r="C1491" t="s">
        <v>4456</v>
      </c>
      <c r="D1491" t="s">
        <v>4455</v>
      </c>
    </row>
    <row r="1492" spans="1:4" x14ac:dyDescent="0.25">
      <c r="A1492" t="s">
        <v>4457</v>
      </c>
      <c r="B1492" t="s">
        <v>4458</v>
      </c>
      <c r="C1492" t="s">
        <v>4459</v>
      </c>
      <c r="D1492" t="s">
        <v>4458</v>
      </c>
    </row>
    <row r="1493" spans="1:4" x14ac:dyDescent="0.25">
      <c r="A1493" t="s">
        <v>4460</v>
      </c>
      <c r="B1493" t="s">
        <v>4461</v>
      </c>
      <c r="C1493" t="s">
        <v>4462</v>
      </c>
      <c r="D1493" t="s">
        <v>4461</v>
      </c>
    </row>
    <row r="1494" spans="1:4" x14ac:dyDescent="0.25">
      <c r="A1494" t="s">
        <v>4463</v>
      </c>
      <c r="B1494" t="s">
        <v>4464</v>
      </c>
      <c r="C1494" t="s">
        <v>4465</v>
      </c>
      <c r="D1494" t="s">
        <v>4464</v>
      </c>
    </row>
    <row r="1495" spans="1:4" x14ac:dyDescent="0.25">
      <c r="A1495" t="s">
        <v>4466</v>
      </c>
      <c r="B1495" t="s">
        <v>4467</v>
      </c>
      <c r="C1495" t="s">
        <v>4468</v>
      </c>
      <c r="D1495" t="s">
        <v>4467</v>
      </c>
    </row>
    <row r="1496" spans="1:4" x14ac:dyDescent="0.25">
      <c r="A1496" t="s">
        <v>4469</v>
      </c>
      <c r="B1496" t="s">
        <v>4470</v>
      </c>
      <c r="C1496" t="s">
        <v>4471</v>
      </c>
      <c r="D1496" t="s">
        <v>4470</v>
      </c>
    </row>
    <row r="1497" spans="1:4" x14ac:dyDescent="0.25">
      <c r="A1497" t="s">
        <v>4472</v>
      </c>
      <c r="B1497" t="s">
        <v>4473</v>
      </c>
      <c r="C1497" t="s">
        <v>4474</v>
      </c>
      <c r="D1497" t="s">
        <v>4473</v>
      </c>
    </row>
    <row r="1498" spans="1:4" x14ac:dyDescent="0.25">
      <c r="A1498" t="s">
        <v>4475</v>
      </c>
      <c r="B1498" t="s">
        <v>4476</v>
      </c>
      <c r="C1498" t="s">
        <v>4477</v>
      </c>
      <c r="D1498" t="s">
        <v>4476</v>
      </c>
    </row>
    <row r="1499" spans="1:4" x14ac:dyDescent="0.25">
      <c r="A1499" t="s">
        <v>4478</v>
      </c>
      <c r="B1499" t="s">
        <v>4479</v>
      </c>
      <c r="C1499" t="s">
        <v>4480</v>
      </c>
      <c r="D1499" t="s">
        <v>4479</v>
      </c>
    </row>
    <row r="1500" spans="1:4" x14ac:dyDescent="0.25">
      <c r="A1500" t="s">
        <v>4481</v>
      </c>
      <c r="B1500" t="s">
        <v>4482</v>
      </c>
      <c r="C1500" t="s">
        <v>4483</v>
      </c>
      <c r="D1500" t="s">
        <v>4482</v>
      </c>
    </row>
    <row r="1501" spans="1:4" x14ac:dyDescent="0.25">
      <c r="A1501" t="s">
        <v>4484</v>
      </c>
      <c r="B1501" t="s">
        <v>4485</v>
      </c>
      <c r="C1501" t="s">
        <v>4486</v>
      </c>
      <c r="D1501" t="s">
        <v>4485</v>
      </c>
    </row>
    <row r="1502" spans="1:4" x14ac:dyDescent="0.25">
      <c r="A1502" t="s">
        <v>4487</v>
      </c>
      <c r="B1502" t="s">
        <v>4488</v>
      </c>
      <c r="C1502" t="s">
        <v>4489</v>
      </c>
      <c r="D1502" t="s">
        <v>4488</v>
      </c>
    </row>
    <row r="1503" spans="1:4" x14ac:dyDescent="0.25">
      <c r="A1503" t="s">
        <v>4490</v>
      </c>
      <c r="B1503" t="s">
        <v>4491</v>
      </c>
      <c r="C1503" t="s">
        <v>4492</v>
      </c>
      <c r="D1503" t="s">
        <v>4491</v>
      </c>
    </row>
    <row r="1504" spans="1:4" x14ac:dyDescent="0.25">
      <c r="A1504" t="s">
        <v>4493</v>
      </c>
      <c r="B1504" t="s">
        <v>4494</v>
      </c>
      <c r="C1504" t="s">
        <v>4495</v>
      </c>
      <c r="D1504" t="s">
        <v>4494</v>
      </c>
    </row>
    <row r="1505" spans="1:4" x14ac:dyDescent="0.25">
      <c r="A1505" t="s">
        <v>4496</v>
      </c>
      <c r="B1505" t="s">
        <v>4497</v>
      </c>
      <c r="C1505" t="s">
        <v>4498</v>
      </c>
      <c r="D1505" t="s">
        <v>4497</v>
      </c>
    </row>
    <row r="1506" spans="1:4" x14ac:dyDescent="0.25">
      <c r="A1506" t="s">
        <v>4499</v>
      </c>
      <c r="B1506" t="s">
        <v>4500</v>
      </c>
      <c r="C1506" t="s">
        <v>4501</v>
      </c>
      <c r="D1506" t="s">
        <v>4500</v>
      </c>
    </row>
    <row r="1507" spans="1:4" x14ac:dyDescent="0.25">
      <c r="A1507" t="s">
        <v>4502</v>
      </c>
      <c r="B1507" t="s">
        <v>4503</v>
      </c>
      <c r="C1507" t="s">
        <v>4504</v>
      </c>
      <c r="D1507" t="s">
        <v>4503</v>
      </c>
    </row>
    <row r="1508" spans="1:4" x14ac:dyDescent="0.25">
      <c r="A1508" t="s">
        <v>4505</v>
      </c>
      <c r="B1508" t="s">
        <v>4506</v>
      </c>
      <c r="C1508" t="s">
        <v>4507</v>
      </c>
      <c r="D1508" t="s">
        <v>4506</v>
      </c>
    </row>
    <row r="1509" spans="1:4" x14ac:dyDescent="0.25">
      <c r="A1509" t="s">
        <v>4508</v>
      </c>
      <c r="B1509" t="s">
        <v>4509</v>
      </c>
      <c r="C1509" t="s">
        <v>4510</v>
      </c>
      <c r="D1509" t="s">
        <v>4509</v>
      </c>
    </row>
    <row r="1510" spans="1:4" x14ac:dyDescent="0.25">
      <c r="A1510" t="s">
        <v>4511</v>
      </c>
      <c r="B1510" t="s">
        <v>4512</v>
      </c>
      <c r="C1510" t="s">
        <v>4513</v>
      </c>
      <c r="D1510" t="s">
        <v>4512</v>
      </c>
    </row>
    <row r="1511" spans="1:4" x14ac:dyDescent="0.25">
      <c r="A1511" t="s">
        <v>4514</v>
      </c>
      <c r="B1511" t="s">
        <v>4515</v>
      </c>
      <c r="C1511" t="s">
        <v>4516</v>
      </c>
      <c r="D1511" t="s">
        <v>4515</v>
      </c>
    </row>
    <row r="1512" spans="1:4" x14ac:dyDescent="0.25">
      <c r="A1512" t="s">
        <v>4517</v>
      </c>
      <c r="B1512" t="s">
        <v>4518</v>
      </c>
      <c r="C1512" t="s">
        <v>4519</v>
      </c>
      <c r="D1512" t="s">
        <v>4518</v>
      </c>
    </row>
    <row r="1513" spans="1:4" x14ac:dyDescent="0.25">
      <c r="A1513" t="s">
        <v>4520</v>
      </c>
      <c r="B1513" t="s">
        <v>4521</v>
      </c>
      <c r="C1513" t="s">
        <v>4522</v>
      </c>
      <c r="D1513" t="s">
        <v>4521</v>
      </c>
    </row>
    <row r="1514" spans="1:4" x14ac:dyDescent="0.25">
      <c r="A1514" t="s">
        <v>4523</v>
      </c>
      <c r="B1514" t="s">
        <v>4524</v>
      </c>
      <c r="C1514" t="s">
        <v>4525</v>
      </c>
      <c r="D1514" t="s">
        <v>4524</v>
      </c>
    </row>
    <row r="1515" spans="1:4" x14ac:dyDescent="0.25">
      <c r="A1515" t="s">
        <v>4526</v>
      </c>
      <c r="B1515" t="s">
        <v>4527</v>
      </c>
      <c r="C1515" t="s">
        <v>4528</v>
      </c>
      <c r="D1515" t="s">
        <v>4527</v>
      </c>
    </row>
    <row r="1516" spans="1:4" x14ac:dyDescent="0.25">
      <c r="A1516" t="s">
        <v>4529</v>
      </c>
      <c r="B1516" t="s">
        <v>4530</v>
      </c>
      <c r="C1516" t="s">
        <v>4531</v>
      </c>
      <c r="D1516" t="s">
        <v>4530</v>
      </c>
    </row>
    <row r="1517" spans="1:4" x14ac:dyDescent="0.25">
      <c r="A1517" t="s">
        <v>4532</v>
      </c>
      <c r="B1517" t="s">
        <v>4533</v>
      </c>
      <c r="C1517" t="s">
        <v>4534</v>
      </c>
      <c r="D1517" t="s">
        <v>4533</v>
      </c>
    </row>
    <row r="1518" spans="1:4" x14ac:dyDescent="0.25">
      <c r="A1518" t="s">
        <v>4535</v>
      </c>
      <c r="B1518" t="s">
        <v>4536</v>
      </c>
      <c r="C1518" t="s">
        <v>4537</v>
      </c>
      <c r="D1518" t="s">
        <v>4536</v>
      </c>
    </row>
    <row r="1519" spans="1:4" x14ac:dyDescent="0.25">
      <c r="A1519" t="s">
        <v>4538</v>
      </c>
      <c r="B1519" t="s">
        <v>4539</v>
      </c>
      <c r="C1519" t="s">
        <v>4540</v>
      </c>
      <c r="D1519" t="s">
        <v>4539</v>
      </c>
    </row>
    <row r="1520" spans="1:4" x14ac:dyDescent="0.25">
      <c r="A1520" t="s">
        <v>4541</v>
      </c>
      <c r="B1520" t="s">
        <v>4542</v>
      </c>
      <c r="C1520" t="s">
        <v>4543</v>
      </c>
      <c r="D1520" t="s">
        <v>4542</v>
      </c>
    </row>
    <row r="1521" spans="1:4" x14ac:dyDescent="0.25">
      <c r="A1521" t="s">
        <v>4544</v>
      </c>
      <c r="B1521" t="s">
        <v>4545</v>
      </c>
      <c r="C1521" t="s">
        <v>4546</v>
      </c>
      <c r="D1521" t="s">
        <v>4545</v>
      </c>
    </row>
    <row r="1522" spans="1:4" x14ac:dyDescent="0.25">
      <c r="A1522" t="s">
        <v>4547</v>
      </c>
      <c r="B1522" t="s">
        <v>4548</v>
      </c>
      <c r="C1522" t="s">
        <v>4549</v>
      </c>
      <c r="D1522" t="s">
        <v>4548</v>
      </c>
    </row>
    <row r="1523" spans="1:4" x14ac:dyDescent="0.25">
      <c r="A1523" t="s">
        <v>4550</v>
      </c>
      <c r="B1523" t="s">
        <v>4551</v>
      </c>
      <c r="C1523" t="s">
        <v>4552</v>
      </c>
      <c r="D1523" t="s">
        <v>4551</v>
      </c>
    </row>
    <row r="1524" spans="1:4" x14ac:dyDescent="0.25">
      <c r="A1524" t="s">
        <v>4553</v>
      </c>
      <c r="B1524" t="s">
        <v>4554</v>
      </c>
      <c r="C1524" t="s">
        <v>4555</v>
      </c>
      <c r="D1524" t="s">
        <v>4554</v>
      </c>
    </row>
    <row r="1525" spans="1:4" x14ac:dyDescent="0.25">
      <c r="A1525" t="s">
        <v>4556</v>
      </c>
      <c r="B1525" t="s">
        <v>4557</v>
      </c>
      <c r="C1525" t="s">
        <v>4558</v>
      </c>
      <c r="D1525" t="s">
        <v>4557</v>
      </c>
    </row>
    <row r="1526" spans="1:4" x14ac:dyDescent="0.25">
      <c r="A1526" t="s">
        <v>4559</v>
      </c>
      <c r="B1526" t="s">
        <v>4560</v>
      </c>
      <c r="C1526" t="s">
        <v>4561</v>
      </c>
      <c r="D1526" t="s">
        <v>4560</v>
      </c>
    </row>
    <row r="1527" spans="1:4" x14ac:dyDescent="0.25">
      <c r="A1527" t="s">
        <v>4562</v>
      </c>
      <c r="B1527" t="s">
        <v>4563</v>
      </c>
      <c r="C1527" t="s">
        <v>4564</v>
      </c>
      <c r="D1527" t="s">
        <v>4563</v>
      </c>
    </row>
    <row r="1528" spans="1:4" x14ac:dyDescent="0.25">
      <c r="A1528" t="s">
        <v>4565</v>
      </c>
      <c r="B1528" t="s">
        <v>4566</v>
      </c>
      <c r="C1528" t="s">
        <v>4567</v>
      </c>
      <c r="D1528" t="s">
        <v>4566</v>
      </c>
    </row>
    <row r="1529" spans="1:4" x14ac:dyDescent="0.25">
      <c r="A1529" t="s">
        <v>4568</v>
      </c>
      <c r="B1529" t="s">
        <v>4569</v>
      </c>
      <c r="C1529" t="s">
        <v>4570</v>
      </c>
      <c r="D1529" t="s">
        <v>4569</v>
      </c>
    </row>
    <row r="1530" spans="1:4" x14ac:dyDescent="0.25">
      <c r="A1530" t="s">
        <v>4571</v>
      </c>
      <c r="B1530" t="s">
        <v>4572</v>
      </c>
      <c r="C1530" t="s">
        <v>4573</v>
      </c>
      <c r="D1530" t="s">
        <v>4572</v>
      </c>
    </row>
    <row r="1531" spans="1:4" x14ac:dyDescent="0.25">
      <c r="A1531" t="s">
        <v>4574</v>
      </c>
      <c r="B1531" t="s">
        <v>4575</v>
      </c>
      <c r="C1531" t="s">
        <v>4576</v>
      </c>
      <c r="D1531" t="s">
        <v>4575</v>
      </c>
    </row>
    <row r="1532" spans="1:4" x14ac:dyDescent="0.25">
      <c r="A1532" t="s">
        <v>4577</v>
      </c>
      <c r="B1532" t="s">
        <v>4578</v>
      </c>
      <c r="C1532" t="s">
        <v>4579</v>
      </c>
      <c r="D1532" t="s">
        <v>4578</v>
      </c>
    </row>
    <row r="1533" spans="1:4" x14ac:dyDescent="0.25">
      <c r="A1533" t="s">
        <v>4580</v>
      </c>
      <c r="B1533" t="s">
        <v>4581</v>
      </c>
      <c r="C1533" t="s">
        <v>4582</v>
      </c>
      <c r="D1533" t="s">
        <v>4581</v>
      </c>
    </row>
    <row r="1534" spans="1:4" x14ac:dyDescent="0.25">
      <c r="A1534" t="s">
        <v>4583</v>
      </c>
      <c r="B1534" t="s">
        <v>4584</v>
      </c>
      <c r="C1534" t="s">
        <v>4585</v>
      </c>
      <c r="D1534" t="s">
        <v>4584</v>
      </c>
    </row>
    <row r="1535" spans="1:4" x14ac:dyDescent="0.25">
      <c r="A1535" t="s">
        <v>4586</v>
      </c>
      <c r="B1535" t="s">
        <v>4587</v>
      </c>
      <c r="C1535" t="s">
        <v>4588</v>
      </c>
      <c r="D1535" t="s">
        <v>4587</v>
      </c>
    </row>
    <row r="1536" spans="1:4" x14ac:dyDescent="0.25">
      <c r="A1536" t="s">
        <v>4589</v>
      </c>
      <c r="B1536" t="s">
        <v>4590</v>
      </c>
      <c r="C1536" t="s">
        <v>4591</v>
      </c>
      <c r="D1536" t="s">
        <v>4590</v>
      </c>
    </row>
    <row r="1537" spans="1:4" x14ac:dyDescent="0.25">
      <c r="A1537" t="s">
        <v>4592</v>
      </c>
      <c r="B1537" t="s">
        <v>4593</v>
      </c>
      <c r="C1537" t="s">
        <v>4594</v>
      </c>
      <c r="D1537" t="s">
        <v>4593</v>
      </c>
    </row>
    <row r="1538" spans="1:4" x14ac:dyDescent="0.25">
      <c r="A1538" t="s">
        <v>4595</v>
      </c>
      <c r="B1538" t="s">
        <v>4596</v>
      </c>
      <c r="C1538" t="s">
        <v>4597</v>
      </c>
      <c r="D1538" t="s">
        <v>4596</v>
      </c>
    </row>
    <row r="1539" spans="1:4" x14ac:dyDescent="0.25">
      <c r="A1539" t="s">
        <v>4598</v>
      </c>
      <c r="B1539" t="s">
        <v>4599</v>
      </c>
      <c r="C1539" t="s">
        <v>4600</v>
      </c>
      <c r="D1539" t="s">
        <v>4599</v>
      </c>
    </row>
    <row r="1540" spans="1:4" x14ac:dyDescent="0.25">
      <c r="A1540" t="s">
        <v>4601</v>
      </c>
      <c r="B1540" t="s">
        <v>4602</v>
      </c>
      <c r="C1540" t="s">
        <v>4603</v>
      </c>
      <c r="D1540" t="s">
        <v>4602</v>
      </c>
    </row>
    <row r="1541" spans="1:4" x14ac:dyDescent="0.25">
      <c r="A1541" t="s">
        <v>4604</v>
      </c>
      <c r="B1541" t="s">
        <v>4605</v>
      </c>
      <c r="C1541" t="s">
        <v>4606</v>
      </c>
      <c r="D1541" t="s">
        <v>4605</v>
      </c>
    </row>
    <row r="1542" spans="1:4" x14ac:dyDescent="0.25">
      <c r="A1542" t="s">
        <v>4607</v>
      </c>
      <c r="B1542" t="s">
        <v>4608</v>
      </c>
      <c r="C1542" t="s">
        <v>4609</v>
      </c>
      <c r="D1542" t="s">
        <v>4608</v>
      </c>
    </row>
    <row r="1543" spans="1:4" x14ac:dyDescent="0.25">
      <c r="A1543" t="s">
        <v>4610</v>
      </c>
      <c r="B1543" t="s">
        <v>4611</v>
      </c>
      <c r="C1543" t="s">
        <v>4612</v>
      </c>
      <c r="D1543" t="s">
        <v>4611</v>
      </c>
    </row>
    <row r="1544" spans="1:4" x14ac:dyDescent="0.25">
      <c r="A1544" t="s">
        <v>4613</v>
      </c>
      <c r="B1544" t="s">
        <v>4614</v>
      </c>
      <c r="C1544" t="s">
        <v>4615</v>
      </c>
      <c r="D1544" t="s">
        <v>4614</v>
      </c>
    </row>
    <row r="1545" spans="1:4" x14ac:dyDescent="0.25">
      <c r="A1545" t="s">
        <v>4616</v>
      </c>
      <c r="B1545" t="s">
        <v>4617</v>
      </c>
      <c r="C1545" t="s">
        <v>4618</v>
      </c>
      <c r="D1545" t="s">
        <v>4617</v>
      </c>
    </row>
    <row r="1546" spans="1:4" x14ac:dyDescent="0.25">
      <c r="A1546" t="s">
        <v>4619</v>
      </c>
      <c r="B1546" t="s">
        <v>4620</v>
      </c>
      <c r="C1546" t="s">
        <v>4621</v>
      </c>
      <c r="D1546" t="s">
        <v>4620</v>
      </c>
    </row>
    <row r="1547" spans="1:4" x14ac:dyDescent="0.25">
      <c r="A1547" t="s">
        <v>4622</v>
      </c>
      <c r="B1547" t="s">
        <v>4623</v>
      </c>
      <c r="C1547" t="s">
        <v>4624</v>
      </c>
      <c r="D1547" t="s">
        <v>4623</v>
      </c>
    </row>
    <row r="1548" spans="1:4" x14ac:dyDescent="0.25">
      <c r="A1548" t="s">
        <v>4625</v>
      </c>
      <c r="B1548" t="s">
        <v>4626</v>
      </c>
      <c r="C1548" t="s">
        <v>4627</v>
      </c>
      <c r="D1548" t="s">
        <v>4626</v>
      </c>
    </row>
    <row r="1549" spans="1:4" x14ac:dyDescent="0.25">
      <c r="A1549" t="s">
        <v>4628</v>
      </c>
      <c r="B1549" t="s">
        <v>4629</v>
      </c>
      <c r="C1549" t="s">
        <v>4630</v>
      </c>
      <c r="D1549" t="s">
        <v>4629</v>
      </c>
    </row>
    <row r="1550" spans="1:4" x14ac:dyDescent="0.25">
      <c r="A1550" t="s">
        <v>4631</v>
      </c>
      <c r="B1550" t="s">
        <v>4632</v>
      </c>
      <c r="C1550" t="s">
        <v>4633</v>
      </c>
      <c r="D1550" t="s">
        <v>4632</v>
      </c>
    </row>
    <row r="1551" spans="1:4" x14ac:dyDescent="0.25">
      <c r="A1551" t="s">
        <v>4634</v>
      </c>
      <c r="B1551" t="s">
        <v>4635</v>
      </c>
      <c r="C1551" t="s">
        <v>4636</v>
      </c>
      <c r="D1551" t="s">
        <v>4635</v>
      </c>
    </row>
    <row r="1552" spans="1:4" x14ac:dyDescent="0.25">
      <c r="A1552" t="s">
        <v>4637</v>
      </c>
      <c r="B1552" t="s">
        <v>4638</v>
      </c>
      <c r="C1552" t="s">
        <v>4639</v>
      </c>
      <c r="D1552" t="s">
        <v>4638</v>
      </c>
    </row>
    <row r="1553" spans="1:4" x14ac:dyDescent="0.25">
      <c r="A1553" t="s">
        <v>4640</v>
      </c>
      <c r="B1553" t="s">
        <v>4641</v>
      </c>
      <c r="C1553" t="s">
        <v>4642</v>
      </c>
      <c r="D1553" t="s">
        <v>4641</v>
      </c>
    </row>
    <row r="1554" spans="1:4" x14ac:dyDescent="0.25">
      <c r="A1554" t="s">
        <v>4643</v>
      </c>
      <c r="B1554" t="s">
        <v>4644</v>
      </c>
      <c r="C1554" t="s">
        <v>4645</v>
      </c>
      <c r="D1554" t="s">
        <v>4644</v>
      </c>
    </row>
    <row r="1555" spans="1:4" x14ac:dyDescent="0.25">
      <c r="A1555" t="s">
        <v>4646</v>
      </c>
      <c r="B1555" t="s">
        <v>4648</v>
      </c>
      <c r="C1555" t="s">
        <v>4648</v>
      </c>
      <c r="D1555" t="s">
        <v>4648</v>
      </c>
    </row>
    <row r="1556" spans="1:4" x14ac:dyDescent="0.25">
      <c r="A1556" t="s">
        <v>4667</v>
      </c>
      <c r="B1556" t="s">
        <v>4668</v>
      </c>
      <c r="C1556" t="s">
        <v>4668</v>
      </c>
      <c r="D1556" t="s">
        <v>4669</v>
      </c>
    </row>
    <row r="1557" spans="1:4" x14ac:dyDescent="0.25">
      <c r="A1557" t="s">
        <v>4694</v>
      </c>
      <c r="B1557" t="s">
        <v>4696</v>
      </c>
      <c r="C1557" t="s">
        <v>4696</v>
      </c>
      <c r="D1557" t="s">
        <v>4696</v>
      </c>
    </row>
    <row r="1558" spans="1:4" x14ac:dyDescent="0.25">
      <c r="A1558" t="s">
        <v>4699</v>
      </c>
      <c r="B1558" t="s">
        <v>4700</v>
      </c>
      <c r="C1558" t="s">
        <v>4700</v>
      </c>
      <c r="D1558" t="s">
        <v>4700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:S79"/>
  <sheetViews>
    <sheetView topLeftCell="A67" workbookViewId="0">
      <selection activeCell="L74" sqref="L74"/>
    </sheetView>
  </sheetViews>
  <sheetFormatPr defaultRowHeight="15" x14ac:dyDescent="0.25"/>
  <sheetData>
    <row r="12" spans="10:17" x14ac:dyDescent="0.25"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</row>
    <row r="13" spans="10:17" x14ac:dyDescent="0.25">
      <c r="J13" t="s">
        <v>4658</v>
      </c>
      <c r="K13">
        <v>2.5390446688596122E-2</v>
      </c>
      <c r="L13">
        <v>52208</v>
      </c>
      <c r="M13">
        <v>-107597.06871890154</v>
      </c>
      <c r="N13">
        <v>162.63707063556956</v>
      </c>
      <c r="O13">
        <v>137</v>
      </c>
      <c r="P13">
        <v>215</v>
      </c>
      <c r="Q13">
        <v>0.56934306569343063</v>
      </c>
    </row>
    <row r="14" spans="10:17" x14ac:dyDescent="0.25">
      <c r="J14" t="s">
        <v>4649</v>
      </c>
      <c r="K14">
        <v>1.3720531155982804E-2</v>
      </c>
      <c r="L14">
        <v>12500</v>
      </c>
      <c r="M14">
        <v>-50000</v>
      </c>
      <c r="N14">
        <v>4</v>
      </c>
      <c r="O14">
        <v>3.98</v>
      </c>
      <c r="P14">
        <v>5.4666666984558105</v>
      </c>
      <c r="Q14">
        <v>0.37353434634568106</v>
      </c>
    </row>
    <row r="15" spans="10:17" x14ac:dyDescent="0.25">
      <c r="J15" t="s">
        <v>4786</v>
      </c>
      <c r="K15">
        <v>4.0013249886732251E-2</v>
      </c>
      <c r="L15">
        <v>107950</v>
      </c>
      <c r="M15">
        <v>-160668.27535724238</v>
      </c>
      <c r="N15">
        <v>86.282384089856421</v>
      </c>
      <c r="O15">
        <v>80.209999999999994</v>
      </c>
      <c r="P15">
        <v>102.25390625</v>
      </c>
      <c r="Q15">
        <v>0.27482740618376766</v>
      </c>
    </row>
    <row r="16" spans="10:17" x14ac:dyDescent="0.25">
      <c r="J16" t="s">
        <v>4666</v>
      </c>
      <c r="K16">
        <v>1.4046790218445671E-2</v>
      </c>
      <c r="L16">
        <v>5300</v>
      </c>
      <c r="M16">
        <v>-51579.834964808673</v>
      </c>
      <c r="N16">
        <v>9.7320443329827686</v>
      </c>
      <c r="O16">
        <v>9.61</v>
      </c>
      <c r="P16">
        <v>11.819999694824219</v>
      </c>
      <c r="Q16">
        <v>0.22996875076214573</v>
      </c>
    </row>
    <row r="17" spans="10:17" x14ac:dyDescent="0.25">
      <c r="J17" t="s">
        <v>4693</v>
      </c>
      <c r="K17">
        <v>3.7347377997923814E-2</v>
      </c>
      <c r="L17">
        <v>923</v>
      </c>
      <c r="M17">
        <v>-138348.28553136202</v>
      </c>
      <c r="N17">
        <v>8709.4355059588306</v>
      </c>
      <c r="O17">
        <v>8756</v>
      </c>
      <c r="P17">
        <v>10569.388671875</v>
      </c>
      <c r="Q17">
        <v>0.20710240656407031</v>
      </c>
    </row>
    <row r="18" spans="10:17" x14ac:dyDescent="0.25">
      <c r="J18" t="s">
        <v>4784</v>
      </c>
      <c r="K18">
        <v>1.5572458125076764E-2</v>
      </c>
      <c r="L18">
        <v>1150</v>
      </c>
      <c r="M18">
        <v>-49288.285627517529</v>
      </c>
      <c r="N18">
        <v>42.859378806536988</v>
      </c>
      <c r="O18">
        <v>49.1</v>
      </c>
      <c r="P18">
        <v>59</v>
      </c>
      <c r="Q18">
        <v>0.20162932790224031</v>
      </c>
    </row>
    <row r="19" spans="10:17" x14ac:dyDescent="0.25">
      <c r="J19" t="s">
        <v>4792</v>
      </c>
      <c r="K19">
        <v>1.2475331157312607E-2</v>
      </c>
      <c r="L19">
        <v>3400</v>
      </c>
      <c r="M19">
        <v>-53855.47857832531</v>
      </c>
      <c r="N19">
        <v>899</v>
      </c>
      <c r="O19">
        <v>794</v>
      </c>
      <c r="P19">
        <v>950</v>
      </c>
      <c r="Q19">
        <v>0.19647355163727953</v>
      </c>
    </row>
    <row r="20" spans="10:17" x14ac:dyDescent="0.25">
      <c r="J20" t="s">
        <v>4749</v>
      </c>
      <c r="K20">
        <v>2.7267628359836874E-2</v>
      </c>
      <c r="L20">
        <v>9800</v>
      </c>
      <c r="M20">
        <v>-104300.83108869416</v>
      </c>
      <c r="N20">
        <v>619.0139918367347</v>
      </c>
      <c r="O20">
        <v>602.1</v>
      </c>
      <c r="P20">
        <v>701.17572021484375</v>
      </c>
      <c r="Q20">
        <v>0.164550274397681</v>
      </c>
    </row>
    <row r="21" spans="10:17" x14ac:dyDescent="0.25">
      <c r="J21" t="s">
        <v>4692</v>
      </c>
      <c r="K21">
        <v>1.2571266805121842E-2</v>
      </c>
      <c r="L21">
        <v>4700</v>
      </c>
      <c r="M21">
        <v>-52468.191815673294</v>
      </c>
      <c r="N21">
        <v>637.99869999999999</v>
      </c>
      <c r="O21">
        <v>578.79999999999995</v>
      </c>
      <c r="P21">
        <v>656.66668701171875</v>
      </c>
      <c r="Q21">
        <v>0.13453124915639036</v>
      </c>
    </row>
    <row r="22" spans="10:17" x14ac:dyDescent="0.25">
      <c r="J22" t="s">
        <v>4753</v>
      </c>
      <c r="K22">
        <v>1.362276956535851E-2</v>
      </c>
      <c r="L22">
        <v>1025</v>
      </c>
      <c r="M22">
        <v>-50114.962887707326</v>
      </c>
      <c r="N22">
        <v>2926</v>
      </c>
      <c r="O22">
        <v>2876</v>
      </c>
      <c r="P22">
        <v>3238.91845703125</v>
      </c>
      <c r="Q22">
        <v>0.12618861510126922</v>
      </c>
    </row>
    <row r="23" spans="10:17" x14ac:dyDescent="0.25">
      <c r="J23" t="s">
        <v>4671</v>
      </c>
      <c r="K23">
        <v>4.1145006790574111E-2</v>
      </c>
      <c r="L23">
        <v>75730</v>
      </c>
      <c r="M23">
        <v>-163065.38071400978</v>
      </c>
      <c r="N23">
        <v>125.38486698798363</v>
      </c>
      <c r="O23">
        <v>117.57</v>
      </c>
      <c r="P23">
        <v>130.15773010253906</v>
      </c>
      <c r="Q23">
        <v>0.10706583399284741</v>
      </c>
    </row>
    <row r="24" spans="10:17" x14ac:dyDescent="0.25">
      <c r="J24" t="s">
        <v>4747</v>
      </c>
      <c r="K24">
        <v>1.549054862249733E-2</v>
      </c>
      <c r="L24">
        <v>4760</v>
      </c>
      <c r="M24">
        <v>-49980</v>
      </c>
      <c r="N24">
        <v>10.5</v>
      </c>
      <c r="O24">
        <v>11.8</v>
      </c>
      <c r="P24">
        <v>12.960000038146973</v>
      </c>
      <c r="Q24">
        <v>9.8305087978556971E-2</v>
      </c>
    </row>
    <row r="25" spans="10:17" x14ac:dyDescent="0.25">
      <c r="J25" t="s">
        <v>4787</v>
      </c>
      <c r="K25">
        <v>1.8484710560546166E-2</v>
      </c>
      <c r="L25">
        <v>10000</v>
      </c>
      <c r="M25">
        <v>-50330.016162263943</v>
      </c>
      <c r="N25">
        <v>296.33236732673271</v>
      </c>
      <c r="O25">
        <v>400</v>
      </c>
      <c r="P25">
        <v>437.26089143287925</v>
      </c>
      <c r="Q25">
        <v>9.3152228582198182E-2</v>
      </c>
    </row>
    <row r="26" spans="10:17" x14ac:dyDescent="0.25">
      <c r="J26" t="s">
        <v>4665</v>
      </c>
      <c r="K26">
        <v>3.3807207866854476E-2</v>
      </c>
      <c r="L26">
        <v>10500</v>
      </c>
      <c r="M26">
        <v>-110590.0152735163</v>
      </c>
      <c r="N26">
        <v>839.43383442653078</v>
      </c>
      <c r="O26">
        <v>907</v>
      </c>
      <c r="P26">
        <v>954.59637451171875</v>
      </c>
      <c r="Q26">
        <v>5.247670839219265E-2</v>
      </c>
    </row>
    <row r="27" spans="10:17" x14ac:dyDescent="0.25">
      <c r="J27" t="s">
        <v>4790</v>
      </c>
      <c r="K27">
        <v>1.456297126213249E-2</v>
      </c>
      <c r="L27">
        <v>15350</v>
      </c>
      <c r="M27">
        <v>-52540.789724788636</v>
      </c>
      <c r="N27">
        <v>195.5</v>
      </c>
      <c r="O27">
        <v>205.3</v>
      </c>
      <c r="P27">
        <v>215.79345703125</v>
      </c>
      <c r="Q27">
        <v>5.1112796060643007E-2</v>
      </c>
    </row>
    <row r="28" spans="10:17" x14ac:dyDescent="0.25">
      <c r="J28" t="s">
        <v>4788</v>
      </c>
      <c r="K28">
        <v>1.6291407228984561E-2</v>
      </c>
      <c r="L28">
        <v>491000</v>
      </c>
      <c r="M28">
        <v>-52033.052980731125</v>
      </c>
      <c r="N28">
        <v>6.0959000000000003</v>
      </c>
      <c r="O28">
        <v>7.18</v>
      </c>
      <c r="P28">
        <v>0</v>
      </c>
      <c r="Q28">
        <v>0</v>
      </c>
    </row>
    <row r="29" spans="10:17" x14ac:dyDescent="0.25">
      <c r="J29" t="s">
        <v>4789</v>
      </c>
      <c r="K29">
        <v>1.6047524579026355E-2</v>
      </c>
      <c r="L29">
        <v>130500</v>
      </c>
      <c r="M29">
        <v>-77321.935669323735</v>
      </c>
      <c r="N29">
        <v>34.422600000000003</v>
      </c>
      <c r="O29">
        <v>26.61</v>
      </c>
      <c r="P29">
        <v>0</v>
      </c>
      <c r="Q29">
        <v>0</v>
      </c>
    </row>
    <row r="30" spans="10:17" x14ac:dyDescent="0.25">
      <c r="J30" t="s">
        <v>4791</v>
      </c>
      <c r="K30">
        <v>1.477852609315666E-2</v>
      </c>
      <c r="L30">
        <v>60000</v>
      </c>
      <c r="M30">
        <v>-52566.7315998099</v>
      </c>
      <c r="N30">
        <v>50.327126</v>
      </c>
      <c r="O30">
        <v>53.3</v>
      </c>
      <c r="P30">
        <v>0</v>
      </c>
      <c r="Q30">
        <v>0</v>
      </c>
    </row>
    <row r="70" spans="10:19" x14ac:dyDescent="0.25">
      <c r="J70">
        <v>1</v>
      </c>
      <c r="K70">
        <v>2</v>
      </c>
      <c r="L70">
        <v>3</v>
      </c>
      <c r="M70">
        <v>4</v>
      </c>
      <c r="N70">
        <v>5</v>
      </c>
      <c r="O70">
        <v>6</v>
      </c>
      <c r="P70">
        <v>7</v>
      </c>
      <c r="Q70">
        <v>8</v>
      </c>
      <c r="R70">
        <v>9</v>
      </c>
      <c r="S70">
        <v>10</v>
      </c>
    </row>
    <row r="71" spans="10:19" x14ac:dyDescent="0.25">
      <c r="J71" t="s">
        <v>4710</v>
      </c>
      <c r="K71">
        <v>1.3484455283228607E-2</v>
      </c>
      <c r="L71">
        <v>50000</v>
      </c>
      <c r="M71">
        <v>-47500</v>
      </c>
      <c r="N71">
        <v>95</v>
      </c>
      <c r="O71">
        <v>97.787999999999997</v>
      </c>
      <c r="P71">
        <v>0</v>
      </c>
      <c r="Q71">
        <v>0</v>
      </c>
      <c r="S71" t="s">
        <v>15</v>
      </c>
    </row>
    <row r="72" spans="10:19" x14ac:dyDescent="0.25">
      <c r="J72" t="s">
        <v>4763</v>
      </c>
      <c r="K72">
        <v>5.6092620208852619E-2</v>
      </c>
      <c r="L72">
        <v>200000</v>
      </c>
      <c r="M72">
        <v>-202420</v>
      </c>
      <c r="N72">
        <v>101.21</v>
      </c>
      <c r="O72">
        <v>101.69459999999999</v>
      </c>
      <c r="P72">
        <v>1.4443276796537448</v>
      </c>
      <c r="Q72">
        <v>4.3367934426269648E-2</v>
      </c>
      <c r="S72" t="s">
        <v>15</v>
      </c>
    </row>
    <row r="73" spans="10:19" x14ac:dyDescent="0.25">
      <c r="J73" t="s">
        <v>4760</v>
      </c>
      <c r="K73">
        <v>6.1040671217535029E-2</v>
      </c>
      <c r="L73">
        <v>200000</v>
      </c>
      <c r="M73">
        <v>-221220</v>
      </c>
      <c r="N73">
        <v>110.61</v>
      </c>
      <c r="O73">
        <v>110.6653</v>
      </c>
      <c r="P73">
        <v>3.941238051928484</v>
      </c>
      <c r="Q73">
        <v>3.9280554720938138E-2</v>
      </c>
      <c r="S73" t="s">
        <v>15</v>
      </c>
    </row>
    <row r="74" spans="10:19" x14ac:dyDescent="0.25">
      <c r="J74" t="s">
        <v>4758</v>
      </c>
      <c r="K74">
        <v>0.16569153085102012</v>
      </c>
      <c r="L74">
        <v>342000</v>
      </c>
      <c r="M74">
        <v>-598115.1</v>
      </c>
      <c r="N74">
        <v>174.88745614035088</v>
      </c>
      <c r="O74">
        <v>175.6695</v>
      </c>
      <c r="P74">
        <v>7.255807465366531</v>
      </c>
      <c r="Q74">
        <v>4.0574991000000005E-2</v>
      </c>
      <c r="S74" t="s">
        <v>15</v>
      </c>
    </row>
    <row r="75" spans="10:19" x14ac:dyDescent="0.25">
      <c r="J75" t="s">
        <v>4730</v>
      </c>
      <c r="K75">
        <v>6.425123649628442E-2</v>
      </c>
      <c r="L75">
        <v>13500</v>
      </c>
      <c r="M75">
        <v>-239455.53133408658</v>
      </c>
      <c r="N75">
        <v>100</v>
      </c>
      <c r="O75">
        <v>102.99</v>
      </c>
      <c r="P75">
        <v>0</v>
      </c>
      <c r="Q75">
        <v>0</v>
      </c>
      <c r="S75" t="s">
        <v>4650</v>
      </c>
    </row>
    <row r="76" spans="10:19" x14ac:dyDescent="0.25">
      <c r="J76" t="s">
        <v>4732</v>
      </c>
      <c r="K76">
        <v>3.1275806786009303E-2</v>
      </c>
      <c r="L76">
        <v>6590</v>
      </c>
      <c r="M76">
        <v>-116167.67298216392</v>
      </c>
      <c r="N76">
        <v>101.6</v>
      </c>
      <c r="O76">
        <v>102.7</v>
      </c>
      <c r="P76">
        <v>0.17828907293125193</v>
      </c>
      <c r="Q76">
        <v>8.4399999999999989E-2</v>
      </c>
      <c r="S76" t="s">
        <v>4650</v>
      </c>
    </row>
    <row r="77" spans="10:19" x14ac:dyDescent="0.25">
      <c r="J77" t="s">
        <v>4800</v>
      </c>
      <c r="K77">
        <v>4.6576849434936205E-3</v>
      </c>
      <c r="L77">
        <v>1000</v>
      </c>
      <c r="M77">
        <v>-16619.50640572968</v>
      </c>
      <c r="N77">
        <v>100.964</v>
      </c>
      <c r="O77">
        <v>100.79</v>
      </c>
      <c r="P77">
        <v>0.34425466237541363</v>
      </c>
      <c r="Q77">
        <v>8.1500000000000003E-2</v>
      </c>
      <c r="S77" t="s">
        <v>4650</v>
      </c>
    </row>
    <row r="78" spans="10:19" x14ac:dyDescent="0.25">
      <c r="J78" t="s">
        <v>4766</v>
      </c>
      <c r="K78">
        <v>6.4132703289814921E-2</v>
      </c>
      <c r="L78">
        <v>13500</v>
      </c>
      <c r="M78">
        <v>-232371.20180664305</v>
      </c>
      <c r="N78">
        <v>100</v>
      </c>
      <c r="O78">
        <v>102.8</v>
      </c>
      <c r="P78">
        <v>2.1605611615354192</v>
      </c>
      <c r="Q78">
        <v>9.6699999999999994E-2</v>
      </c>
      <c r="S78" t="s">
        <v>4650</v>
      </c>
    </row>
    <row r="79" spans="10:19" x14ac:dyDescent="0.25">
      <c r="J79" t="s">
        <v>4798</v>
      </c>
      <c r="K79">
        <v>6.7657506534829076E-2</v>
      </c>
      <c r="L79">
        <v>13500</v>
      </c>
      <c r="M79">
        <v>-236662.4034290257</v>
      </c>
      <c r="N79">
        <v>101.43</v>
      </c>
      <c r="O79">
        <v>108.45</v>
      </c>
      <c r="P79">
        <v>4.7800880303415285</v>
      </c>
      <c r="Q79">
        <v>9.6199999999999994E-2</v>
      </c>
      <c r="S79" t="s">
        <v>4650</v>
      </c>
    </row>
  </sheetData>
  <sortState ref="J71:S79">
    <sortCondition descending="1" ref="S71:S79"/>
    <sortCondition ref="P71:P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CLIENT</vt:lpstr>
      <vt:lpstr>positions</vt:lpstr>
      <vt:lpstr>MICEX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2017-07-06T09:40:37Z</cp:lastPrinted>
  <dcterms:created xsi:type="dcterms:W3CDTF">2017-03-06T12:53:08Z</dcterms:created>
  <dcterms:modified xsi:type="dcterms:W3CDTF">2017-08-24T15:33:21Z</dcterms:modified>
</cp:coreProperties>
</file>