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ApsimX\Tests\UnderReview\Soybean\"/>
    </mc:Choice>
  </mc:AlternateContent>
  <xr:revisionPtr revIDLastSave="0" documentId="13_ncr:1_{487AEFBF-F542-4F0A-AD59-03029F120FBC}" xr6:coauthVersionLast="44" xr6:coauthVersionMax="45" xr10:uidLastSave="{00000000-0000-0000-0000-000000000000}"/>
  <bookViews>
    <workbookView xWindow="-108" yWindow="-108" windowWidth="41496" windowHeight="16896" tabRatio="1000" xr2:uid="{00000000-000D-0000-FFFF-FFFF00000000}"/>
  </bookViews>
  <sheets>
    <sheet name="Observed" sheetId="14" r:id="rId1"/>
    <sheet name="GattonDalby" sheetId="19" r:id="rId2"/>
    <sheet name="Griffith" sheetId="18" r:id="rId3"/>
    <sheet name="ObservedOLD" sheetId="13" r:id="rId4"/>
    <sheet name="Temp" sheetId="23" r:id="rId5"/>
  </sheets>
  <definedNames>
    <definedName name="_xlnm._FilterDatabase" localSheetId="0" hidden="1">Observed!$A$1:$CR$336</definedName>
    <definedName name="Treatment_Structur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46" i="14" l="1"/>
  <c r="Q145" i="14"/>
  <c r="Q144" i="14"/>
  <c r="Q143" i="14"/>
  <c r="Q141" i="14"/>
  <c r="Q140" i="14"/>
  <c r="Q139" i="14"/>
  <c r="Q138" i="14"/>
  <c r="Q137" i="14"/>
  <c r="Q136" i="14"/>
  <c r="Z43" i="14" l="1"/>
  <c r="Z44" i="14"/>
  <c r="Z45" i="14"/>
  <c r="Z46" i="14"/>
  <c r="Z47" i="14"/>
  <c r="Z48" i="14"/>
  <c r="Z49" i="14"/>
  <c r="Z50" i="14"/>
  <c r="Z51" i="14"/>
  <c r="Z52" i="14"/>
  <c r="Z53" i="14"/>
  <c r="Z54" i="14"/>
  <c r="Z55" i="14"/>
  <c r="Z56" i="14"/>
  <c r="Z57" i="14"/>
  <c r="Z58" i="14"/>
  <c r="Z59" i="14"/>
  <c r="Z60" i="14"/>
  <c r="Z61" i="14"/>
  <c r="Z62" i="14"/>
  <c r="Z63" i="14"/>
  <c r="Z64" i="14"/>
  <c r="Z65" i="14"/>
  <c r="Z66" i="14"/>
  <c r="Z67" i="14"/>
  <c r="Z68" i="14"/>
  <c r="Z69" i="14"/>
  <c r="Z70" i="14"/>
  <c r="Z71" i="14"/>
  <c r="Z72" i="14"/>
  <c r="Z73" i="14"/>
  <c r="Z74" i="14"/>
  <c r="Z75" i="14"/>
  <c r="Z76" i="14"/>
  <c r="Z77" i="14"/>
  <c r="Z42" i="14"/>
  <c r="X236" i="14" l="1"/>
  <c r="X229" i="14"/>
  <c r="X222" i="14"/>
  <c r="X215" i="14"/>
  <c r="X208" i="14"/>
  <c r="X201" i="14"/>
  <c r="X194" i="14"/>
  <c r="X187" i="14"/>
  <c r="AF182" i="14" l="1"/>
  <c r="AF183" i="14"/>
  <c r="AF184" i="14"/>
  <c r="AF185" i="14"/>
  <c r="AF186" i="14"/>
  <c r="AF187" i="14"/>
  <c r="AF188" i="14"/>
  <c r="AF189" i="14"/>
  <c r="AF190" i="14"/>
  <c r="AF191" i="14"/>
  <c r="AF192" i="14"/>
  <c r="AF193" i="14"/>
  <c r="AF194" i="14"/>
  <c r="AF195" i="14"/>
  <c r="AF196" i="14"/>
  <c r="AF197" i="14"/>
  <c r="AF198" i="14"/>
  <c r="AF199" i="14"/>
  <c r="AF200" i="14"/>
  <c r="AF201" i="14"/>
  <c r="AF202" i="14"/>
  <c r="AF203" i="14"/>
  <c r="AF204" i="14"/>
  <c r="AF205" i="14"/>
  <c r="AF206" i="14"/>
  <c r="AF207" i="14"/>
  <c r="AF208" i="14"/>
  <c r="AF209" i="14"/>
  <c r="AF210" i="14"/>
  <c r="AF211" i="14"/>
  <c r="AF212" i="14"/>
  <c r="AF213" i="14"/>
  <c r="AF214" i="14"/>
  <c r="AF215" i="14"/>
  <c r="AF216" i="14"/>
  <c r="AF217" i="14"/>
  <c r="AF218" i="14"/>
  <c r="AF219" i="14"/>
  <c r="AF220" i="14"/>
  <c r="AF221" i="14"/>
  <c r="AF222" i="14"/>
  <c r="AF223" i="14"/>
  <c r="AF224" i="14"/>
  <c r="AF225" i="14"/>
  <c r="AF226" i="14"/>
  <c r="AF227" i="14"/>
  <c r="AF228" i="14"/>
  <c r="AF229" i="14"/>
  <c r="AF230" i="14"/>
  <c r="AF231" i="14"/>
  <c r="AF232" i="14"/>
  <c r="AF233" i="14"/>
  <c r="AF234" i="14"/>
  <c r="AF235" i="14"/>
  <c r="AF236" i="14"/>
  <c r="AF181" i="14"/>
  <c r="AG182" i="14" l="1"/>
  <c r="AG183" i="14"/>
  <c r="AH183" i="14"/>
  <c r="AG184" i="14"/>
  <c r="AH184" i="14"/>
  <c r="AG185" i="14"/>
  <c r="AH185" i="14"/>
  <c r="AG186" i="14"/>
  <c r="AH186" i="14"/>
  <c r="AG187" i="14"/>
  <c r="AH187" i="14"/>
  <c r="AI187" i="14"/>
  <c r="AJ187" i="14"/>
  <c r="AG188" i="14"/>
  <c r="AG189" i="14"/>
  <c r="AG190" i="14"/>
  <c r="AH190" i="14"/>
  <c r="AG191" i="14"/>
  <c r="AH191" i="14"/>
  <c r="AG192" i="14"/>
  <c r="AH192" i="14"/>
  <c r="AG193" i="14"/>
  <c r="AH193" i="14"/>
  <c r="AG194" i="14"/>
  <c r="AH194" i="14"/>
  <c r="AI194" i="14"/>
  <c r="AJ194" i="14"/>
  <c r="AG195" i="14"/>
  <c r="AG196" i="14"/>
  <c r="AG197" i="14"/>
  <c r="AH197" i="14"/>
  <c r="AG198" i="14"/>
  <c r="AH198" i="14"/>
  <c r="AG199" i="14"/>
  <c r="AH199" i="14"/>
  <c r="AG200" i="14"/>
  <c r="AH200" i="14"/>
  <c r="AG201" i="14"/>
  <c r="AH201" i="14"/>
  <c r="AI201" i="14"/>
  <c r="AJ201" i="14"/>
  <c r="AG202" i="14"/>
  <c r="AG203" i="14"/>
  <c r="AG204" i="14"/>
  <c r="AH204" i="14"/>
  <c r="AG205" i="14"/>
  <c r="AH205" i="14"/>
  <c r="AG206" i="14"/>
  <c r="AH206" i="14"/>
  <c r="AG207" i="14"/>
  <c r="AH207" i="14"/>
  <c r="AG208" i="14"/>
  <c r="AH208" i="14"/>
  <c r="AI208" i="14"/>
  <c r="AJ208" i="14"/>
  <c r="AG209" i="14"/>
  <c r="AG210" i="14"/>
  <c r="AG211" i="14"/>
  <c r="AH211" i="14"/>
  <c r="AG212" i="14"/>
  <c r="AH212" i="14"/>
  <c r="AG213" i="14"/>
  <c r="AH213" i="14"/>
  <c r="AG214" i="14"/>
  <c r="AH214" i="14"/>
  <c r="AG215" i="14"/>
  <c r="AH215" i="14"/>
  <c r="AI215" i="14"/>
  <c r="AJ215" i="14"/>
  <c r="AG216" i="14"/>
  <c r="AG217" i="14"/>
  <c r="AG218" i="14"/>
  <c r="AH218" i="14"/>
  <c r="AG219" i="14"/>
  <c r="AH219" i="14"/>
  <c r="AG220" i="14"/>
  <c r="AH220" i="14"/>
  <c r="AG221" i="14"/>
  <c r="AH221" i="14"/>
  <c r="AG222" i="14"/>
  <c r="AH222" i="14"/>
  <c r="AI222" i="14"/>
  <c r="AJ222" i="14"/>
  <c r="AG223" i="14"/>
  <c r="AG224" i="14"/>
  <c r="AG225" i="14"/>
  <c r="AH225" i="14"/>
  <c r="AG226" i="14"/>
  <c r="AH226" i="14"/>
  <c r="AG227" i="14"/>
  <c r="AH227" i="14"/>
  <c r="AG228" i="14"/>
  <c r="AH228" i="14"/>
  <c r="AG229" i="14"/>
  <c r="AH229" i="14"/>
  <c r="AI229" i="14"/>
  <c r="AJ229" i="14"/>
  <c r="AG230" i="14"/>
  <c r="AG231" i="14"/>
  <c r="AG232" i="14"/>
  <c r="AH232" i="14"/>
  <c r="AG233" i="14"/>
  <c r="AH233" i="14"/>
  <c r="AG234" i="14"/>
  <c r="AH234" i="14"/>
  <c r="AG235" i="14"/>
  <c r="AH235" i="14"/>
  <c r="AG236" i="14"/>
  <c r="AH236" i="14"/>
  <c r="AI236" i="14"/>
  <c r="AJ236" i="14"/>
  <c r="AG181" i="14"/>
  <c r="AC180" i="14" l="1"/>
  <c r="AC179" i="14"/>
  <c r="AC178" i="14"/>
  <c r="AC177" i="14"/>
  <c r="AC176" i="14"/>
  <c r="AC175" i="14"/>
  <c r="AC174" i="14"/>
  <c r="AC168" i="14"/>
  <c r="AC161" i="14"/>
  <c r="AC147" i="14"/>
  <c r="AC135" i="14"/>
  <c r="AC127" i="14"/>
  <c r="AC117" i="14"/>
  <c r="AC106" i="14"/>
  <c r="AC97" i="14"/>
  <c r="AC88" i="14"/>
  <c r="AA260" i="23" l="1"/>
  <c r="AA252" i="23"/>
  <c r="AA244" i="23"/>
  <c r="AA234" i="23"/>
  <c r="AA207" i="23"/>
  <c r="AA206" i="23"/>
  <c r="AA205" i="23"/>
  <c r="AA204" i="23"/>
  <c r="AA203" i="23"/>
  <c r="AA202" i="23"/>
  <c r="AA201" i="23"/>
  <c r="AA200" i="23"/>
  <c r="AA199" i="23"/>
  <c r="AA198" i="23"/>
  <c r="AA197" i="23"/>
  <c r="AA196" i="23"/>
  <c r="AA192" i="23"/>
  <c r="AA191" i="23"/>
  <c r="AA190" i="23"/>
  <c r="AA189" i="23"/>
  <c r="AA149" i="23"/>
  <c r="AA138" i="23"/>
  <c r="AA129" i="23"/>
  <c r="AA119" i="23"/>
  <c r="AA101" i="23"/>
  <c r="AA91" i="23"/>
  <c r="AA89" i="23"/>
  <c r="AA82" i="23"/>
  <c r="AA81" i="23"/>
  <c r="AA80" i="23"/>
  <c r="AA72" i="23"/>
  <c r="AA41" i="23"/>
  <c r="AA31" i="23"/>
  <c r="AA22" i="23"/>
  <c r="AA11" i="23"/>
  <c r="B204" i="23" l="1"/>
  <c r="B202" i="23"/>
  <c r="B203" i="23"/>
  <c r="B207" i="23"/>
  <c r="B205" i="23"/>
  <c r="B206" i="23"/>
  <c r="B72" i="23"/>
  <c r="B71" i="23"/>
  <c r="B70" i="23"/>
  <c r="B69" i="23"/>
  <c r="B199" i="23"/>
  <c r="B198" i="23"/>
  <c r="B197" i="23"/>
  <c r="B196" i="23"/>
  <c r="B195" i="23"/>
  <c r="B194" i="23"/>
  <c r="B193" i="23"/>
  <c r="B192" i="23"/>
  <c r="B191" i="23"/>
  <c r="B190" i="23"/>
  <c r="B189" i="23"/>
  <c r="B188" i="23"/>
  <c r="B187" i="23"/>
  <c r="B186" i="23"/>
  <c r="X244" i="23"/>
  <c r="Q242" i="23"/>
  <c r="Q239" i="23"/>
  <c r="Q236" i="23"/>
  <c r="Q240" i="23"/>
  <c r="Q241" i="23"/>
  <c r="Q238" i="23"/>
  <c r="Q237" i="23"/>
  <c r="Q225" i="23"/>
  <c r="X234" i="23"/>
  <c r="Q229" i="23"/>
  <c r="Q226" i="23"/>
  <c r="Q231" i="23"/>
  <c r="Q232" i="23"/>
  <c r="Q228" i="23"/>
  <c r="Q227" i="23"/>
  <c r="Q230" i="23"/>
  <c r="Q224" i="23"/>
  <c r="X22" i="23"/>
  <c r="Q14" i="23"/>
  <c r="Q20" i="23"/>
  <c r="Q18" i="23"/>
  <c r="Q21" i="23"/>
  <c r="Q16" i="23"/>
  <c r="Q17" i="23"/>
  <c r="Q15" i="23"/>
  <c r="Q19" i="23"/>
  <c r="Q13" i="23"/>
  <c r="X11" i="23"/>
  <c r="Q5" i="23"/>
  <c r="Q6" i="23"/>
  <c r="Q8" i="23"/>
  <c r="Q9" i="23"/>
  <c r="Q7" i="23"/>
  <c r="Q4" i="23"/>
  <c r="Q3" i="23"/>
  <c r="Q10" i="23"/>
  <c r="Q2" i="23"/>
  <c r="H91" i="23"/>
  <c r="AM89" i="23"/>
  <c r="AJ89" i="23"/>
  <c r="W89" i="23"/>
  <c r="AL89" i="23" s="1"/>
  <c r="Q89" i="23"/>
  <c r="AM82" i="23"/>
  <c r="AJ82" i="23"/>
  <c r="W82" i="23"/>
  <c r="AL82" i="23" s="1"/>
  <c r="Q82" i="23"/>
  <c r="AM80" i="23"/>
  <c r="AJ80" i="23"/>
  <c r="W80" i="23"/>
  <c r="AL80" i="23" s="1"/>
  <c r="Q80" i="23"/>
  <c r="AM81" i="23"/>
  <c r="AJ81" i="23"/>
  <c r="W81" i="23"/>
  <c r="AL81" i="23" s="1"/>
  <c r="Q81" i="23"/>
  <c r="AL84" i="23"/>
  <c r="AK84" i="23" s="1"/>
  <c r="AE84" i="23" s="1"/>
  <c r="AJ84" i="23"/>
  <c r="Q84" i="23"/>
  <c r="AL87" i="23"/>
  <c r="AK87" i="23"/>
  <c r="AE87" i="23" s="1"/>
  <c r="AJ87" i="23"/>
  <c r="Q87" i="23"/>
  <c r="AJ85" i="23"/>
  <c r="AN85" i="23" s="1"/>
  <c r="Q85" i="23"/>
  <c r="AJ88" i="23"/>
  <c r="AN88" i="23" s="1"/>
  <c r="Q88" i="23"/>
  <c r="AJ86" i="23"/>
  <c r="AN86" i="23" s="1"/>
  <c r="Q86" i="23"/>
  <c r="AJ83" i="23"/>
  <c r="AN83" i="23" s="1"/>
  <c r="Q83" i="23"/>
  <c r="M260" i="23"/>
  <c r="X260" i="23" s="1"/>
  <c r="Q256" i="23"/>
  <c r="M256" i="23"/>
  <c r="Q257" i="23"/>
  <c r="M257" i="23"/>
  <c r="Q258" i="23"/>
  <c r="Q255" i="23"/>
  <c r="Q254" i="23"/>
  <c r="M252" i="23"/>
  <c r="X252" i="23" s="1"/>
  <c r="Q248" i="23"/>
  <c r="M248" i="23"/>
  <c r="Q249" i="23"/>
  <c r="M249" i="23"/>
  <c r="Q250" i="23"/>
  <c r="Q247" i="23"/>
  <c r="Q246" i="23"/>
  <c r="Q251" i="23"/>
  <c r="M41" i="23"/>
  <c r="X41" i="23" s="1"/>
  <c r="Q36" i="23"/>
  <c r="M36" i="23"/>
  <c r="Q39" i="23"/>
  <c r="M39" i="23"/>
  <c r="Q38" i="23"/>
  <c r="M38" i="23"/>
  <c r="Q37" i="23"/>
  <c r="Q35" i="23"/>
  <c r="Q40" i="23"/>
  <c r="M31" i="23"/>
  <c r="X31" i="23" s="1"/>
  <c r="Q24" i="23"/>
  <c r="M24" i="23"/>
  <c r="Q25" i="23"/>
  <c r="M25" i="23"/>
  <c r="Q28" i="23"/>
  <c r="M28" i="23"/>
  <c r="Q26" i="23"/>
  <c r="M26" i="23"/>
  <c r="Q29" i="23"/>
  <c r="Q30" i="23"/>
  <c r="Q27" i="23"/>
  <c r="AK80" i="23" l="1"/>
  <c r="AE80" i="23" s="1"/>
  <c r="AK82" i="23"/>
  <c r="AE82" i="23" s="1"/>
  <c r="AN89" i="23"/>
  <c r="AN87" i="23"/>
  <c r="AN84" i="23"/>
  <c r="AK89" i="23"/>
  <c r="AE89" i="23" s="1"/>
  <c r="AK81" i="23"/>
  <c r="AE81" i="23" s="1"/>
  <c r="AN81" i="23"/>
  <c r="AN80" i="23"/>
  <c r="AN82" i="23"/>
  <c r="B172" i="14"/>
  <c r="B173" i="14"/>
  <c r="B174" i="14"/>
  <c r="B171" i="14"/>
  <c r="B179" i="14" l="1"/>
  <c r="B180" i="14"/>
  <c r="B178" i="14"/>
  <c r="B176" i="14" l="1"/>
  <c r="B177" i="14"/>
  <c r="B175" i="14"/>
  <c r="B156" i="14" l="1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55" i="14"/>
  <c r="AN136" i="14" l="1"/>
  <c r="AR136" i="14" s="1"/>
  <c r="AN137" i="14"/>
  <c r="AR137" i="14" s="1"/>
  <c r="AN138" i="14"/>
  <c r="AR138" i="14" s="1"/>
  <c r="AN139" i="14"/>
  <c r="AR139" i="14" s="1"/>
  <c r="AN140" i="14"/>
  <c r="AN141" i="14"/>
  <c r="AN143" i="14"/>
  <c r="AN144" i="14"/>
  <c r="AN145" i="14"/>
  <c r="AN146" i="14"/>
  <c r="AP140" i="14"/>
  <c r="AR140" i="14" s="1"/>
  <c r="AP141" i="14"/>
  <c r="AR141" i="14" s="1"/>
  <c r="AQ143" i="14"/>
  <c r="AQ144" i="14"/>
  <c r="AQ145" i="14"/>
  <c r="AQ146" i="14"/>
  <c r="AJ3" i="19"/>
  <c r="AJ4" i="19"/>
  <c r="AJ5" i="19"/>
  <c r="AJ6" i="19"/>
  <c r="AJ7" i="19"/>
  <c r="AJ9" i="19"/>
  <c r="AJ10" i="19"/>
  <c r="AJ11" i="19"/>
  <c r="AJ12" i="19"/>
  <c r="AM2" i="19"/>
  <c r="AM3" i="19"/>
  <c r="AM4" i="19"/>
  <c r="AM5" i="19"/>
  <c r="AM6" i="19"/>
  <c r="AM7" i="19"/>
  <c r="AM9" i="19"/>
  <c r="AM10" i="19"/>
  <c r="AM11" i="19"/>
  <c r="AM12" i="19"/>
  <c r="AP6" i="19"/>
  <c r="AP7" i="19"/>
  <c r="AP9" i="19"/>
  <c r="AP10" i="19"/>
  <c r="AP11" i="19"/>
  <c r="AP12" i="19"/>
  <c r="AS9" i="19"/>
  <c r="AS10" i="19"/>
  <c r="AS11" i="19"/>
  <c r="AS12" i="19"/>
  <c r="AJ2" i="19"/>
  <c r="W144" i="14"/>
  <c r="AP144" i="14" s="1"/>
  <c r="AO144" i="14" s="1"/>
  <c r="AH144" i="14" s="1"/>
  <c r="W145" i="14"/>
  <c r="AP145" i="14" s="1"/>
  <c r="W146" i="14"/>
  <c r="W143" i="14"/>
  <c r="AP143" i="14" s="1"/>
  <c r="AO143" i="14" s="1"/>
  <c r="AH143" i="14" s="1"/>
  <c r="AR144" i="14" l="1"/>
  <c r="AO141" i="14"/>
  <c r="AH141" i="14" s="1"/>
  <c r="AO140" i="14"/>
  <c r="AH140" i="14" s="1"/>
  <c r="AP146" i="14"/>
  <c r="AO146" i="14" s="1"/>
  <c r="AH146" i="14" s="1"/>
  <c r="X146" i="14"/>
  <c r="AR143" i="14"/>
  <c r="AR145" i="14"/>
  <c r="AO145" i="14"/>
  <c r="AH145" i="14" s="1"/>
  <c r="Q16" i="19"/>
  <c r="Q17" i="19"/>
  <c r="Q18" i="19"/>
  <c r="Q15" i="19"/>
  <c r="AR146" i="14" l="1"/>
  <c r="H147" i="14"/>
  <c r="J3" i="19" l="1"/>
  <c r="J4" i="19"/>
  <c r="J5" i="19"/>
  <c r="J6" i="19"/>
  <c r="J7" i="19"/>
  <c r="J8" i="19"/>
  <c r="J9" i="19"/>
  <c r="J10" i="19"/>
  <c r="J11" i="19"/>
  <c r="J12" i="19"/>
  <c r="J13" i="19"/>
  <c r="J2" i="19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" i="19"/>
  <c r="Q3" i="19"/>
  <c r="Q4" i="19"/>
  <c r="Q5" i="19"/>
  <c r="Q6" i="19"/>
  <c r="Q7" i="19"/>
  <c r="Q8" i="19"/>
  <c r="Q9" i="19"/>
  <c r="Q10" i="19"/>
  <c r="Q11" i="19"/>
  <c r="Q12" i="19"/>
  <c r="Q13" i="19"/>
  <c r="Q2" i="19"/>
  <c r="P32" i="18" l="1"/>
  <c r="T32" i="18" s="1"/>
  <c r="T36" i="18" l="1"/>
  <c r="U36" i="18" s="1"/>
  <c r="T33" i="18"/>
  <c r="U33" i="18" s="1"/>
  <c r="Q9" i="18"/>
  <c r="Q10" i="18"/>
  <c r="Q11" i="18"/>
  <c r="Q12" i="18"/>
  <c r="Q13" i="18"/>
  <c r="Q18" i="18"/>
  <c r="Q20" i="18"/>
  <c r="Q21" i="18"/>
  <c r="Q22" i="18"/>
  <c r="Q26" i="18"/>
  <c r="Q27" i="18"/>
  <c r="Q28" i="18"/>
  <c r="Q29" i="18"/>
  <c r="Q30" i="18"/>
  <c r="Q31" i="18"/>
  <c r="Q32" i="18"/>
  <c r="Q37" i="18"/>
  <c r="Q38" i="18"/>
  <c r="Q39" i="18"/>
  <c r="Q40" i="18"/>
  <c r="Q41" i="18"/>
  <c r="Q42" i="18"/>
  <c r="Q47" i="18"/>
  <c r="Q48" i="18"/>
  <c r="Q49" i="18"/>
  <c r="Q50" i="18"/>
  <c r="Q51" i="18"/>
  <c r="Q52" i="18"/>
  <c r="Q56" i="18"/>
  <c r="Q57" i="18"/>
  <c r="Q58" i="18"/>
  <c r="Q59" i="18"/>
  <c r="Q60" i="18"/>
  <c r="Q8" i="18"/>
  <c r="P9" i="18"/>
  <c r="P10" i="18"/>
  <c r="P11" i="18"/>
  <c r="P12" i="18"/>
  <c r="P13" i="18"/>
  <c r="P17" i="18"/>
  <c r="P18" i="18"/>
  <c r="P20" i="18"/>
  <c r="P21" i="18"/>
  <c r="P22" i="18"/>
  <c r="P26" i="18"/>
  <c r="P27" i="18"/>
  <c r="P28" i="18"/>
  <c r="P29" i="18"/>
  <c r="P30" i="18"/>
  <c r="P31" i="18"/>
  <c r="P37" i="18"/>
  <c r="P38" i="18"/>
  <c r="P39" i="18"/>
  <c r="P40" i="18"/>
  <c r="P41" i="18"/>
  <c r="P42" i="18"/>
  <c r="P47" i="18"/>
  <c r="P48" i="18"/>
  <c r="P49" i="18"/>
  <c r="P50" i="18"/>
  <c r="P51" i="18"/>
  <c r="P52" i="18"/>
  <c r="P56" i="18"/>
  <c r="P57" i="18"/>
  <c r="P58" i="18"/>
  <c r="P59" i="18"/>
  <c r="P60" i="18"/>
  <c r="P8" i="18"/>
  <c r="V4" i="18" l="1"/>
  <c r="V5" i="18"/>
  <c r="V6" i="18"/>
  <c r="V7" i="18"/>
  <c r="V8" i="18"/>
  <c r="V9" i="18"/>
  <c r="V10" i="18"/>
  <c r="V11" i="18"/>
  <c r="V12" i="18"/>
  <c r="V13" i="18"/>
  <c r="V14" i="18"/>
  <c r="V15" i="18"/>
  <c r="V16" i="18"/>
  <c r="V17" i="18"/>
  <c r="V18" i="18"/>
  <c r="V19" i="18"/>
  <c r="V20" i="18"/>
  <c r="V21" i="18"/>
  <c r="V22" i="18"/>
  <c r="V23" i="18"/>
  <c r="V24" i="18"/>
  <c r="V25" i="18"/>
  <c r="V26" i="18"/>
  <c r="V27" i="18"/>
  <c r="V28" i="18"/>
  <c r="V29" i="18"/>
  <c r="V30" i="18"/>
  <c r="V31" i="18"/>
  <c r="V34" i="18"/>
  <c r="V35" i="18"/>
  <c r="V37" i="18"/>
  <c r="V38" i="18"/>
  <c r="V39" i="18"/>
  <c r="V40" i="18"/>
  <c r="V41" i="18"/>
  <c r="V42" i="18"/>
  <c r="V43" i="18"/>
  <c r="V44" i="18"/>
  <c r="V45" i="18"/>
  <c r="V46" i="18"/>
  <c r="V47" i="18"/>
  <c r="V48" i="18"/>
  <c r="V49" i="18"/>
  <c r="V50" i="18"/>
  <c r="V51" i="18"/>
  <c r="V52" i="18"/>
  <c r="V53" i="18"/>
  <c r="V54" i="18"/>
  <c r="V55" i="18"/>
  <c r="V56" i="18"/>
  <c r="V57" i="18"/>
  <c r="V58" i="18"/>
  <c r="V59" i="18"/>
  <c r="V60" i="18"/>
  <c r="V61" i="18"/>
  <c r="V3" i="18"/>
  <c r="T53" i="18"/>
  <c r="U53" i="18" s="1"/>
  <c r="T54" i="18"/>
  <c r="U54" i="18" s="1"/>
  <c r="T55" i="18"/>
  <c r="U55" i="18" s="1"/>
  <c r="T56" i="18"/>
  <c r="U56" i="18" s="1"/>
  <c r="T57" i="18"/>
  <c r="U57" i="18" s="1"/>
  <c r="T58" i="18"/>
  <c r="U58" i="18" s="1"/>
  <c r="T59" i="18"/>
  <c r="U59" i="18" s="1"/>
  <c r="T60" i="18"/>
  <c r="U60" i="18" s="1"/>
  <c r="T61" i="18"/>
  <c r="U61" i="18" s="1"/>
  <c r="T4" i="18"/>
  <c r="U4" i="18" s="1"/>
  <c r="T5" i="18"/>
  <c r="U5" i="18" s="1"/>
  <c r="T6" i="18"/>
  <c r="U6" i="18" s="1"/>
  <c r="T7" i="18"/>
  <c r="U7" i="18" s="1"/>
  <c r="T8" i="18"/>
  <c r="U8" i="18" s="1"/>
  <c r="T9" i="18"/>
  <c r="U9" i="18" s="1"/>
  <c r="T10" i="18"/>
  <c r="U10" i="18" s="1"/>
  <c r="T11" i="18"/>
  <c r="U11" i="18" s="1"/>
  <c r="T12" i="18"/>
  <c r="U12" i="18" s="1"/>
  <c r="T13" i="18"/>
  <c r="U13" i="18" s="1"/>
  <c r="T14" i="18"/>
  <c r="U14" i="18" s="1"/>
  <c r="T15" i="18"/>
  <c r="U15" i="18" s="1"/>
  <c r="T16" i="18"/>
  <c r="U16" i="18" s="1"/>
  <c r="T17" i="18"/>
  <c r="U17" i="18" s="1"/>
  <c r="T18" i="18"/>
  <c r="U18" i="18" s="1"/>
  <c r="T19" i="18"/>
  <c r="U19" i="18" s="1"/>
  <c r="T20" i="18"/>
  <c r="U20" i="18" s="1"/>
  <c r="T21" i="18"/>
  <c r="U21" i="18" s="1"/>
  <c r="T22" i="18"/>
  <c r="U22" i="18" s="1"/>
  <c r="T23" i="18"/>
  <c r="U23" i="18" s="1"/>
  <c r="T24" i="18"/>
  <c r="U24" i="18" s="1"/>
  <c r="T25" i="18"/>
  <c r="U25" i="18" s="1"/>
  <c r="T26" i="18"/>
  <c r="U26" i="18" s="1"/>
  <c r="T27" i="18"/>
  <c r="U27" i="18" s="1"/>
  <c r="T28" i="18"/>
  <c r="U28" i="18" s="1"/>
  <c r="T29" i="18"/>
  <c r="U29" i="18" s="1"/>
  <c r="T30" i="18"/>
  <c r="U30" i="18" s="1"/>
  <c r="T31" i="18"/>
  <c r="U31" i="18" s="1"/>
  <c r="T34" i="18"/>
  <c r="U34" i="18" s="1"/>
  <c r="T35" i="18"/>
  <c r="U35" i="18" s="1"/>
  <c r="T37" i="18"/>
  <c r="U37" i="18" s="1"/>
  <c r="T38" i="18"/>
  <c r="U38" i="18" s="1"/>
  <c r="T39" i="18"/>
  <c r="U39" i="18" s="1"/>
  <c r="T40" i="18"/>
  <c r="U40" i="18" s="1"/>
  <c r="T41" i="18"/>
  <c r="U41" i="18" s="1"/>
  <c r="T42" i="18"/>
  <c r="U42" i="18" s="1"/>
  <c r="T43" i="18"/>
  <c r="U43" i="18" s="1"/>
  <c r="T44" i="18"/>
  <c r="U44" i="18" s="1"/>
  <c r="T45" i="18"/>
  <c r="U45" i="18" s="1"/>
  <c r="T46" i="18"/>
  <c r="U46" i="18" s="1"/>
  <c r="T47" i="18"/>
  <c r="U47" i="18" s="1"/>
  <c r="T48" i="18"/>
  <c r="U48" i="18" s="1"/>
  <c r="T49" i="18"/>
  <c r="U49" i="18" s="1"/>
  <c r="T50" i="18"/>
  <c r="U50" i="18" s="1"/>
  <c r="T51" i="18"/>
  <c r="U51" i="18" s="1"/>
  <c r="T52" i="18"/>
  <c r="U52" i="18" s="1"/>
  <c r="T3" i="18"/>
  <c r="U3" i="18" s="1"/>
  <c r="A4" i="18"/>
  <c r="M4" i="18" s="1"/>
  <c r="A5" i="18"/>
  <c r="M5" i="18" s="1"/>
  <c r="A6" i="18"/>
  <c r="M6" i="18" s="1"/>
  <c r="A7" i="18"/>
  <c r="M7" i="18" s="1"/>
  <c r="A8" i="18"/>
  <c r="M8" i="18" s="1"/>
  <c r="A9" i="18"/>
  <c r="M9" i="18" s="1"/>
  <c r="A10" i="18"/>
  <c r="M10" i="18" s="1"/>
  <c r="A11" i="18"/>
  <c r="M11" i="18" s="1"/>
  <c r="A12" i="18"/>
  <c r="M12" i="18" s="1"/>
  <c r="A13" i="18"/>
  <c r="M15" i="18" s="1"/>
  <c r="A14" i="18"/>
  <c r="M16" i="18" s="1"/>
  <c r="A15" i="18"/>
  <c r="M17" i="18" s="1"/>
  <c r="A16" i="18"/>
  <c r="M18" i="18" s="1"/>
  <c r="A17" i="18"/>
  <c r="M19" i="18" s="1"/>
  <c r="A18" i="18"/>
  <c r="M21" i="18" s="1"/>
  <c r="A19" i="18"/>
  <c r="M23" i="18" s="1"/>
  <c r="A20" i="18"/>
  <c r="M24" i="18" s="1"/>
  <c r="A21" i="18"/>
  <c r="M25" i="18" s="1"/>
  <c r="A22" i="18"/>
  <c r="M26" i="18" s="1"/>
  <c r="A23" i="18"/>
  <c r="M27" i="18" s="1"/>
  <c r="A24" i="18"/>
  <c r="M28" i="18" s="1"/>
  <c r="A25" i="18"/>
  <c r="M29" i="18" s="1"/>
  <c r="A26" i="18"/>
  <c r="M30" i="18" s="1"/>
  <c r="A27" i="18"/>
  <c r="M31" i="18" s="1"/>
  <c r="A28" i="18"/>
  <c r="M34" i="18" s="1"/>
  <c r="A29" i="18"/>
  <c r="M35" i="18" s="1"/>
  <c r="A30" i="18"/>
  <c r="M36" i="18" s="1"/>
  <c r="A31" i="18"/>
  <c r="M37" i="18" s="1"/>
  <c r="A32" i="18"/>
  <c r="M38" i="18" s="1"/>
  <c r="A33" i="18"/>
  <c r="M39" i="18" s="1"/>
  <c r="A34" i="18"/>
  <c r="M40" i="18" s="1"/>
  <c r="A35" i="18"/>
  <c r="M41" i="18" s="1"/>
  <c r="A36" i="18"/>
  <c r="M43" i="18" s="1"/>
  <c r="A37" i="18"/>
  <c r="M44" i="18" s="1"/>
  <c r="A38" i="18"/>
  <c r="M45" i="18" s="1"/>
  <c r="A39" i="18"/>
  <c r="M46" i="18" s="1"/>
  <c r="A40" i="18"/>
  <c r="M47" i="18" s="1"/>
  <c r="A41" i="18"/>
  <c r="M48" i="18" s="1"/>
  <c r="A42" i="18"/>
  <c r="M49" i="18" s="1"/>
  <c r="A43" i="18"/>
  <c r="M50" i="18" s="1"/>
  <c r="A44" i="18"/>
  <c r="M51" i="18" s="1"/>
  <c r="A45" i="18"/>
  <c r="M54" i="18" s="1"/>
  <c r="A46" i="18"/>
  <c r="M56" i="18" s="1"/>
  <c r="A47" i="18"/>
  <c r="M57" i="18" s="1"/>
  <c r="A48" i="18"/>
  <c r="M58" i="18" s="1"/>
  <c r="A49" i="18"/>
  <c r="M59" i="18" s="1"/>
  <c r="A3" i="18"/>
  <c r="M3" i="18" s="1"/>
</calcChain>
</file>

<file path=xl/sharedStrings.xml><?xml version="1.0" encoding="utf-8"?>
<sst xmlns="http://schemas.openxmlformats.org/spreadsheetml/2006/main" count="1138" uniqueCount="338">
  <si>
    <t>SimulationName</t>
  </si>
  <si>
    <t>Clock.Today</t>
  </si>
  <si>
    <t/>
  </si>
  <si>
    <t>Ames2017SowEarly</t>
  </si>
  <si>
    <t>Ames2017SowLate</t>
  </si>
  <si>
    <t>Soybean.Grain.Live.Wt</t>
  </si>
  <si>
    <t>Soybean.Pod.Wt</t>
  </si>
  <si>
    <t>Soybean.AboveGround.Wt</t>
  </si>
  <si>
    <t>Soybean.Pod.Number</t>
  </si>
  <si>
    <t>Soybean.Grain.Number</t>
  </si>
  <si>
    <t>Soybean.Shell.Live.Wt</t>
  </si>
  <si>
    <t>Soybean.Stem.Live.Wt</t>
  </si>
  <si>
    <t>Soybean.Leaf.Live.Wt</t>
  </si>
  <si>
    <t>Soybean.Grain.DMConc</t>
  </si>
  <si>
    <t>Soybean.Phenology.CurrentStageName</t>
  </si>
  <si>
    <t>plants-large</t>
  </si>
  <si>
    <t>plants-small</t>
  </si>
  <si>
    <t>SLN_apsim</t>
  </si>
  <si>
    <t>SLA_apsim_green</t>
  </si>
  <si>
    <t>SLA_apsim_total</t>
  </si>
  <si>
    <t>Height</t>
  </si>
  <si>
    <t>soy_buac</t>
  </si>
  <si>
    <t>plants-largeerror</t>
  </si>
  <si>
    <t>plants-smallerror</t>
  </si>
  <si>
    <t>nodenoerror</t>
  </si>
  <si>
    <t>podsnoerror</t>
  </si>
  <si>
    <t>laierror</t>
  </si>
  <si>
    <t>SLAerror</t>
  </si>
  <si>
    <t>leafGreenWterror</t>
  </si>
  <si>
    <t>leafSenescedWterror</t>
  </si>
  <si>
    <t>leafbiomasserror</t>
  </si>
  <si>
    <t>stembiomasserror</t>
  </si>
  <si>
    <t>FruitTotalWterror</t>
  </si>
  <si>
    <t>PodGreenWterror</t>
  </si>
  <si>
    <t>grain_wterror</t>
  </si>
  <si>
    <t>biomasserror</t>
  </si>
  <si>
    <t>LeafGreennconcerror</t>
  </si>
  <si>
    <t>LeafSenescednconcerror</t>
  </si>
  <si>
    <t>StemGreennconcerror</t>
  </si>
  <si>
    <t>FruitTotalnconcerror</t>
  </si>
  <si>
    <t>PodGreennconcerror</t>
  </si>
  <si>
    <t>GrainGrainnconcerror</t>
  </si>
  <si>
    <t>leafGreenNerror</t>
  </si>
  <si>
    <t>leafSenescedNerror</t>
  </si>
  <si>
    <t>StemTotalNerror</t>
  </si>
  <si>
    <t>FruitGreenNerror</t>
  </si>
  <si>
    <t>PodGreenNerror</t>
  </si>
  <si>
    <t>grain_nerror</t>
  </si>
  <si>
    <t>green_biomass_nerror</t>
  </si>
  <si>
    <t>SLN_apsimerror</t>
  </si>
  <si>
    <t>SLA_apsim_grerroreen</t>
  </si>
  <si>
    <t>SLA_apsim_totalerror</t>
  </si>
  <si>
    <t>Root_inerror</t>
  </si>
  <si>
    <t>Heighterror</t>
  </si>
  <si>
    <t>soy_buacerror</t>
  </si>
  <si>
    <t>Soybean.Leaf.LAI</t>
  </si>
  <si>
    <t>Soybean.Leaf.Dead.Wt</t>
  </si>
  <si>
    <t>Soybean.Leaf.Wt</t>
  </si>
  <si>
    <t>Soybean.Stem.Wt</t>
  </si>
  <si>
    <t>Soybean.Grain.Wt</t>
  </si>
  <si>
    <t>HarvestRipe</t>
  </si>
  <si>
    <t>Soybean.Leaf.AppearedCohortNo</t>
  </si>
  <si>
    <t>Soybean.Phenology.EmergenceDAS</t>
  </si>
  <si>
    <t>Soybean.Phenology.FloweringDAS</t>
  </si>
  <si>
    <t>Soybean.Phenology.MaturityDAS</t>
  </si>
  <si>
    <t>Arkansas2001CvTrial_MG00</t>
  </si>
  <si>
    <t>Arkansas2001CvLambert_MG0</t>
  </si>
  <si>
    <t>Arkansas2002CvTrial_MG00</t>
  </si>
  <si>
    <t>Arkansas2002CvLambert_MG0</t>
  </si>
  <si>
    <t>Arkansas2003CvTrial_MG00</t>
  </si>
  <si>
    <t>Arkansas2003CvLambert_MG0</t>
  </si>
  <si>
    <t>Arkansas2001CvIA1006_MG10</t>
  </si>
  <si>
    <t>Arkansas2001CvIA2008_MG20</t>
  </si>
  <si>
    <t>Arkansas2001CvMacon_MG30</t>
  </si>
  <si>
    <t>Arkansas2001CvPioneer94B01_MG40</t>
  </si>
  <si>
    <t>Arkansas2001CvHutcheson_MG50</t>
  </si>
  <si>
    <t>Arkansas2001CvNK622_MG60</t>
  </si>
  <si>
    <t>Arkansas2002CvIA1006_MG10</t>
  </si>
  <si>
    <t>Arkansas2002CvIA2008_MG20</t>
  </si>
  <si>
    <t>Arkansas2002CvMacon_MG30</t>
  </si>
  <si>
    <t>Arkansas2002CvPioneer94B01_MG40</t>
  </si>
  <si>
    <t>Arkansas2002CvHutcheson_MG50</t>
  </si>
  <si>
    <t>Arkansas2002CvNK622_MG60</t>
  </si>
  <si>
    <t>Arkansas2003CvIA1006_MG10</t>
  </si>
  <si>
    <t>Arkansas2003CvIA2008_MG20</t>
  </si>
  <si>
    <t>Arkansas2003CvMacon_MG30</t>
  </si>
  <si>
    <t>Arkansas2003CvPioneer94B01_MG40</t>
  </si>
  <si>
    <t>Arkansas2003CvHutcheson_MG50</t>
  </si>
  <si>
    <t>Arkansas2003CvNK622_MG60</t>
  </si>
  <si>
    <t>Soybean.Shell.PodNumber</t>
  </si>
  <si>
    <t>Soybean.Leaf.SpecificArea</t>
  </si>
  <si>
    <t>SLA</t>
  </si>
  <si>
    <t>PodsPerPlant</t>
  </si>
  <si>
    <t>Sutherland2017SowEarly</t>
  </si>
  <si>
    <t>Sutherland2017SowLate</t>
  </si>
  <si>
    <t>Mississippi2002CvAsgrowAG4403_MG40SowEarly</t>
  </si>
  <si>
    <t>Mississippi2002CvHornbeckHBK4891_MG40SowEarly</t>
  </si>
  <si>
    <t>Mississippi2002CvAsgrowAG5701_MG50SowEarly</t>
  </si>
  <si>
    <t>Mississippi2002CvPioneerP9504_MG50SowEarly</t>
  </si>
  <si>
    <t>Mississippi2002CvAsgrowAG4403_MG40SowLate</t>
  </si>
  <si>
    <t>Mississippi2002CvHornbeckHBK4891_MG40SowLate</t>
  </si>
  <si>
    <t>Mississippi2002CvAsgrowAG5701_MG50SowLate</t>
  </si>
  <si>
    <t>Mississippi2002CvPioneerP9504_MG50SowLate</t>
  </si>
  <si>
    <t>Mississippi2003CvAsgrowAG4403_MG40SowEarly</t>
  </si>
  <si>
    <t>Mississippi2003CvHornbeckHBK4891_MG40SowEarly</t>
  </si>
  <si>
    <t>Mississippi2003CvAsgrowAG5701_MG50SowEarly</t>
  </si>
  <si>
    <t>Mississippi2003CvPioneerP9504_MG50SowEarly</t>
  </si>
  <si>
    <t>Mississippi2003CvAsgrowAG4403_MG40SowLate</t>
  </si>
  <si>
    <t>Mississippi2003CvHornbeckHBK4891_MG40SowLate</t>
  </si>
  <si>
    <t>Mississippi2003CvAsgrowAG5701_MG50SowLate</t>
  </si>
  <si>
    <t>Mississippi2003CvPioneerP9504_MG50SowLate</t>
  </si>
  <si>
    <t>Indiana2006SowMar30CvBecks367NRR_MG37</t>
  </si>
  <si>
    <t>Indiana2006SowApr13CvBecks367NRR_MG37</t>
  </si>
  <si>
    <t>Indiana2006SowApr27CvBecks367NRR_MG37</t>
  </si>
  <si>
    <t>Indiana2006SowMay10CvBecks367NRR_MG37</t>
  </si>
  <si>
    <t>Indiana2006SowMay30CvBecks367NRR_MG37</t>
  </si>
  <si>
    <t>Indiana2006SowJun06CvBecks367NRR_MG37</t>
  </si>
  <si>
    <t>Indiana2007SowMar27CvBecks367NRR_MG37</t>
  </si>
  <si>
    <t>Indiana2007SowApr10CvBecks367NRR_MG37</t>
  </si>
  <si>
    <t>Indiana2007SowApr30CvBecks367NRR_MG37</t>
  </si>
  <si>
    <t>Indiana2007SowMay09CvBecks367NRR_MG37</t>
  </si>
  <si>
    <t>Indiana2007SowJun01CvBecks367NRR_MG37</t>
  </si>
  <si>
    <t>Indiana2007SowJun07CvBecks367NRR_MG37</t>
  </si>
  <si>
    <t>Indiana2006SowMar30CvBecks321NRR_MG32</t>
  </si>
  <si>
    <t>Indiana2006SowApr13CvBecks321NRR_MG32</t>
  </si>
  <si>
    <t>Indiana2006SowApr27CvBecks321NRR_MG32</t>
  </si>
  <si>
    <t>Indiana2006SowMay10CvBecks321NRR_MG32</t>
  </si>
  <si>
    <t>Indiana2006SowMay30CvBecks321NRR_MG32</t>
  </si>
  <si>
    <t>Indiana2006SowJun06CvBecks321NRR_MG32</t>
  </si>
  <si>
    <t>Indiana2007SowMar27CvBecks321NRR_MG32</t>
  </si>
  <si>
    <t>Indiana2007SowApr10CvBecks321NRR_MG32</t>
  </si>
  <si>
    <t>Indiana2007SowApr30CvBecks321NRR_MG32</t>
  </si>
  <si>
    <t>Indiana2007SowMay09CvBecks321NRR_MG32</t>
  </si>
  <si>
    <t>Indiana2007SowJun01CvBecks321NRR_MG32</t>
  </si>
  <si>
    <t>Indiana2007SowJun07CvBecks321NRR_MG32</t>
  </si>
  <si>
    <t>Indiana2006SowMar30CvPioneer92MGI_MG26</t>
  </si>
  <si>
    <t>Indiana2006SowApr13CvPioneer92MGI_MG26</t>
  </si>
  <si>
    <t>Indiana2006SowApr27CvPioneer92MGI_MG26</t>
  </si>
  <si>
    <t>Indiana2006SowMay10CvPioneer92MGI_MG26</t>
  </si>
  <si>
    <t>Indiana2006SowMay30CvPioneer92MGI_MG26</t>
  </si>
  <si>
    <t>Indiana2006SowJun06CvPioneer92MGI_MG26</t>
  </si>
  <si>
    <t>Indiana2007SowMar27CvPioneer92MGI_MG26</t>
  </si>
  <si>
    <t>Indiana2007SowApr10CvPioneer92MGI_MG26</t>
  </si>
  <si>
    <t>Indiana2007SowApr30CvPioneer92MGI_MG26</t>
  </si>
  <si>
    <t>Indiana2007SowMay09CvPioneer92MGI_MG26</t>
  </si>
  <si>
    <t>Indiana2007SowJun01CvPioneer92MGI_MG26</t>
  </si>
  <si>
    <t>Indiana2007SowJun07CvPioneer92MGI_MG26</t>
  </si>
  <si>
    <t>Soybean.Leaf.Live.N</t>
  </si>
  <si>
    <t>Soybean.Leaf.Dead.N</t>
  </si>
  <si>
    <t>Soybean.Pod.N</t>
  </si>
  <si>
    <t>Soybean.Stem.N</t>
  </si>
  <si>
    <t>Soybean.Pod.Nconc</t>
  </si>
  <si>
    <t>Soybean.Stem.NConc</t>
  </si>
  <si>
    <t>Soybean.Leaf.Dead.NConc</t>
  </si>
  <si>
    <t>Soybean.Leaf.Live.NConc</t>
  </si>
  <si>
    <t>Soybean.Shell.NConc</t>
  </si>
  <si>
    <t>Soybean.Grain.N</t>
  </si>
  <si>
    <t>Soybean.Shell.Wt</t>
  </si>
  <si>
    <t>Soybean.Grain.NConc</t>
  </si>
  <si>
    <t>Soybean.Shell.N</t>
  </si>
  <si>
    <t>Soybean.AboveGround.N</t>
  </si>
  <si>
    <t>Soybean.Root.Depth</t>
  </si>
  <si>
    <t>GriffithSowNov15CvHooper_MG40</t>
  </si>
  <si>
    <t>GriffithSowDec08CvHooper_MG40</t>
  </si>
  <si>
    <t>GriffithSowJan06CvHooper_MG40</t>
  </si>
  <si>
    <t>GriffithSowNov15CvStephens_MG40</t>
  </si>
  <si>
    <t>GriffithSowDec08CvStephens_MG40</t>
  </si>
  <si>
    <t>GriffithSowJan06CvStephens_MG40</t>
  </si>
  <si>
    <t>LAI</t>
  </si>
  <si>
    <t>Corrected Date</t>
  </si>
  <si>
    <t>Date based on wrong coordinates</t>
  </si>
  <si>
    <t>Date</t>
  </si>
  <si>
    <t>Biomass</t>
  </si>
  <si>
    <t>PodWt</t>
  </si>
  <si>
    <t>ExactDay</t>
  </si>
  <si>
    <t>Soybean.Shell.Size</t>
  </si>
  <si>
    <t>DAS</t>
  </si>
  <si>
    <t>Cover</t>
  </si>
  <si>
    <t>BiomassN</t>
  </si>
  <si>
    <t>%inLeaves</t>
  </si>
  <si>
    <t>LeafN</t>
  </si>
  <si>
    <t>GattonSowJan9</t>
  </si>
  <si>
    <t>Soybean.Leaf.CoverGreen</t>
  </si>
  <si>
    <t>Dalby</t>
  </si>
  <si>
    <t>Ames2015SowEarly</t>
  </si>
  <si>
    <t>Ames2015SowLate</t>
  </si>
  <si>
    <t>Sutherland2015SowEarly</t>
  </si>
  <si>
    <t>Sutherland2015SowLate</t>
  </si>
  <si>
    <t>Soybean.Phenology.Stage</t>
  </si>
  <si>
    <t>Soybean.Phenology.DaysAfterSowing</t>
  </si>
  <si>
    <t>Grain</t>
  </si>
  <si>
    <t>Stem</t>
  </si>
  <si>
    <t>Leaf</t>
  </si>
  <si>
    <t>Shell</t>
  </si>
  <si>
    <t>NodeNo</t>
  </si>
  <si>
    <t>StemN%</t>
  </si>
  <si>
    <t>Nconc</t>
  </si>
  <si>
    <t>LeafN%</t>
  </si>
  <si>
    <t>ShellN%</t>
  </si>
  <si>
    <t>GrainN%</t>
  </si>
  <si>
    <t>nodes_per_main_stem</t>
  </si>
  <si>
    <t>yieldfrompaper_g_m2</t>
  </si>
  <si>
    <t>grain_size_g</t>
  </si>
  <si>
    <t>protein</t>
  </si>
  <si>
    <t>oil</t>
  </si>
  <si>
    <t>tops_g_m2</t>
  </si>
  <si>
    <t>irrigation</t>
  </si>
  <si>
    <t>seeds_m2</t>
  </si>
  <si>
    <t>Katherine1988WaterIrrigated</t>
  </si>
  <si>
    <t>Katherine1988WaterRainfed</t>
  </si>
  <si>
    <t>Katherine1989SowJan10</t>
  </si>
  <si>
    <t>Katherine1989SowFeb07</t>
  </si>
  <si>
    <t>Kununurra1980WaterWet</t>
  </si>
  <si>
    <t>Kununurra1980WaterWetDry</t>
  </si>
  <si>
    <t>Kununurra1980WaterDry</t>
  </si>
  <si>
    <t>Kununurra1979WaterWet</t>
  </si>
  <si>
    <t>Kununurra1979WaterDry</t>
  </si>
  <si>
    <t>Kununurra1979WaterWetDry</t>
  </si>
  <si>
    <t>ColeamballySowDec09</t>
  </si>
  <si>
    <t>Soybean.Grain.HarvestIndex</t>
  </si>
  <si>
    <t>Nebraska2007N4</t>
  </si>
  <si>
    <t>Nebraska2006N4</t>
  </si>
  <si>
    <t>Nebraska2007N3</t>
  </si>
  <si>
    <t>Nebraska2006N3</t>
  </si>
  <si>
    <t>Nebraska2007N2</t>
  </si>
  <si>
    <t>Nebraska2006N2</t>
  </si>
  <si>
    <t>Nebraska2007N1</t>
  </si>
  <si>
    <t>Nebraska2006N1</t>
  </si>
  <si>
    <t>Nfixed</t>
  </si>
  <si>
    <t>NFixed2</t>
  </si>
  <si>
    <t>Soybean.Leaf.Nconc</t>
  </si>
  <si>
    <t>Soybean.Leaf.N</t>
  </si>
  <si>
    <t>Soybean.Shell.HarvestIndex</t>
  </si>
  <si>
    <t>Nfixederr</t>
  </si>
  <si>
    <t>Soybean.Grain.FWt</t>
  </si>
  <si>
    <t>Leeton2006SowNov27CvFiskebyV</t>
  </si>
  <si>
    <t>Leeton2006SowDec04CvFiskebyV</t>
  </si>
  <si>
    <t>Leeton2006SowDec11CvFiskebyV</t>
  </si>
  <si>
    <t>Leeton2006SowDec18CvFiskebyV</t>
  </si>
  <si>
    <t>Leeton2006SowDec24CvFiskebyV</t>
  </si>
  <si>
    <t>Leeton2006SowJan02CvFiskebyV</t>
  </si>
  <si>
    <t>Leeton2006SowJan09CvFiskebyV</t>
  </si>
  <si>
    <t>Leeton2006SowJan16CvFiskebyV</t>
  </si>
  <si>
    <t>Leeton2006SowJan22CvFiskebyV</t>
  </si>
  <si>
    <t>Leeton2006SowJan29CvFiskebyV</t>
  </si>
  <si>
    <t>Leeton2006SowNov27CvF148_7</t>
  </si>
  <si>
    <t>Leeton2006SowDec04CvF148_7</t>
  </si>
  <si>
    <t>Leeton2006SowDec11CvF148_7</t>
  </si>
  <si>
    <t>Leeton2006SowDec18CvF148_7</t>
  </si>
  <si>
    <t>Leeton2006SowDec24CvF148_7</t>
  </si>
  <si>
    <t>Leeton2006SowJan02CvF148_7</t>
  </si>
  <si>
    <t>Leeton2006SowJan09CvF148_7</t>
  </si>
  <si>
    <t>Leeton2006SowJan16CvF148_7</t>
  </si>
  <si>
    <t>Leeton2006SowJan22CvF148_7</t>
  </si>
  <si>
    <t>Leeton2006SowJan29CvF148_7</t>
  </si>
  <si>
    <t>Leeton2006SowNov27CvDjakal</t>
  </si>
  <si>
    <t>Leeton2006SowDec04CvDjakal</t>
  </si>
  <si>
    <t>Leeton2006SowDec11CvDjakal</t>
  </si>
  <si>
    <t>Leeton2006SowDec18CvDjakal</t>
  </si>
  <si>
    <t>Leeton2006SowDec24CvDjakal</t>
  </si>
  <si>
    <t>Leeton2006SowJan02CvDjakal</t>
  </si>
  <si>
    <t>Leeton2006SowJan09CvDjakal</t>
  </si>
  <si>
    <t>Leeton2006SowJan16CvDjakal</t>
  </si>
  <si>
    <t>Leeton2006SowJan22CvDjakal</t>
  </si>
  <si>
    <t>Leeton2006SowJan29CvDjakal</t>
  </si>
  <si>
    <t>Leeton2006SowNov27CvBowyer</t>
  </si>
  <si>
    <t>Leeton2006SowDec04CvBowyer</t>
  </si>
  <si>
    <t>Leeton2006SowDec11CvBowyer</t>
  </si>
  <si>
    <t>Leeton2006SowDec18CvBowyer</t>
  </si>
  <si>
    <t>Leeton2006SowDec24CvBowyer</t>
  </si>
  <si>
    <t>Leeton2006SowJan02CvBowyer</t>
  </si>
  <si>
    <t>Leeton2006SowJan09CvBowyer</t>
  </si>
  <si>
    <t>Leeton2006SowJan16CvBowyer</t>
  </si>
  <si>
    <t>Leeton2006SowJan22CvBowyer</t>
  </si>
  <si>
    <t>Leeton2006SowJan29CvBowyer</t>
  </si>
  <si>
    <t>Leeton2006SowNov27CvBunya</t>
  </si>
  <si>
    <t>Leeton2006SowDec04CvBunya</t>
  </si>
  <si>
    <t>Leeton2006SowDec11CvBunya</t>
  </si>
  <si>
    <t>Leeton2006SowDec18CvBunya</t>
  </si>
  <si>
    <t>Leeton2006SowDec24CvBunya</t>
  </si>
  <si>
    <t>Leeton2006SowJan02CvBunya</t>
  </si>
  <si>
    <t>Leeton2006SowJan09CvBunya</t>
  </si>
  <si>
    <t>Leeton2006SowJan16CvBunya</t>
  </si>
  <si>
    <t>Leeton2006SowJan22CvBunya</t>
  </si>
  <si>
    <t>Leeton2006SowJan29CvBunya</t>
  </si>
  <si>
    <t>Leeton2006SowNov27CvCowrie</t>
  </si>
  <si>
    <t>Leeton2006SowDec04CvCowrie</t>
  </si>
  <si>
    <t>Leeton2006SowDec11CvCowrie</t>
  </si>
  <si>
    <t>Leeton2006SowDec18CvCowrie</t>
  </si>
  <si>
    <t>Leeton2006SowDec24CvCowrie</t>
  </si>
  <si>
    <t>Leeton2006SowJan02CvCowrie</t>
  </si>
  <si>
    <t>Leeton2006SowJan09CvCowrie</t>
  </si>
  <si>
    <t>Leeton2006SowJan16CvCowrie</t>
  </si>
  <si>
    <t>Leeton2006SowJan22CvCowrie</t>
  </si>
  <si>
    <t>Leeton2006SowJan29CvCowrie</t>
  </si>
  <si>
    <t>Leeton2006SowNov27CvSoya791</t>
  </si>
  <si>
    <t>Leeton2006SowDec04CvSoya791</t>
  </si>
  <si>
    <t>Leeton2006SowDec11CvSoya791</t>
  </si>
  <si>
    <t>Leeton2006SowDec18CvSoya791</t>
  </si>
  <si>
    <t>Leeton2006SowDec24CvSoya791</t>
  </si>
  <si>
    <t>Leeton2006SowJan02CvSoya791</t>
  </si>
  <si>
    <t>Leeton2006SowJan09CvSoya791</t>
  </si>
  <si>
    <t>Leeton2006SowJan16CvSoya791</t>
  </si>
  <si>
    <t>Leeton2006SowJan22CvSoya791</t>
  </si>
  <si>
    <t>Leeton2006SowJan29CvSoya791</t>
  </si>
  <si>
    <t>Leeton2006SowNov27CvManark</t>
  </si>
  <si>
    <t>Leeton2006SowDec04CvManark</t>
  </si>
  <si>
    <t>Leeton2006SowDec11CvManark</t>
  </si>
  <si>
    <t>Leeton2006SowDec18CvManark</t>
  </si>
  <si>
    <t>Leeton2006SowDec24CvManark</t>
  </si>
  <si>
    <t>Leeton2006SowJan02CvManark</t>
  </si>
  <si>
    <t>Leeton2006SowJan09CvManark</t>
  </si>
  <si>
    <t>Leeton2006SowJan16CvManark</t>
  </si>
  <si>
    <t>Leeton2006SowJan22CvManark</t>
  </si>
  <si>
    <t>Leeton2006SowJan29CvManark</t>
  </si>
  <si>
    <t>Leeton2006SowNov27CvWarrigal</t>
  </si>
  <si>
    <t>Leeton2006SowDec04CvWarrigal</t>
  </si>
  <si>
    <t>Leeton2006SowDec11CvWarrigal</t>
  </si>
  <si>
    <t>Leeton2006SowDec18CvWarrigal</t>
  </si>
  <si>
    <t>Leeton2006SowDec24CvWarrigal</t>
  </si>
  <si>
    <t>Leeton2006SowJan02CvWarrigal</t>
  </si>
  <si>
    <t>Leeton2006SowJan09CvWarrigal</t>
  </si>
  <si>
    <t>Leeton2006SowJan16CvWarrigal</t>
  </si>
  <si>
    <t>Leeton2006SowJan22CvWarrigal</t>
  </si>
  <si>
    <t>Leeton2006SowJan29CvWarrigal</t>
  </si>
  <si>
    <t>Leeton2006SowNov27CvLeichhardt</t>
  </si>
  <si>
    <t>Leeton2006SowDec04CvLeichhardt</t>
  </si>
  <si>
    <t>Leeton2006SowDec11CvLeichhardt</t>
  </si>
  <si>
    <t>Leeton2006SowDec18CvLeichhardt</t>
  </si>
  <si>
    <t>Leeton2006SowDec24CvLeichhardt</t>
  </si>
  <si>
    <t>Leeton2006SowJan02CvLeichhardt</t>
  </si>
  <si>
    <t>Leeton2006SowJan09CvLeichhardt</t>
  </si>
  <si>
    <t>Leeton2006SowJan16CvLeichhardt</t>
  </si>
  <si>
    <t>Leeton2006SowJan22CvLeichhardt</t>
  </si>
  <si>
    <t>Leeton2006SowJan29CvLeichhardt</t>
  </si>
  <si>
    <t>SoilNO3_30cm</t>
  </si>
  <si>
    <t>SoilNH4_30cm</t>
  </si>
  <si>
    <t>Soybean.Leaf.CoverTotal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</si>
</sst>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rgb="FF000000"/>
      <name val="Mon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4" fillId="0" borderId="0"/>
  </cellStyleXfs>
  <cellXfs count="32">
    <xf numFmtId="0" fontId="0" fillId="0" borderId="0" xfId="0"/>
    <xf numFmtId="15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Alignment="1">
      <alignment horizontal="left"/>
    </xf>
    <xf numFmtId="14" fontId="0" fillId="0" borderId="0" xfId="0" applyNumberFormat="1"/>
    <xf numFmtId="0" fontId="0" fillId="0" borderId="0" xfId="0" applyAlignment="1">
      <alignment vertical="center" wrapText="1"/>
    </xf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Fill="1" applyBorder="1"/>
    <xf numFmtId="0" fontId="0" fillId="2" borderId="0" xfId="0" applyFill="1"/>
    <xf numFmtId="14" fontId="0" fillId="2" borderId="0" xfId="0" applyNumberFormat="1" applyFill="1"/>
    <xf numFmtId="0" fontId="0" fillId="0" borderId="0" xfId="0" applyFill="1"/>
    <xf numFmtId="2" fontId="0" fillId="0" borderId="0" xfId="0" applyNumberFormat="1"/>
    <xf numFmtId="0" fontId="1" fillId="2" borderId="0" xfId="0" applyFont="1" applyFill="1" applyBorder="1"/>
    <xf numFmtId="2" fontId="0" fillId="2" borderId="0" xfId="0" applyNumberFormat="1" applyFill="1"/>
    <xf numFmtId="1" fontId="0" fillId="0" borderId="0" xfId="0" applyNumberFormat="1"/>
    <xf numFmtId="1" fontId="2" fillId="0" borderId="0" xfId="0" applyNumberFormat="1" applyFont="1"/>
    <xf numFmtId="164" fontId="0" fillId="0" borderId="0" xfId="0" applyNumberFormat="1"/>
    <xf numFmtId="164" fontId="2" fillId="0" borderId="0" xfId="0" applyNumberFormat="1" applyFont="1"/>
    <xf numFmtId="1" fontId="3" fillId="0" borderId="0" xfId="0" applyNumberFormat="1" applyFont="1"/>
    <xf numFmtId="1" fontId="4" fillId="0" borderId="0" xfId="1" applyNumberFormat="1" applyFont="1"/>
    <xf numFmtId="165" fontId="5" fillId="0" borderId="0" xfId="1" applyNumberFormat="1" applyFont="1"/>
    <xf numFmtId="1" fontId="0" fillId="2" borderId="0" xfId="0" applyNumberFormat="1" applyFill="1"/>
    <xf numFmtId="164" fontId="0" fillId="2" borderId="0" xfId="0" applyNumberFormat="1" applyFill="1"/>
    <xf numFmtId="0" fontId="1" fillId="0" borderId="0" xfId="0" applyFont="1" applyBorder="1"/>
    <xf numFmtId="0" fontId="0" fillId="0" borderId="0" xfId="0" applyBorder="1"/>
    <xf numFmtId="0" fontId="1" fillId="2" borderId="2" xfId="0" applyFont="1" applyFill="1" applyBorder="1"/>
    <xf numFmtId="0" fontId="1" fillId="0" borderId="2" xfId="0" applyFont="1" applyFill="1" applyBorder="1"/>
    <xf numFmtId="0" fontId="1" fillId="2" borderId="1" xfId="0" applyFont="1" applyFill="1" applyBorder="1"/>
    <xf numFmtId="0" fontId="1" fillId="0" borderId="1" xfId="0" applyFont="1" applyFill="1" applyBorder="1"/>
    <xf numFmtId="14" fontId="0" fillId="0" borderId="0" xfId="0" applyNumberFormat="1" applyAlignment="1">
      <alignment horizontal="right"/>
    </xf>
    <xf numFmtId="0" fontId="6" fillId="0" borderId="0" xfId="0" applyFont="1"/>
  </cellXfs>
  <cellStyles count="2">
    <cellStyle name="Normal" xfId="0" builtinId="0"/>
    <cellStyle name="Normal_obs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Temp!$Q$1</c:f>
              <c:strCache>
                <c:ptCount val="1"/>
                <c:pt idx="0">
                  <c:v>Soybean.Leaf.SpecificArea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Temp!$N$2:$N$91</c:f>
              <c:numCache>
                <c:formatCode>General</c:formatCode>
                <c:ptCount val="90"/>
                <c:pt idx="0">
                  <c:v>0.25</c:v>
                </c:pt>
                <c:pt idx="1">
                  <c:v>1.29</c:v>
                </c:pt>
                <c:pt idx="2">
                  <c:v>2.3199999999999998</c:v>
                </c:pt>
                <c:pt idx="3">
                  <c:v>1.68</c:v>
                </c:pt>
                <c:pt idx="4">
                  <c:v>4.4400000000000004</c:v>
                </c:pt>
                <c:pt idx="5">
                  <c:v>3.81</c:v>
                </c:pt>
                <c:pt idx="6">
                  <c:v>5.61</c:v>
                </c:pt>
                <c:pt idx="7">
                  <c:v>5.96</c:v>
                </c:pt>
                <c:pt idx="8">
                  <c:v>0.74</c:v>
                </c:pt>
                <c:pt idx="9">
                  <c:v>0</c:v>
                </c:pt>
                <c:pt idx="11">
                  <c:v>0.12</c:v>
                </c:pt>
                <c:pt idx="12">
                  <c:v>1.67</c:v>
                </c:pt>
                <c:pt idx="13">
                  <c:v>0.99</c:v>
                </c:pt>
                <c:pt idx="14">
                  <c:v>3.02</c:v>
                </c:pt>
                <c:pt idx="15">
                  <c:v>1.48</c:v>
                </c:pt>
                <c:pt idx="16">
                  <c:v>4.17</c:v>
                </c:pt>
                <c:pt idx="17">
                  <c:v>0.31</c:v>
                </c:pt>
                <c:pt idx="18">
                  <c:v>4.97</c:v>
                </c:pt>
                <c:pt idx="19">
                  <c:v>6.93</c:v>
                </c:pt>
                <c:pt idx="20">
                  <c:v>0</c:v>
                </c:pt>
                <c:pt idx="22">
                  <c:v>3.3484526670000001</c:v>
                </c:pt>
                <c:pt idx="23">
                  <c:v>4.4933822670000003</c:v>
                </c:pt>
                <c:pt idx="24">
                  <c:v>3.5467477330000001</c:v>
                </c:pt>
                <c:pt idx="25">
                  <c:v>0.18906666699999999</c:v>
                </c:pt>
                <c:pt idx="26">
                  <c:v>4.4898179999999996</c:v>
                </c:pt>
                <c:pt idx="27">
                  <c:v>2.6299103330000002</c:v>
                </c:pt>
                <c:pt idx="28">
                  <c:v>1.063767667</c:v>
                </c:pt>
                <c:pt idx="33">
                  <c:v>1.333144933</c:v>
                </c:pt>
                <c:pt idx="34">
                  <c:v>4.4241513330000002</c:v>
                </c:pt>
                <c:pt idx="35">
                  <c:v>2.870000133</c:v>
                </c:pt>
                <c:pt idx="36">
                  <c:v>4.6754084669999996</c:v>
                </c:pt>
                <c:pt idx="37">
                  <c:v>5.2218760670000002</c:v>
                </c:pt>
                <c:pt idx="38">
                  <c:v>0.56501726699999999</c:v>
                </c:pt>
                <c:pt idx="71">
                  <c:v>0.92121101109482895</c:v>
                </c:pt>
                <c:pt idx="72">
                  <c:v>4.33777737073477</c:v>
                </c:pt>
                <c:pt idx="73">
                  <c:v>5.1295399832530801</c:v>
                </c:pt>
                <c:pt idx="74">
                  <c:v>6.9137141511408799</c:v>
                </c:pt>
                <c:pt idx="75">
                  <c:v>6.4919667155118201</c:v>
                </c:pt>
                <c:pt idx="76">
                  <c:v>3.2030039773916599</c:v>
                </c:pt>
                <c:pt idx="77">
                  <c:v>6.2223937617751703</c:v>
                </c:pt>
                <c:pt idx="78">
                  <c:v>4.8364559346870397</c:v>
                </c:pt>
                <c:pt idx="79">
                  <c:v>5.12502616705045</c:v>
                </c:pt>
                <c:pt idx="80">
                  <c:v>3.1582975716977102</c:v>
                </c:pt>
                <c:pt idx="81">
                  <c:v>2.3992699392924401</c:v>
                </c:pt>
                <c:pt idx="82">
                  <c:v>8.6793227967343505</c:v>
                </c:pt>
                <c:pt idx="83">
                  <c:v>7.4025800711743699</c:v>
                </c:pt>
                <c:pt idx="84">
                  <c:v>4.4933666527109004</c:v>
                </c:pt>
                <c:pt idx="85">
                  <c:v>9.0776768892610402</c:v>
                </c:pt>
                <c:pt idx="86">
                  <c:v>6.89652239899518</c:v>
                </c:pt>
                <c:pt idx="87">
                  <c:v>0.53109953945990995</c:v>
                </c:pt>
                <c:pt idx="88">
                  <c:v>7.1780275277370702</c:v>
                </c:pt>
              </c:numCache>
            </c:numRef>
          </c:xVal>
          <c:yVal>
            <c:numRef>
              <c:f>Temp!$Q$2:$Q$91</c:f>
              <c:numCache>
                <c:formatCode>General</c:formatCode>
                <c:ptCount val="90"/>
                <c:pt idx="0">
                  <c:v>23992.322456813821</c:v>
                </c:pt>
                <c:pt idx="1">
                  <c:v>25313.97174254317</c:v>
                </c:pt>
                <c:pt idx="2">
                  <c:v>26429.710640236957</c:v>
                </c:pt>
                <c:pt idx="3">
                  <c:v>27568.099770265835</c:v>
                </c:pt>
                <c:pt idx="4">
                  <c:v>30498.694875669731</c:v>
                </c:pt>
                <c:pt idx="5">
                  <c:v>31127.450980392154</c:v>
                </c:pt>
                <c:pt idx="6">
                  <c:v>33850.238339467811</c:v>
                </c:pt>
                <c:pt idx="7">
                  <c:v>33927.249957306318</c:v>
                </c:pt>
                <c:pt idx="8">
                  <c:v>38845.144356955381</c:v>
                </c:pt>
                <c:pt idx="11">
                  <c:v>21126.760563380281</c:v>
                </c:pt>
                <c:pt idx="12">
                  <c:v>24598.615407276477</c:v>
                </c:pt>
                <c:pt idx="13">
                  <c:v>25621.118012422361</c:v>
                </c:pt>
                <c:pt idx="14">
                  <c:v>29320.388349514564</c:v>
                </c:pt>
                <c:pt idx="15">
                  <c:v>29365.079365079368</c:v>
                </c:pt>
                <c:pt idx="16">
                  <c:v>31117.080814864563</c:v>
                </c:pt>
                <c:pt idx="17">
                  <c:v>35267.349260523326</c:v>
                </c:pt>
                <c:pt idx="18">
                  <c:v>39410.038854967883</c:v>
                </c:pt>
                <c:pt idx="19">
                  <c:v>50170.129588069212</c:v>
                </c:pt>
                <c:pt idx="22">
                  <c:v>20837.10095400504</c:v>
                </c:pt>
                <c:pt idx="23">
                  <c:v>24667.679467369173</c:v>
                </c:pt>
                <c:pt idx="24">
                  <c:v>24895.281227212148</c:v>
                </c:pt>
                <c:pt idx="25">
                  <c:v>25549.549594594591</c:v>
                </c:pt>
                <c:pt idx="26">
                  <c:v>26139.052973774684</c:v>
                </c:pt>
                <c:pt idx="27">
                  <c:v>28900.113549450551</c:v>
                </c:pt>
                <c:pt idx="28">
                  <c:v>36597.511475160842</c:v>
                </c:pt>
                <c:pt idx="33">
                  <c:v>22053.679619520262</c:v>
                </c:pt>
                <c:pt idx="34">
                  <c:v>25290.981152460987</c:v>
                </c:pt>
                <c:pt idx="35">
                  <c:v>26956.795229506322</c:v>
                </c:pt>
                <c:pt idx="36">
                  <c:v>28080.531333333329</c:v>
                </c:pt>
                <c:pt idx="37">
                  <c:v>29404.110969086094</c:v>
                </c:pt>
                <c:pt idx="38">
                  <c:v>32534.583506231364</c:v>
                </c:pt>
                <c:pt idx="78">
                  <c:v>31745.807010921511</c:v>
                </c:pt>
                <c:pt idx="79">
                  <c:v>32069.620549677846</c:v>
                </c:pt>
                <c:pt idx="80">
                  <c:v>34102.758793628491</c:v>
                </c:pt>
                <c:pt idx="81">
                  <c:v>34347.929212067291</c:v>
                </c:pt>
                <c:pt idx="82">
                  <c:v>35094.659940056139</c:v>
                </c:pt>
                <c:pt idx="83">
                  <c:v>37324.808003524799</c:v>
                </c:pt>
                <c:pt idx="84">
                  <c:v>37909.06206031816</c:v>
                </c:pt>
                <c:pt idx="85">
                  <c:v>40020.288634721081</c:v>
                </c:pt>
                <c:pt idx="86">
                  <c:v>41267.383030936362</c:v>
                </c:pt>
                <c:pt idx="87">
                  <c:v>45955.10799080845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C3-45C4-AC13-2BFFBD0F635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Temp!$N$80:$N$90</c:f>
              <c:numCache>
                <c:formatCode>General</c:formatCode>
                <c:ptCount val="11"/>
                <c:pt idx="0">
                  <c:v>4.8364559346870397</c:v>
                </c:pt>
                <c:pt idx="1">
                  <c:v>5.12502616705045</c:v>
                </c:pt>
                <c:pt idx="2">
                  <c:v>3.1582975716977102</c:v>
                </c:pt>
                <c:pt idx="3">
                  <c:v>2.3992699392924401</c:v>
                </c:pt>
                <c:pt idx="4">
                  <c:v>8.6793227967343505</c:v>
                </c:pt>
                <c:pt idx="5">
                  <c:v>7.4025800711743699</c:v>
                </c:pt>
                <c:pt idx="6">
                  <c:v>4.4933666527109004</c:v>
                </c:pt>
                <c:pt idx="7">
                  <c:v>9.0776768892610402</c:v>
                </c:pt>
                <c:pt idx="8">
                  <c:v>6.89652239899518</c:v>
                </c:pt>
                <c:pt idx="9">
                  <c:v>0.53109953945990995</c:v>
                </c:pt>
                <c:pt idx="10">
                  <c:v>7.1780275277370702</c:v>
                </c:pt>
              </c:numCache>
            </c:numRef>
          </c:xVal>
          <c:yVal>
            <c:numRef>
              <c:f>Temp!$Q$80:$Q$90</c:f>
              <c:numCache>
                <c:formatCode>General</c:formatCode>
                <c:ptCount val="11"/>
                <c:pt idx="0">
                  <c:v>31745.807010921511</c:v>
                </c:pt>
                <c:pt idx="1">
                  <c:v>32069.620549677846</c:v>
                </c:pt>
                <c:pt idx="2">
                  <c:v>34102.758793628491</c:v>
                </c:pt>
                <c:pt idx="3">
                  <c:v>34347.929212067291</c:v>
                </c:pt>
                <c:pt idx="4">
                  <c:v>35094.659940056139</c:v>
                </c:pt>
                <c:pt idx="5">
                  <c:v>37324.808003524799</c:v>
                </c:pt>
                <c:pt idx="6">
                  <c:v>37909.06206031816</c:v>
                </c:pt>
                <c:pt idx="7">
                  <c:v>40020.288634721081</c:v>
                </c:pt>
                <c:pt idx="8">
                  <c:v>41267.383030936362</c:v>
                </c:pt>
                <c:pt idx="9">
                  <c:v>45955.10799080845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C3-45C4-AC13-2BFFBD0F6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47168"/>
        <c:axId val="429247560"/>
      </c:scatterChart>
      <c:valAx>
        <c:axId val="42924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7560"/>
        <c:crosses val="autoZero"/>
        <c:crossBetween val="midCat"/>
      </c:valAx>
      <c:valAx>
        <c:axId val="42924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Temp!$Q$1</c:f>
              <c:strCache>
                <c:ptCount val="1"/>
                <c:pt idx="0">
                  <c:v>Soybean.Leaf.SpecificArea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Temp!$K$2:$K$91</c:f>
              <c:numCache>
                <c:formatCode>General</c:formatCode>
                <c:ptCount val="90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15</c:v>
                </c:pt>
                <c:pt idx="4">
                  <c:v>16</c:v>
                </c:pt>
                <c:pt idx="5">
                  <c:v>11</c:v>
                </c:pt>
                <c:pt idx="6">
                  <c:v>15</c:v>
                </c:pt>
                <c:pt idx="7">
                  <c:v>13</c:v>
                </c:pt>
                <c:pt idx="8">
                  <c:v>4</c:v>
                </c:pt>
                <c:pt idx="11">
                  <c:v>0</c:v>
                </c:pt>
                <c:pt idx="12">
                  <c:v>13</c:v>
                </c:pt>
                <c:pt idx="13">
                  <c:v>6</c:v>
                </c:pt>
                <c:pt idx="14">
                  <c:v>10</c:v>
                </c:pt>
                <c:pt idx="15">
                  <c:v>7</c:v>
                </c:pt>
                <c:pt idx="16">
                  <c:v>13</c:v>
                </c:pt>
                <c:pt idx="17">
                  <c:v>2</c:v>
                </c:pt>
                <c:pt idx="18">
                  <c:v>14</c:v>
                </c:pt>
                <c:pt idx="19">
                  <c:v>14</c:v>
                </c:pt>
                <c:pt idx="22">
                  <c:v>20.88666667</c:v>
                </c:pt>
                <c:pt idx="23">
                  <c:v>20.88666667</c:v>
                </c:pt>
                <c:pt idx="24">
                  <c:v>16.11</c:v>
                </c:pt>
                <c:pt idx="25">
                  <c:v>2</c:v>
                </c:pt>
                <c:pt idx="26">
                  <c:v>18.11333333</c:v>
                </c:pt>
                <c:pt idx="27">
                  <c:v>10.33333333</c:v>
                </c:pt>
                <c:pt idx="28">
                  <c:v>6.3333333329999997</c:v>
                </c:pt>
                <c:pt idx="29">
                  <c:v>20.88666667</c:v>
                </c:pt>
                <c:pt idx="33">
                  <c:v>7.1133333329999999</c:v>
                </c:pt>
                <c:pt idx="34">
                  <c:v>16.39</c:v>
                </c:pt>
                <c:pt idx="35">
                  <c:v>13.78</c:v>
                </c:pt>
                <c:pt idx="36">
                  <c:v>15.61</c:v>
                </c:pt>
                <c:pt idx="37">
                  <c:v>16.39</c:v>
                </c:pt>
                <c:pt idx="38">
                  <c:v>3.6666666669999999</c:v>
                </c:pt>
                <c:pt idx="39">
                  <c:v>16.39</c:v>
                </c:pt>
                <c:pt idx="78">
                  <c:v>17.474120082815698</c:v>
                </c:pt>
                <c:pt idx="79">
                  <c:v>17.681159420289799</c:v>
                </c:pt>
                <c:pt idx="80">
                  <c:v>17.432712215320901</c:v>
                </c:pt>
                <c:pt idx="81">
                  <c:v>8.0331262939958599</c:v>
                </c:pt>
                <c:pt idx="82">
                  <c:v>17.267080745341602</c:v>
                </c:pt>
                <c:pt idx="83">
                  <c:v>14.699792960662499</c:v>
                </c:pt>
                <c:pt idx="84">
                  <c:v>10.559006211180099</c:v>
                </c:pt>
                <c:pt idx="85">
                  <c:v>16.687370600413999</c:v>
                </c:pt>
                <c:pt idx="86">
                  <c:v>12.919254658385</c:v>
                </c:pt>
                <c:pt idx="87">
                  <c:v>17.474120082815698</c:v>
                </c:pt>
              </c:numCache>
            </c:numRef>
          </c:xVal>
          <c:yVal>
            <c:numRef>
              <c:f>Temp!$Q$2:$Q$91</c:f>
              <c:numCache>
                <c:formatCode>General</c:formatCode>
                <c:ptCount val="90"/>
                <c:pt idx="0">
                  <c:v>23992.322456813821</c:v>
                </c:pt>
                <c:pt idx="1">
                  <c:v>25313.97174254317</c:v>
                </c:pt>
                <c:pt idx="2">
                  <c:v>26429.710640236957</c:v>
                </c:pt>
                <c:pt idx="3">
                  <c:v>27568.099770265835</c:v>
                </c:pt>
                <c:pt idx="4">
                  <c:v>30498.694875669731</c:v>
                </c:pt>
                <c:pt idx="5">
                  <c:v>31127.450980392154</c:v>
                </c:pt>
                <c:pt idx="6">
                  <c:v>33850.238339467811</c:v>
                </c:pt>
                <c:pt idx="7">
                  <c:v>33927.249957306318</c:v>
                </c:pt>
                <c:pt idx="8">
                  <c:v>38845.144356955381</c:v>
                </c:pt>
                <c:pt idx="11">
                  <c:v>21126.760563380281</c:v>
                </c:pt>
                <c:pt idx="12">
                  <c:v>24598.615407276477</c:v>
                </c:pt>
                <c:pt idx="13">
                  <c:v>25621.118012422361</c:v>
                </c:pt>
                <c:pt idx="14">
                  <c:v>29320.388349514564</c:v>
                </c:pt>
                <c:pt idx="15">
                  <c:v>29365.079365079368</c:v>
                </c:pt>
                <c:pt idx="16">
                  <c:v>31117.080814864563</c:v>
                </c:pt>
                <c:pt idx="17">
                  <c:v>35267.349260523326</c:v>
                </c:pt>
                <c:pt idx="18">
                  <c:v>39410.038854967883</c:v>
                </c:pt>
                <c:pt idx="19">
                  <c:v>50170.129588069212</c:v>
                </c:pt>
                <c:pt idx="22">
                  <c:v>20837.10095400504</c:v>
                </c:pt>
                <c:pt idx="23">
                  <c:v>24667.679467369173</c:v>
                </c:pt>
                <c:pt idx="24">
                  <c:v>24895.281227212148</c:v>
                </c:pt>
                <c:pt idx="25">
                  <c:v>25549.549594594591</c:v>
                </c:pt>
                <c:pt idx="26">
                  <c:v>26139.052973774684</c:v>
                </c:pt>
                <c:pt idx="27">
                  <c:v>28900.113549450551</c:v>
                </c:pt>
                <c:pt idx="28">
                  <c:v>36597.511475160842</c:v>
                </c:pt>
                <c:pt idx="33">
                  <c:v>22053.679619520262</c:v>
                </c:pt>
                <c:pt idx="34">
                  <c:v>25290.981152460987</c:v>
                </c:pt>
                <c:pt idx="35">
                  <c:v>26956.795229506322</c:v>
                </c:pt>
                <c:pt idx="36">
                  <c:v>28080.531333333329</c:v>
                </c:pt>
                <c:pt idx="37">
                  <c:v>29404.110969086094</c:v>
                </c:pt>
                <c:pt idx="38">
                  <c:v>32534.583506231364</c:v>
                </c:pt>
                <c:pt idx="78">
                  <c:v>31745.807010921511</c:v>
                </c:pt>
                <c:pt idx="79">
                  <c:v>32069.620549677846</c:v>
                </c:pt>
                <c:pt idx="80">
                  <c:v>34102.758793628491</c:v>
                </c:pt>
                <c:pt idx="81">
                  <c:v>34347.929212067291</c:v>
                </c:pt>
                <c:pt idx="82">
                  <c:v>35094.659940056139</c:v>
                </c:pt>
                <c:pt idx="83">
                  <c:v>37324.808003524799</c:v>
                </c:pt>
                <c:pt idx="84">
                  <c:v>37909.06206031816</c:v>
                </c:pt>
                <c:pt idx="85">
                  <c:v>40020.288634721081</c:v>
                </c:pt>
                <c:pt idx="86">
                  <c:v>41267.383030936362</c:v>
                </c:pt>
                <c:pt idx="87">
                  <c:v>45955.10799080845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6-47EF-8F4A-B0EE79C3BE5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Temp!$K$80:$K$90</c:f>
              <c:numCache>
                <c:formatCode>General</c:formatCode>
                <c:ptCount val="11"/>
                <c:pt idx="0">
                  <c:v>17.474120082815698</c:v>
                </c:pt>
                <c:pt idx="1">
                  <c:v>17.681159420289799</c:v>
                </c:pt>
                <c:pt idx="2">
                  <c:v>17.432712215320901</c:v>
                </c:pt>
                <c:pt idx="3">
                  <c:v>8.0331262939958599</c:v>
                </c:pt>
                <c:pt idx="4">
                  <c:v>17.267080745341602</c:v>
                </c:pt>
                <c:pt idx="5">
                  <c:v>14.699792960662499</c:v>
                </c:pt>
                <c:pt idx="6">
                  <c:v>10.559006211180099</c:v>
                </c:pt>
                <c:pt idx="7">
                  <c:v>16.687370600413999</c:v>
                </c:pt>
                <c:pt idx="8">
                  <c:v>12.919254658385</c:v>
                </c:pt>
                <c:pt idx="9">
                  <c:v>17.474120082815698</c:v>
                </c:pt>
              </c:numCache>
            </c:numRef>
          </c:xVal>
          <c:yVal>
            <c:numRef>
              <c:f>Temp!$Q$80:$Q$90</c:f>
              <c:numCache>
                <c:formatCode>General</c:formatCode>
                <c:ptCount val="11"/>
                <c:pt idx="0">
                  <c:v>31745.807010921511</c:v>
                </c:pt>
                <c:pt idx="1">
                  <c:v>32069.620549677846</c:v>
                </c:pt>
                <c:pt idx="2">
                  <c:v>34102.758793628491</c:v>
                </c:pt>
                <c:pt idx="3">
                  <c:v>34347.929212067291</c:v>
                </c:pt>
                <c:pt idx="4">
                  <c:v>35094.659940056139</c:v>
                </c:pt>
                <c:pt idx="5">
                  <c:v>37324.808003524799</c:v>
                </c:pt>
                <c:pt idx="6">
                  <c:v>37909.06206031816</c:v>
                </c:pt>
                <c:pt idx="7">
                  <c:v>40020.288634721081</c:v>
                </c:pt>
                <c:pt idx="8">
                  <c:v>41267.383030936362</c:v>
                </c:pt>
                <c:pt idx="9">
                  <c:v>45955.10799080845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06-47EF-8F4A-B0EE79C3B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48344"/>
        <c:axId val="429248736"/>
      </c:scatterChart>
      <c:valAx>
        <c:axId val="429248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8736"/>
        <c:crosses val="autoZero"/>
        <c:crossBetween val="midCat"/>
      </c:valAx>
      <c:valAx>
        <c:axId val="42924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8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5</xdr:row>
      <xdr:rowOff>41910</xdr:rowOff>
    </xdr:from>
    <xdr:to>
      <xdr:col>7</xdr:col>
      <xdr:colOff>731520</xdr:colOff>
      <xdr:row>20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22</xdr:row>
      <xdr:rowOff>0</xdr:rowOff>
    </xdr:from>
    <xdr:to>
      <xdr:col>7</xdr:col>
      <xdr:colOff>685800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336"/>
  <sheetViews>
    <sheetView tabSelected="1" workbookViewId="0">
      <pane xSplit="10716" ySplit="576" topLeftCell="O1" activePane="bottomRight"/>
      <selection activeCell="F1" sqref="F1"/>
      <selection pane="topRight" activeCell="R1" sqref="R1:R1048576"/>
      <selection pane="bottomLeft" activeCell="C341" sqref="C341"/>
      <selection pane="bottomRight" activeCell="O2" sqref="O2"/>
    </sheetView>
  </sheetViews>
  <sheetFormatPr defaultRowHeight="14.4"/>
  <cols>
    <col min="1" max="1" width="43.33203125" bestFit="1" customWidth="1"/>
    <col min="2" max="2" width="16.33203125" bestFit="1" customWidth="1"/>
    <col min="3" max="3" width="10.33203125" customWidth="1"/>
    <col min="4" max="4" width="32" bestFit="1" customWidth="1"/>
    <col min="5" max="5" width="32" customWidth="1"/>
    <col min="6" max="6" width="28.88671875" bestFit="1" customWidth="1"/>
    <col min="7" max="7" width="27.6640625" bestFit="1" customWidth="1"/>
    <col min="8" max="8" width="27" bestFit="1" customWidth="1"/>
    <col min="9" max="9" width="9.88671875" bestFit="1" customWidth="1"/>
    <col min="10" max="10" width="10.109375" bestFit="1" customWidth="1"/>
    <col min="11" max="11" width="27.33203125" bestFit="1" customWidth="1"/>
    <col min="12" max="12" width="11.109375" bestFit="1" customWidth="1"/>
    <col min="13" max="13" width="21.6640625" customWidth="1"/>
    <col min="14" max="14" width="14.109375" bestFit="1" customWidth="1"/>
    <col min="15" max="15" width="21.33203125" bestFit="1" customWidth="1"/>
    <col min="16" max="16" width="12" bestFit="1" customWidth="1"/>
    <col min="17" max="17" width="21.44140625" bestFit="1" customWidth="1"/>
    <col min="18" max="18" width="17.6640625" bestFit="1" customWidth="1"/>
    <col min="19" max="19" width="18.6640625" bestFit="1" customWidth="1"/>
    <col min="20" max="20" width="14.109375" bestFit="1" customWidth="1"/>
    <col min="21" max="21" width="14.88671875" bestFit="1" customWidth="1"/>
    <col min="22" max="22" width="13.88671875" bestFit="1" customWidth="1"/>
    <col min="23" max="23" width="14.44140625" bestFit="1" customWidth="1"/>
    <col min="24" max="24" width="14.44140625" customWidth="1"/>
    <col min="25" max="25" width="15.109375" bestFit="1" customWidth="1"/>
    <col min="26" max="26" width="15" bestFit="1" customWidth="1"/>
    <col min="27" max="27" width="15" customWidth="1"/>
    <col min="28" max="29" width="21.88671875" customWidth="1"/>
    <col min="30" max="30" width="20.5546875" bestFit="1" customWidth="1"/>
    <col min="31" max="31" width="21.6640625" bestFit="1" customWidth="1"/>
    <col min="32" max="32" width="21.6640625" customWidth="1"/>
    <col min="33" max="33" width="17.6640625" bestFit="1" customWidth="1"/>
    <col min="34" max="34" width="16.44140625" bestFit="1" customWidth="1"/>
    <col min="35" max="35" width="17.33203125" bestFit="1" customWidth="1"/>
    <col min="36" max="36" width="18" bestFit="1" customWidth="1"/>
    <col min="37" max="37" width="16.5546875" bestFit="1" customWidth="1"/>
    <col min="38" max="38" width="17.6640625" bestFit="1" customWidth="1"/>
    <col min="39" max="39" width="17.6640625" customWidth="1"/>
    <col min="40" max="40" width="13.6640625" bestFit="1" customWidth="1"/>
    <col min="41" max="41" width="12.6640625" bestFit="1" customWidth="1"/>
    <col min="42" max="42" width="13.33203125" bestFit="1" customWidth="1"/>
    <col min="43" max="43" width="14" bestFit="1" customWidth="1"/>
    <col min="44" max="44" width="20.6640625" style="9" bestFit="1" customWidth="1"/>
    <col min="45" max="46" width="20.6640625" customWidth="1"/>
    <col min="47" max="47" width="9.33203125" bestFit="1" customWidth="1"/>
    <col min="48" max="48" width="14.6640625" bestFit="1" customWidth="1"/>
    <col min="49" max="49" width="13.88671875" bestFit="1" customWidth="1"/>
    <col min="50" max="50" width="17" bestFit="1" customWidth="1"/>
    <col min="51" max="51" width="5.6640625" bestFit="1" customWidth="1"/>
    <col min="52" max="52" width="8.109375" bestFit="1" customWidth="1"/>
    <col min="53" max="53" width="14" bestFit="1" customWidth="1"/>
    <col min="54" max="54" width="14.33203125" bestFit="1" customWidth="1"/>
    <col min="55" max="55" width="10.6640625" bestFit="1" customWidth="1"/>
    <col min="56" max="56" width="10.5546875" bestFit="1" customWidth="1"/>
    <col min="57" max="57" width="6.5546875" bestFit="1" customWidth="1"/>
    <col min="58" max="58" width="7.5546875" bestFit="1" customWidth="1"/>
    <col min="59" max="59" width="14.88671875" bestFit="1" customWidth="1"/>
    <col min="60" max="60" width="17.44140625" bestFit="1" customWidth="1"/>
    <col min="61" max="61" width="14.109375" bestFit="1" customWidth="1"/>
    <col min="62" max="62" width="15.109375" bestFit="1" customWidth="1"/>
    <col min="63" max="63" width="14.6640625" bestFit="1" customWidth="1"/>
    <col min="64" max="64" width="15" bestFit="1" customWidth="1"/>
    <col min="65" max="65" width="11.6640625" bestFit="1" customWidth="1"/>
    <col min="66" max="66" width="11.33203125" bestFit="1" customWidth="1"/>
    <col min="67" max="67" width="17.6640625" bestFit="1" customWidth="1"/>
    <col min="68" max="68" width="20.33203125" bestFit="1" customWidth="1"/>
    <col min="69" max="69" width="18.44140625" bestFit="1" customWidth="1"/>
    <col min="70" max="70" width="17.33203125" bestFit="1" customWidth="1"/>
    <col min="71" max="71" width="17.44140625" bestFit="1" customWidth="1"/>
    <col min="72" max="72" width="18.109375" bestFit="1" customWidth="1"/>
    <col min="73" max="73" width="13.6640625" bestFit="1" customWidth="1"/>
    <col min="74" max="74" width="16.33203125" bestFit="1" customWidth="1"/>
    <col min="75" max="75" width="14.109375" bestFit="1" customWidth="1"/>
    <col min="76" max="76" width="14.44140625" bestFit="1" customWidth="1"/>
    <col min="77" max="77" width="13.88671875" bestFit="1" customWidth="1"/>
    <col min="78" max="78" width="10.6640625" bestFit="1" customWidth="1"/>
    <col min="79" max="79" width="18.6640625" bestFit="1" customWidth="1"/>
    <col min="80" max="80" width="13.44140625" bestFit="1" customWidth="1"/>
    <col min="81" max="81" width="18.6640625" bestFit="1" customWidth="1"/>
    <col min="82" max="82" width="18" bestFit="1" customWidth="1"/>
    <col min="83" max="83" width="10.88671875" bestFit="1" customWidth="1"/>
    <col min="84" max="84" width="9.88671875" bestFit="1" customWidth="1"/>
    <col min="85" max="85" width="12.109375" bestFit="1" customWidth="1"/>
  </cols>
  <sheetData>
    <row r="1" spans="1:96">
      <c r="A1" s="3" t="s">
        <v>0</v>
      </c>
      <c r="B1" t="s">
        <v>1</v>
      </c>
      <c r="C1" t="s">
        <v>189</v>
      </c>
      <c r="D1" t="s">
        <v>14</v>
      </c>
      <c r="E1" t="s">
        <v>188</v>
      </c>
      <c r="F1" t="s">
        <v>62</v>
      </c>
      <c r="G1" t="s">
        <v>63</v>
      </c>
      <c r="H1" t="s">
        <v>64</v>
      </c>
      <c r="I1" t="s">
        <v>15</v>
      </c>
      <c r="J1" t="s">
        <v>16</v>
      </c>
      <c r="K1" t="s">
        <v>61</v>
      </c>
      <c r="L1" t="s">
        <v>92</v>
      </c>
      <c r="M1" t="s">
        <v>89</v>
      </c>
      <c r="N1" t="s">
        <v>55</v>
      </c>
      <c r="O1" t="s">
        <v>337</v>
      </c>
      <c r="P1" t="s">
        <v>91</v>
      </c>
      <c r="Q1" t="s">
        <v>90</v>
      </c>
      <c r="R1" t="s">
        <v>12</v>
      </c>
      <c r="S1" t="s">
        <v>56</v>
      </c>
      <c r="T1" t="s">
        <v>57</v>
      </c>
      <c r="U1" t="s">
        <v>58</v>
      </c>
      <c r="V1" t="s">
        <v>6</v>
      </c>
      <c r="W1" t="s">
        <v>157</v>
      </c>
      <c r="X1" t="s">
        <v>232</v>
      </c>
      <c r="Y1" t="s">
        <v>175</v>
      </c>
      <c r="Z1" t="s">
        <v>59</v>
      </c>
      <c r="AA1" t="s">
        <v>234</v>
      </c>
      <c r="AB1" t="s">
        <v>7</v>
      </c>
      <c r="AC1" t="s">
        <v>219</v>
      </c>
      <c r="AD1" t="s">
        <v>154</v>
      </c>
      <c r="AE1" t="s">
        <v>153</v>
      </c>
      <c r="AF1" t="s">
        <v>230</v>
      </c>
      <c r="AG1" t="s">
        <v>152</v>
      </c>
      <c r="AH1" t="s">
        <v>151</v>
      </c>
      <c r="AI1" t="s">
        <v>155</v>
      </c>
      <c r="AJ1" t="s">
        <v>158</v>
      </c>
      <c r="AK1" t="s">
        <v>147</v>
      </c>
      <c r="AL1" t="s">
        <v>148</v>
      </c>
      <c r="AM1" t="s">
        <v>231</v>
      </c>
      <c r="AN1" t="s">
        <v>150</v>
      </c>
      <c r="AO1" t="s">
        <v>149</v>
      </c>
      <c r="AP1" t="s">
        <v>159</v>
      </c>
      <c r="AQ1" t="s">
        <v>156</v>
      </c>
      <c r="AR1" s="9" t="s">
        <v>160</v>
      </c>
      <c r="AS1" t="s">
        <v>228</v>
      </c>
      <c r="AT1" t="s">
        <v>229</v>
      </c>
      <c r="AU1" t="s">
        <v>17</v>
      </c>
      <c r="AV1" t="s">
        <v>18</v>
      </c>
      <c r="AW1" t="s">
        <v>19</v>
      </c>
      <c r="AX1" t="s">
        <v>161</v>
      </c>
      <c r="AY1" t="s">
        <v>20</v>
      </c>
      <c r="AZ1" t="s">
        <v>21</v>
      </c>
      <c r="BA1" t="s">
        <v>22</v>
      </c>
      <c r="BB1" t="s">
        <v>23</v>
      </c>
      <c r="BC1" t="s">
        <v>24</v>
      </c>
      <c r="BD1" t="s">
        <v>25</v>
      </c>
      <c r="BE1" t="s">
        <v>26</v>
      </c>
      <c r="BF1" t="s">
        <v>27</v>
      </c>
      <c r="BG1" t="s">
        <v>28</v>
      </c>
      <c r="BH1" t="s">
        <v>29</v>
      </c>
      <c r="BI1" t="s">
        <v>30</v>
      </c>
      <c r="BJ1" t="s">
        <v>31</v>
      </c>
      <c r="BK1" t="s">
        <v>32</v>
      </c>
      <c r="BL1" t="s">
        <v>33</v>
      </c>
      <c r="BM1" t="s">
        <v>34</v>
      </c>
      <c r="BN1" t="s">
        <v>35</v>
      </c>
      <c r="BO1" t="s">
        <v>36</v>
      </c>
      <c r="BP1" t="s">
        <v>37</v>
      </c>
      <c r="BQ1" t="s">
        <v>38</v>
      </c>
      <c r="BR1" t="s">
        <v>39</v>
      </c>
      <c r="BS1" t="s">
        <v>40</v>
      </c>
      <c r="BT1" t="s">
        <v>41</v>
      </c>
      <c r="BU1" t="s">
        <v>42</v>
      </c>
      <c r="BV1" t="s">
        <v>43</v>
      </c>
      <c r="BW1" t="s">
        <v>44</v>
      </c>
      <c r="BX1" t="s">
        <v>45</v>
      </c>
      <c r="BY1" t="s">
        <v>46</v>
      </c>
      <c r="BZ1" t="s">
        <v>47</v>
      </c>
      <c r="CA1" t="s">
        <v>48</v>
      </c>
      <c r="CB1" t="s">
        <v>49</v>
      </c>
      <c r="CC1" t="s">
        <v>50</v>
      </c>
      <c r="CD1" t="s">
        <v>51</v>
      </c>
      <c r="CE1" t="s">
        <v>52</v>
      </c>
      <c r="CF1" t="s">
        <v>53</v>
      </c>
      <c r="CG1" t="s">
        <v>54</v>
      </c>
      <c r="CH1" s="9" t="s">
        <v>200</v>
      </c>
      <c r="CI1" s="9" t="s">
        <v>201</v>
      </c>
      <c r="CJ1" s="9" t="s">
        <v>202</v>
      </c>
      <c r="CK1" s="9" t="s">
        <v>203</v>
      </c>
      <c r="CL1" s="9" t="s">
        <v>204</v>
      </c>
      <c r="CM1" t="s">
        <v>205</v>
      </c>
      <c r="CN1" t="s">
        <v>206</v>
      </c>
      <c r="CO1" t="s">
        <v>207</v>
      </c>
      <c r="CP1" t="s">
        <v>233</v>
      </c>
      <c r="CQ1" s="31" t="s">
        <v>335</v>
      </c>
      <c r="CR1" s="31" t="s">
        <v>336</v>
      </c>
    </row>
    <row r="2" spans="1:96">
      <c r="A2" t="s">
        <v>65</v>
      </c>
      <c r="D2" s="4" t="s">
        <v>60</v>
      </c>
      <c r="E2" s="4"/>
      <c r="F2" s="5">
        <v>6</v>
      </c>
      <c r="G2" s="5">
        <v>21</v>
      </c>
      <c r="H2" s="5">
        <v>74</v>
      </c>
    </row>
    <row r="3" spans="1:96">
      <c r="A3" t="s">
        <v>66</v>
      </c>
      <c r="D3" s="4" t="s">
        <v>60</v>
      </c>
      <c r="E3" s="4"/>
      <c r="F3" s="5">
        <v>6</v>
      </c>
      <c r="G3" s="5">
        <v>26</v>
      </c>
      <c r="H3" s="5">
        <v>79</v>
      </c>
    </row>
    <row r="4" spans="1:96">
      <c r="A4" t="s">
        <v>71</v>
      </c>
      <c r="D4" s="4" t="s">
        <v>60</v>
      </c>
      <c r="E4" s="4"/>
      <c r="F4" s="5">
        <v>6</v>
      </c>
      <c r="G4" s="5">
        <v>30</v>
      </c>
      <c r="H4" s="5">
        <v>90</v>
      </c>
    </row>
    <row r="5" spans="1:96">
      <c r="A5" t="s">
        <v>72</v>
      </c>
      <c r="D5" s="4" t="s">
        <v>60</v>
      </c>
      <c r="E5" s="4"/>
      <c r="F5" s="5">
        <v>6</v>
      </c>
      <c r="G5" s="5">
        <v>33</v>
      </c>
      <c r="H5" s="5">
        <v>100</v>
      </c>
    </row>
    <row r="6" spans="1:96">
      <c r="A6" t="s">
        <v>73</v>
      </c>
      <c r="D6" s="4" t="s">
        <v>60</v>
      </c>
      <c r="E6" s="4"/>
      <c r="F6" s="5">
        <v>6</v>
      </c>
      <c r="G6" s="5">
        <v>37</v>
      </c>
      <c r="H6" s="5">
        <v>102</v>
      </c>
    </row>
    <row r="7" spans="1:96">
      <c r="A7" t="s">
        <v>74</v>
      </c>
      <c r="D7" s="4" t="s">
        <v>60</v>
      </c>
      <c r="E7" s="4"/>
      <c r="F7" s="5">
        <v>6</v>
      </c>
      <c r="G7" s="5">
        <v>40</v>
      </c>
      <c r="H7" s="5">
        <v>107</v>
      </c>
    </row>
    <row r="8" spans="1:96">
      <c r="A8" t="s">
        <v>75</v>
      </c>
      <c r="D8" s="4" t="s">
        <v>60</v>
      </c>
      <c r="E8" s="4"/>
      <c r="F8" s="5">
        <v>6</v>
      </c>
      <c r="G8" s="5">
        <v>67</v>
      </c>
      <c r="H8" s="5">
        <v>128</v>
      </c>
    </row>
    <row r="9" spans="1:96">
      <c r="A9" t="s">
        <v>76</v>
      </c>
      <c r="D9" s="4" t="s">
        <v>60</v>
      </c>
      <c r="E9" s="4"/>
      <c r="F9" s="5">
        <v>6</v>
      </c>
      <c r="G9" s="5">
        <v>72</v>
      </c>
      <c r="H9" s="5">
        <v>128</v>
      </c>
    </row>
    <row r="10" spans="1:96">
      <c r="A10" t="s">
        <v>67</v>
      </c>
      <c r="D10" s="4" t="s">
        <v>60</v>
      </c>
      <c r="E10" s="4"/>
      <c r="F10" s="5">
        <v>13</v>
      </c>
      <c r="G10" s="5">
        <v>40</v>
      </c>
      <c r="H10" s="5">
        <v>78</v>
      </c>
    </row>
    <row r="11" spans="1:96">
      <c r="A11" t="s">
        <v>68</v>
      </c>
      <c r="D11" s="4" t="s">
        <v>60</v>
      </c>
      <c r="E11" s="4"/>
      <c r="F11" s="5">
        <v>13</v>
      </c>
      <c r="G11" s="5">
        <v>43</v>
      </c>
      <c r="H11" s="5">
        <v>83</v>
      </c>
    </row>
    <row r="12" spans="1:96">
      <c r="A12" t="s">
        <v>77</v>
      </c>
      <c r="D12" s="4" t="s">
        <v>60</v>
      </c>
      <c r="E12" s="4"/>
      <c r="F12" s="5">
        <v>13</v>
      </c>
      <c r="G12" s="5">
        <v>43</v>
      </c>
      <c r="H12" s="5">
        <v>91</v>
      </c>
    </row>
    <row r="13" spans="1:96">
      <c r="A13" t="s">
        <v>78</v>
      </c>
      <c r="D13" s="4" t="s">
        <v>60</v>
      </c>
      <c r="E13" s="4"/>
      <c r="F13" s="5">
        <v>13</v>
      </c>
      <c r="G13" s="5">
        <v>44</v>
      </c>
      <c r="H13" s="5">
        <v>103</v>
      </c>
    </row>
    <row r="14" spans="1:96">
      <c r="A14" t="s">
        <v>79</v>
      </c>
      <c r="D14" s="4" t="s">
        <v>60</v>
      </c>
      <c r="E14" s="4"/>
      <c r="F14" s="5">
        <v>13</v>
      </c>
      <c r="G14" s="5">
        <v>48</v>
      </c>
      <c r="H14" s="5">
        <v>112</v>
      </c>
    </row>
    <row r="15" spans="1:96">
      <c r="A15" t="s">
        <v>80</v>
      </c>
      <c r="D15" s="4" t="s">
        <v>60</v>
      </c>
      <c r="E15" s="4"/>
      <c r="F15" s="5">
        <v>13</v>
      </c>
      <c r="G15" s="5">
        <v>53</v>
      </c>
      <c r="H15" s="5">
        <v>118</v>
      </c>
    </row>
    <row r="16" spans="1:96">
      <c r="A16" t="s">
        <v>81</v>
      </c>
      <c r="D16" s="4" t="s">
        <v>60</v>
      </c>
      <c r="E16" s="4"/>
      <c r="F16" s="5">
        <v>13</v>
      </c>
      <c r="G16" s="5">
        <v>71</v>
      </c>
      <c r="H16" s="5">
        <v>137</v>
      </c>
    </row>
    <row r="17" spans="1:8">
      <c r="A17" t="s">
        <v>82</v>
      </c>
      <c r="D17" s="4" t="s">
        <v>60</v>
      </c>
      <c r="E17" s="4"/>
      <c r="F17" s="5">
        <v>13</v>
      </c>
      <c r="G17" s="5">
        <v>73</v>
      </c>
      <c r="H17" s="5">
        <v>142</v>
      </c>
    </row>
    <row r="18" spans="1:8">
      <c r="A18" t="s">
        <v>69</v>
      </c>
      <c r="D18" s="4" t="s">
        <v>60</v>
      </c>
      <c r="E18" s="4"/>
      <c r="F18" s="5">
        <v>7</v>
      </c>
      <c r="G18" s="5">
        <v>34</v>
      </c>
      <c r="H18" s="5">
        <v>81</v>
      </c>
    </row>
    <row r="19" spans="1:8">
      <c r="A19" t="s">
        <v>70</v>
      </c>
      <c r="D19" s="4" t="s">
        <v>60</v>
      </c>
      <c r="E19" s="4"/>
      <c r="F19" s="5">
        <v>7</v>
      </c>
      <c r="G19" s="5">
        <v>35</v>
      </c>
      <c r="H19" s="5">
        <v>84</v>
      </c>
    </row>
    <row r="20" spans="1:8">
      <c r="A20" t="s">
        <v>83</v>
      </c>
      <c r="D20" s="4" t="s">
        <v>60</v>
      </c>
      <c r="E20" s="4"/>
      <c r="F20" s="5">
        <v>7</v>
      </c>
      <c r="G20" s="5">
        <v>38</v>
      </c>
      <c r="H20" s="5">
        <v>93</v>
      </c>
    </row>
    <row r="21" spans="1:8">
      <c r="A21" t="s">
        <v>84</v>
      </c>
      <c r="D21" s="4" t="s">
        <v>60</v>
      </c>
      <c r="E21" s="4"/>
      <c r="F21" s="5">
        <v>7</v>
      </c>
      <c r="G21" s="5">
        <v>40</v>
      </c>
      <c r="H21" s="5">
        <v>99</v>
      </c>
    </row>
    <row r="22" spans="1:8">
      <c r="A22" t="s">
        <v>85</v>
      </c>
      <c r="D22" s="4" t="s">
        <v>60</v>
      </c>
      <c r="E22" s="4"/>
      <c r="F22" s="5">
        <v>7</v>
      </c>
      <c r="G22" s="5">
        <v>41</v>
      </c>
      <c r="H22" s="5">
        <v>109</v>
      </c>
    </row>
    <row r="23" spans="1:8">
      <c r="A23" t="s">
        <v>86</v>
      </c>
      <c r="D23" s="4" t="s">
        <v>60</v>
      </c>
      <c r="E23" s="4"/>
      <c r="F23" s="5">
        <v>7</v>
      </c>
      <c r="G23" s="5">
        <v>49</v>
      </c>
      <c r="H23" s="5">
        <v>116</v>
      </c>
    </row>
    <row r="24" spans="1:8">
      <c r="A24" t="s">
        <v>87</v>
      </c>
      <c r="D24" s="4" t="s">
        <v>60</v>
      </c>
      <c r="E24" s="4"/>
      <c r="F24" s="5">
        <v>7</v>
      </c>
      <c r="G24" s="5">
        <v>60</v>
      </c>
      <c r="H24" s="5">
        <v>140</v>
      </c>
    </row>
    <row r="25" spans="1:8">
      <c r="A25" t="s">
        <v>88</v>
      </c>
      <c r="D25" s="4" t="s">
        <v>60</v>
      </c>
      <c r="E25" s="4"/>
      <c r="F25" s="5">
        <v>7</v>
      </c>
      <c r="G25" s="5">
        <v>62</v>
      </c>
      <c r="H25" s="5">
        <v>140</v>
      </c>
    </row>
    <row r="26" spans="1:8">
      <c r="A26" t="s">
        <v>95</v>
      </c>
      <c r="D26" s="4" t="s">
        <v>60</v>
      </c>
      <c r="E26" s="4"/>
      <c r="F26" s="5"/>
      <c r="G26" s="5">
        <v>33</v>
      </c>
      <c r="H26" s="5"/>
    </row>
    <row r="27" spans="1:8">
      <c r="A27" t="s">
        <v>96</v>
      </c>
      <c r="D27" s="4" t="s">
        <v>60</v>
      </c>
      <c r="E27" s="4"/>
      <c r="F27" s="5"/>
      <c r="G27" s="5">
        <v>33</v>
      </c>
      <c r="H27" s="5"/>
    </row>
    <row r="28" spans="1:8">
      <c r="A28" t="s">
        <v>97</v>
      </c>
      <c r="D28" s="4" t="s">
        <v>60</v>
      </c>
      <c r="E28" s="4"/>
      <c r="G28" s="5">
        <v>52</v>
      </c>
    </row>
    <row r="29" spans="1:8">
      <c r="A29" t="s">
        <v>98</v>
      </c>
      <c r="D29" s="4" t="s">
        <v>60</v>
      </c>
      <c r="E29" s="4"/>
      <c r="G29" s="5">
        <v>52</v>
      </c>
    </row>
    <row r="30" spans="1:8">
      <c r="A30" t="s">
        <v>99</v>
      </c>
      <c r="D30" s="4" t="s">
        <v>60</v>
      </c>
      <c r="E30" s="4"/>
      <c r="G30" s="5">
        <v>42</v>
      </c>
    </row>
    <row r="31" spans="1:8">
      <c r="A31" t="s">
        <v>100</v>
      </c>
      <c r="D31" s="4" t="s">
        <v>60</v>
      </c>
      <c r="E31" s="4"/>
      <c r="G31" s="5">
        <v>42</v>
      </c>
    </row>
    <row r="32" spans="1:8">
      <c r="A32" t="s">
        <v>101</v>
      </c>
      <c r="D32" s="4" t="s">
        <v>60</v>
      </c>
      <c r="E32" s="4"/>
      <c r="G32" s="5">
        <v>56</v>
      </c>
    </row>
    <row r="33" spans="1:90">
      <c r="A33" t="s">
        <v>102</v>
      </c>
      <c r="D33" s="4" t="s">
        <v>60</v>
      </c>
      <c r="E33" s="4"/>
      <c r="G33" s="5">
        <v>55</v>
      </c>
    </row>
    <row r="34" spans="1:90">
      <c r="A34" t="s">
        <v>103</v>
      </c>
      <c r="D34" s="4" t="s">
        <v>60</v>
      </c>
      <c r="E34" s="4"/>
      <c r="G34" s="5">
        <v>39</v>
      </c>
    </row>
    <row r="35" spans="1:90">
      <c r="A35" t="s">
        <v>104</v>
      </c>
      <c r="D35" s="4" t="s">
        <v>60</v>
      </c>
      <c r="E35" s="4"/>
      <c r="G35" s="5">
        <v>40</v>
      </c>
    </row>
    <row r="36" spans="1:90">
      <c r="A36" t="s">
        <v>105</v>
      </c>
      <c r="D36" s="4" t="s">
        <v>60</v>
      </c>
      <c r="E36" s="4"/>
      <c r="G36" s="5">
        <v>58</v>
      </c>
    </row>
    <row r="37" spans="1:90">
      <c r="A37" t="s">
        <v>106</v>
      </c>
      <c r="D37" s="4" t="s">
        <v>60</v>
      </c>
      <c r="E37" s="4"/>
      <c r="G37" s="5">
        <v>60</v>
      </c>
    </row>
    <row r="38" spans="1:90">
      <c r="A38" t="s">
        <v>107</v>
      </c>
      <c r="D38" s="4" t="s">
        <v>60</v>
      </c>
      <c r="E38" s="4"/>
      <c r="G38" s="5">
        <v>38</v>
      </c>
    </row>
    <row r="39" spans="1:90">
      <c r="A39" t="s">
        <v>108</v>
      </c>
      <c r="D39" s="4" t="s">
        <v>60</v>
      </c>
      <c r="E39" s="4"/>
      <c r="G39" s="5">
        <v>41</v>
      </c>
    </row>
    <row r="40" spans="1:90">
      <c r="A40" t="s">
        <v>109</v>
      </c>
      <c r="D40" s="4" t="s">
        <v>60</v>
      </c>
      <c r="E40" s="4"/>
      <c r="G40" s="5">
        <v>55</v>
      </c>
    </row>
    <row r="41" spans="1:90">
      <c r="A41" t="s">
        <v>110</v>
      </c>
      <c r="D41" s="4" t="s">
        <v>60</v>
      </c>
      <c r="E41" s="4"/>
      <c r="G41" s="5">
        <v>58</v>
      </c>
    </row>
    <row r="42" spans="1:90">
      <c r="A42" s="6" t="s">
        <v>111</v>
      </c>
      <c r="D42" s="4" t="s">
        <v>60</v>
      </c>
      <c r="E42" s="4"/>
      <c r="F42" s="5">
        <v>22</v>
      </c>
      <c r="G42" s="5">
        <v>84</v>
      </c>
      <c r="H42" s="5">
        <v>167</v>
      </c>
      <c r="L42" s="15">
        <v>33.872531713403781</v>
      </c>
      <c r="M42" s="16">
        <v>1253.28367339594</v>
      </c>
      <c r="Z42">
        <f>AA42*0.87</f>
        <v>374.1</v>
      </c>
      <c r="AA42" s="5">
        <v>430</v>
      </c>
      <c r="CH42" s="17">
        <v>15.812860173053053</v>
      </c>
      <c r="CI42" s="17">
        <v>432.73623765408399</v>
      </c>
      <c r="CJ42" s="12">
        <v>0.133700440528634</v>
      </c>
      <c r="CK42" s="17">
        <v>361.95652173912998</v>
      </c>
      <c r="CL42" s="18">
        <v>183.506849315068</v>
      </c>
    </row>
    <row r="43" spans="1:90">
      <c r="A43" s="6" t="s">
        <v>112</v>
      </c>
      <c r="D43" s="4" t="s">
        <v>60</v>
      </c>
      <c r="E43" s="4"/>
      <c r="F43" s="5">
        <v>20</v>
      </c>
      <c r="G43" s="5">
        <v>71</v>
      </c>
      <c r="H43" s="5">
        <v>159</v>
      </c>
      <c r="L43" s="15">
        <v>32.895088762518107</v>
      </c>
      <c r="M43" s="15">
        <v>1217.11828421317</v>
      </c>
      <c r="Z43">
        <f t="shared" ref="Z43:Z77" si="0">AA43*0.87</f>
        <v>356.7</v>
      </c>
      <c r="AA43" s="5">
        <v>410</v>
      </c>
      <c r="CH43" s="17">
        <v>15.470984997157323</v>
      </c>
      <c r="CI43" s="17">
        <v>421.96922134599106</v>
      </c>
      <c r="CJ43" s="12">
        <v>0.13105726872246598</v>
      </c>
      <c r="CK43" s="17">
        <v>353.91304347826002</v>
      </c>
      <c r="CL43" s="17">
        <v>186.79452054794501</v>
      </c>
    </row>
    <row r="44" spans="1:90">
      <c r="A44" s="6" t="s">
        <v>113</v>
      </c>
      <c r="D44" s="4" t="s">
        <v>60</v>
      </c>
      <c r="E44" s="4"/>
      <c r="F44" s="5">
        <v>14</v>
      </c>
      <c r="G44" s="5">
        <v>64</v>
      </c>
      <c r="H44" s="5">
        <v>148</v>
      </c>
      <c r="L44" s="15">
        <v>29.622559512983514</v>
      </c>
      <c r="M44" s="15">
        <v>1096.0347019803901</v>
      </c>
      <c r="Z44">
        <f t="shared" si="0"/>
        <v>348</v>
      </c>
      <c r="AA44" s="5">
        <v>400</v>
      </c>
      <c r="CH44" s="17">
        <v>18.820511755028484</v>
      </c>
      <c r="CI44" s="17">
        <v>401.224408544521</v>
      </c>
      <c r="CJ44" s="12">
        <v>0.136784140969162</v>
      </c>
      <c r="CK44" s="17">
        <v>362.82608695652101</v>
      </c>
      <c r="CL44" s="17">
        <v>183.01369863013699</v>
      </c>
    </row>
    <row r="45" spans="1:90">
      <c r="A45" s="7" t="s">
        <v>114</v>
      </c>
      <c r="D45" s="4" t="s">
        <v>60</v>
      </c>
      <c r="E45" s="4"/>
      <c r="F45" s="5">
        <v>16</v>
      </c>
      <c r="G45" s="5">
        <v>55</v>
      </c>
      <c r="H45" s="5">
        <v>139</v>
      </c>
      <c r="L45" s="15">
        <v>31.225290388088375</v>
      </c>
      <c r="M45" s="15">
        <v>1155.3357443592699</v>
      </c>
      <c r="Z45">
        <f t="shared" si="0"/>
        <v>356.7</v>
      </c>
      <c r="AA45" s="5">
        <v>410</v>
      </c>
      <c r="CH45" s="17">
        <v>19.402360638645487</v>
      </c>
      <c r="CI45" s="17">
        <v>415.07847791133895</v>
      </c>
      <c r="CJ45" s="12">
        <v>0.14559471365638699</v>
      </c>
      <c r="CK45" s="17">
        <v>360.21739130434702</v>
      </c>
      <c r="CL45" s="17">
        <v>184</v>
      </c>
    </row>
    <row r="46" spans="1:90">
      <c r="A46" s="7" t="s">
        <v>115</v>
      </c>
      <c r="D46" s="4" t="s">
        <v>60</v>
      </c>
      <c r="E46" s="4"/>
      <c r="F46" s="5">
        <v>11</v>
      </c>
      <c r="G46" s="5">
        <v>44</v>
      </c>
      <c r="H46" s="5">
        <v>125</v>
      </c>
      <c r="L46" s="15">
        <v>26.09938827956746</v>
      </c>
      <c r="M46" s="15">
        <v>965.67736634399603</v>
      </c>
      <c r="Z46">
        <f t="shared" si="0"/>
        <v>278.39999999999998</v>
      </c>
      <c r="AA46" s="5">
        <v>320</v>
      </c>
      <c r="CH46" s="17">
        <v>13.38611306813138</v>
      </c>
      <c r="CI46" s="17">
        <v>335.07786540081099</v>
      </c>
      <c r="CJ46" s="12">
        <v>0.13590308370043999</v>
      </c>
      <c r="CK46" s="17">
        <v>364.13043478260801</v>
      </c>
      <c r="CL46" s="17">
        <v>176.93150684931501</v>
      </c>
    </row>
    <row r="47" spans="1:90">
      <c r="A47" s="7" t="s">
        <v>116</v>
      </c>
      <c r="D47" s="4" t="s">
        <v>60</v>
      </c>
      <c r="E47" s="4"/>
      <c r="F47" s="5">
        <v>16</v>
      </c>
      <c r="G47" s="5">
        <v>43</v>
      </c>
      <c r="H47" s="5">
        <v>118</v>
      </c>
      <c r="L47" s="15">
        <v>24.534547502268513</v>
      </c>
      <c r="M47" s="15">
        <v>907.77825758393499</v>
      </c>
      <c r="Z47">
        <f t="shared" si="0"/>
        <v>261</v>
      </c>
      <c r="AA47" s="5">
        <v>300</v>
      </c>
      <c r="CH47" s="17">
        <v>13.050470975553081</v>
      </c>
      <c r="CI47" s="17">
        <v>309.73922364290598</v>
      </c>
      <c r="CJ47" s="12">
        <v>0.13414096916299501</v>
      </c>
      <c r="CK47" s="17">
        <v>371.739130434782</v>
      </c>
      <c r="CL47" s="17">
        <v>172.82191780821901</v>
      </c>
    </row>
    <row r="48" spans="1:90">
      <c r="A48" s="6" t="s">
        <v>117</v>
      </c>
      <c r="D48" s="4" t="s">
        <v>60</v>
      </c>
      <c r="E48" s="4"/>
      <c r="F48" s="5">
        <v>31</v>
      </c>
      <c r="G48" s="5">
        <v>80</v>
      </c>
      <c r="H48" s="5">
        <v>167</v>
      </c>
      <c r="L48" s="15">
        <v>29.078266447165138</v>
      </c>
      <c r="M48" s="15">
        <v>1075.8958585451101</v>
      </c>
      <c r="Z48">
        <f t="shared" si="0"/>
        <v>382.8</v>
      </c>
      <c r="AA48" s="5">
        <v>440</v>
      </c>
      <c r="CH48" s="17">
        <v>13.872931244924866</v>
      </c>
      <c r="CI48" s="17">
        <v>444.24778761061896</v>
      </c>
      <c r="CJ48" s="12">
        <v>0.154330452285105</v>
      </c>
      <c r="CK48" s="17">
        <v>342.69218158043401</v>
      </c>
      <c r="CL48" s="17">
        <v>203.53635492263399</v>
      </c>
    </row>
    <row r="49" spans="1:90">
      <c r="A49" s="6" t="s">
        <v>118</v>
      </c>
      <c r="D49" s="4" t="s">
        <v>60</v>
      </c>
      <c r="E49" s="4"/>
      <c r="F49" s="5">
        <v>25</v>
      </c>
      <c r="G49" s="5">
        <v>69</v>
      </c>
      <c r="H49" s="5">
        <v>153</v>
      </c>
      <c r="L49" s="15">
        <v>28.497941265185943</v>
      </c>
      <c r="M49" s="15">
        <v>1054.42382681188</v>
      </c>
      <c r="Z49">
        <f t="shared" si="0"/>
        <v>382.8</v>
      </c>
      <c r="AA49" s="5">
        <v>440</v>
      </c>
      <c r="CH49" s="17">
        <v>10.13628106563662</v>
      </c>
      <c r="CI49" s="17">
        <v>449.55752212389302</v>
      </c>
      <c r="CJ49" s="12">
        <v>0.15084063461993799</v>
      </c>
      <c r="CK49" s="17">
        <v>336.580927812651</v>
      </c>
      <c r="CL49" s="17">
        <v>203.211830754484</v>
      </c>
    </row>
    <row r="50" spans="1:90">
      <c r="A50" s="6" t="s">
        <v>119</v>
      </c>
      <c r="D50" s="4" t="s">
        <v>60</v>
      </c>
      <c r="E50" s="4"/>
      <c r="F50" s="5">
        <v>9</v>
      </c>
      <c r="G50" s="5">
        <v>54</v>
      </c>
      <c r="H50" s="5">
        <v>136</v>
      </c>
      <c r="L50" s="15">
        <v>28.690777304129192</v>
      </c>
      <c r="M50" s="15">
        <v>1061.5587602527801</v>
      </c>
      <c r="Z50">
        <f t="shared" si="0"/>
        <v>382.8</v>
      </c>
      <c r="AA50" s="5">
        <v>440</v>
      </c>
      <c r="CH50" s="17">
        <v>10.013760872723406</v>
      </c>
      <c r="CI50" s="17">
        <v>452.21238938052994</v>
      </c>
      <c r="CJ50" s="12">
        <v>0.147313817191569</v>
      </c>
      <c r="CK50" s="17">
        <v>338.25814887825697</v>
      </c>
      <c r="CL50" s="17">
        <v>200.572915240312</v>
      </c>
    </row>
    <row r="51" spans="1:90">
      <c r="A51" s="7" t="s">
        <v>120</v>
      </c>
      <c r="D51" s="4" t="s">
        <v>60</v>
      </c>
      <c r="E51" s="4"/>
      <c r="F51" s="5">
        <v>9</v>
      </c>
      <c r="G51" s="5">
        <v>53</v>
      </c>
      <c r="H51" s="5">
        <v>131</v>
      </c>
      <c r="L51" s="15">
        <v>25.665590964098406</v>
      </c>
      <c r="M51" s="15">
        <v>949.62686567164099</v>
      </c>
      <c r="Z51">
        <f t="shared" si="0"/>
        <v>365.4</v>
      </c>
      <c r="AA51" s="5">
        <v>420</v>
      </c>
      <c r="CH51" s="17">
        <v>13.559728216562188</v>
      </c>
      <c r="CI51" s="17">
        <v>431.63716814159204</v>
      </c>
      <c r="CJ51" s="12">
        <v>0.15647865853658499</v>
      </c>
      <c r="CK51" s="17">
        <v>341.26747599088202</v>
      </c>
      <c r="CL51" s="17">
        <v>200.23634122963099</v>
      </c>
    </row>
    <row r="52" spans="1:90">
      <c r="A52" s="7" t="s">
        <v>121</v>
      </c>
      <c r="D52" s="4" t="s">
        <v>60</v>
      </c>
      <c r="E52" s="4"/>
      <c r="F52" s="5">
        <v>9</v>
      </c>
      <c r="G52" s="5">
        <v>45</v>
      </c>
      <c r="H52" s="5">
        <v>119</v>
      </c>
      <c r="L52" s="15">
        <v>23.125106752577484</v>
      </c>
      <c r="M52" s="15">
        <v>855.62894984536695</v>
      </c>
      <c r="Z52">
        <f t="shared" si="0"/>
        <v>339.3</v>
      </c>
      <c r="AA52" s="5">
        <v>390</v>
      </c>
      <c r="CH52" s="17">
        <v>12.59078331063581</v>
      </c>
      <c r="CI52" s="17">
        <v>380.53097345132699</v>
      </c>
      <c r="CJ52" s="12">
        <v>0.15438891191096299</v>
      </c>
      <c r="CK52" s="17">
        <v>350.090031722454</v>
      </c>
      <c r="CL52" s="17">
        <v>196.88812816650599</v>
      </c>
    </row>
    <row r="53" spans="1:90">
      <c r="A53" s="7" t="s">
        <v>122</v>
      </c>
      <c r="D53" s="4" t="s">
        <v>60</v>
      </c>
      <c r="E53" s="4"/>
      <c r="F53" s="5">
        <v>11</v>
      </c>
      <c r="G53" s="5">
        <v>45</v>
      </c>
      <c r="H53" s="5">
        <v>117</v>
      </c>
      <c r="L53" s="15">
        <v>24.050220046589541</v>
      </c>
      <c r="M53" s="15">
        <v>889.85814172381299</v>
      </c>
      <c r="Z53">
        <f t="shared" si="0"/>
        <v>339.3</v>
      </c>
      <c r="AA53" s="5">
        <v>390</v>
      </c>
      <c r="CH53" s="17">
        <v>12.738109528522649</v>
      </c>
      <c r="CI53" s="17">
        <v>373.89380530973398</v>
      </c>
      <c r="CJ53" s="12">
        <v>0.14269920672507599</v>
      </c>
      <c r="CK53" s="17">
        <v>350.50625560476101</v>
      </c>
      <c r="CL53" s="17">
        <v>195.648911406271</v>
      </c>
    </row>
    <row r="54" spans="1:90">
      <c r="A54" s="6" t="s">
        <v>123</v>
      </c>
      <c r="D54" s="4" t="s">
        <v>60</v>
      </c>
      <c r="E54" s="4"/>
      <c r="F54" s="5">
        <v>22</v>
      </c>
      <c r="G54" s="5">
        <v>80</v>
      </c>
      <c r="H54" s="5">
        <v>160</v>
      </c>
      <c r="L54" s="15">
        <v>33.585620598467294</v>
      </c>
      <c r="M54" s="16">
        <v>1242.66796214329</v>
      </c>
      <c r="Z54">
        <f t="shared" si="0"/>
        <v>408.9</v>
      </c>
      <c r="AA54" s="5">
        <v>470</v>
      </c>
      <c r="CH54" s="17">
        <v>15.285597988791784</v>
      </c>
      <c r="CI54" s="17">
        <v>466.66166449735795</v>
      </c>
      <c r="CJ54" s="12">
        <v>0.15264317180616702</v>
      </c>
      <c r="CK54" s="17">
        <v>359.34782608695599</v>
      </c>
      <c r="CL54" s="17">
        <v>193.04109589040999</v>
      </c>
    </row>
    <row r="55" spans="1:90">
      <c r="A55" s="6" t="s">
        <v>124</v>
      </c>
      <c r="D55" s="4" t="s">
        <v>60</v>
      </c>
      <c r="E55" s="4"/>
      <c r="F55" s="5">
        <v>20</v>
      </c>
      <c r="G55" s="5">
        <v>70</v>
      </c>
      <c r="H55" s="5">
        <v>148</v>
      </c>
      <c r="L55" s="15">
        <v>31.173824693742432</v>
      </c>
      <c r="M55" s="15">
        <v>1153.43151366847</v>
      </c>
      <c r="Z55">
        <f t="shared" si="0"/>
        <v>400.2</v>
      </c>
      <c r="AA55" s="5">
        <v>460</v>
      </c>
      <c r="CH55" s="17">
        <v>16.196100356419027</v>
      </c>
      <c r="CI55" s="17">
        <v>459.22058035372402</v>
      </c>
      <c r="CJ55" s="12">
        <v>0.15748898678414</v>
      </c>
      <c r="CK55" s="17">
        <v>358.91304347826002</v>
      </c>
      <c r="CL55" s="17">
        <v>192.21917808219101</v>
      </c>
    </row>
    <row r="56" spans="1:90">
      <c r="A56" s="6" t="s">
        <v>125</v>
      </c>
      <c r="D56" s="4" t="s">
        <v>60</v>
      </c>
      <c r="E56" s="4"/>
      <c r="F56" s="5">
        <v>14</v>
      </c>
      <c r="G56" s="5">
        <v>63</v>
      </c>
      <c r="H56" s="5">
        <v>142</v>
      </c>
      <c r="L56" s="15">
        <v>33.639112501252164</v>
      </c>
      <c r="M56" s="15">
        <v>1244.64716254633</v>
      </c>
      <c r="Z56">
        <f t="shared" si="0"/>
        <v>365.4</v>
      </c>
      <c r="AA56" s="5">
        <v>420</v>
      </c>
      <c r="CH56" s="17">
        <v>16.513326521013973</v>
      </c>
      <c r="CI56" s="17">
        <v>413.86295076946607</v>
      </c>
      <c r="CJ56" s="12">
        <v>0.14207048458149699</v>
      </c>
      <c r="CK56" s="17">
        <v>368.04347826086899</v>
      </c>
      <c r="CL56" s="17">
        <v>188.60273972602701</v>
      </c>
    </row>
    <row r="57" spans="1:90">
      <c r="A57" s="7" t="s">
        <v>126</v>
      </c>
      <c r="D57" s="4" t="s">
        <v>60</v>
      </c>
      <c r="E57" s="4"/>
      <c r="F57" s="5">
        <v>16</v>
      </c>
      <c r="G57" s="5">
        <v>53</v>
      </c>
      <c r="H57" s="5">
        <v>132</v>
      </c>
      <c r="L57" s="15">
        <v>28.64309035365919</v>
      </c>
      <c r="M57" s="15">
        <v>1059.79434308539</v>
      </c>
      <c r="Z57">
        <f t="shared" si="0"/>
        <v>382.8</v>
      </c>
      <c r="AA57" s="5">
        <v>440</v>
      </c>
      <c r="CH57" s="17">
        <v>15.381266373648785</v>
      </c>
      <c r="CI57" s="17">
        <v>439.69037592833598</v>
      </c>
      <c r="CJ57" s="12">
        <v>0.17158590308370003</v>
      </c>
      <c r="CK57" s="17">
        <v>356.304347826087</v>
      </c>
      <c r="CL57" s="17">
        <v>189.58904109589</v>
      </c>
    </row>
    <row r="58" spans="1:90">
      <c r="A58" s="7" t="s">
        <v>127</v>
      </c>
      <c r="D58" s="4" t="s">
        <v>60</v>
      </c>
      <c r="E58" s="4"/>
      <c r="F58" s="5">
        <v>11</v>
      </c>
      <c r="G58" s="5">
        <v>44</v>
      </c>
      <c r="H58" s="5">
        <v>122</v>
      </c>
      <c r="L58" s="15">
        <v>26.242641216191892</v>
      </c>
      <c r="M58" s="15">
        <v>970.97772499910002</v>
      </c>
      <c r="Z58">
        <f t="shared" si="0"/>
        <v>304.5</v>
      </c>
      <c r="AA58" s="5">
        <v>350</v>
      </c>
      <c r="CH58" s="17">
        <v>12.067815946493702</v>
      </c>
      <c r="CI58" s="17">
        <v>361.68624148227502</v>
      </c>
      <c r="CJ58" s="12">
        <v>0.16321585903083702</v>
      </c>
      <c r="CK58" s="17">
        <v>357.17391304347802</v>
      </c>
      <c r="CL58" s="17">
        <v>182.52054794520501</v>
      </c>
    </row>
    <row r="59" spans="1:90">
      <c r="A59" s="7" t="s">
        <v>128</v>
      </c>
      <c r="D59" s="4" t="s">
        <v>60</v>
      </c>
      <c r="E59" s="4"/>
      <c r="F59" s="5">
        <v>16</v>
      </c>
      <c r="G59" s="5">
        <v>43</v>
      </c>
      <c r="H59" s="5">
        <v>117</v>
      </c>
      <c r="L59" s="15">
        <v>23.243650105897732</v>
      </c>
      <c r="M59" s="15">
        <v>860.01505391821604</v>
      </c>
      <c r="Z59">
        <f t="shared" si="0"/>
        <v>295.8</v>
      </c>
      <c r="AA59" s="5">
        <v>340</v>
      </c>
      <c r="CH59" s="17">
        <v>11.995663285061568</v>
      </c>
      <c r="CI59" s="17">
        <v>350.31467728351504</v>
      </c>
      <c r="CJ59" s="12">
        <v>0.17246696035242198</v>
      </c>
      <c r="CK59" s="17">
        <v>361.739130434782</v>
      </c>
      <c r="CL59" s="17">
        <v>175.780821917808</v>
      </c>
    </row>
    <row r="60" spans="1:90">
      <c r="A60" s="6" t="s">
        <v>129</v>
      </c>
      <c r="D60" s="4" t="s">
        <v>60</v>
      </c>
      <c r="E60" s="4"/>
      <c r="F60" s="5">
        <v>31</v>
      </c>
      <c r="G60" s="5">
        <v>73</v>
      </c>
      <c r="H60" s="5">
        <v>158</v>
      </c>
      <c r="L60" s="15">
        <v>21.773891681112325</v>
      </c>
      <c r="M60" s="15">
        <v>805.63399220115605</v>
      </c>
      <c r="Z60">
        <f t="shared" si="0"/>
        <v>330.6</v>
      </c>
      <c r="AA60" s="5">
        <v>380</v>
      </c>
      <c r="CH60" s="17">
        <v>10.193766332205945</v>
      </c>
      <c r="CI60" s="17">
        <v>381.19469026548597</v>
      </c>
      <c r="CJ60" s="12">
        <v>0.17811760004735899</v>
      </c>
      <c r="CK60" s="17">
        <v>337.48922503189999</v>
      </c>
      <c r="CL60" s="17">
        <v>214</v>
      </c>
    </row>
    <row r="61" spans="1:90">
      <c r="A61" s="6" t="s">
        <v>130</v>
      </c>
      <c r="D61" s="4" t="s">
        <v>60</v>
      </c>
      <c r="E61" s="4"/>
      <c r="F61" s="5">
        <v>25</v>
      </c>
      <c r="G61" s="5">
        <v>64</v>
      </c>
      <c r="H61" s="5">
        <v>148</v>
      </c>
      <c r="L61" s="15">
        <v>25.30240506743127</v>
      </c>
      <c r="M61" s="15">
        <v>936.18898749495702</v>
      </c>
      <c r="Z61">
        <f t="shared" si="0"/>
        <v>356.7</v>
      </c>
      <c r="AA61" s="5">
        <v>410</v>
      </c>
      <c r="CH61" s="17">
        <v>12.824822763647864</v>
      </c>
      <c r="CI61" s="17">
        <v>419.69026548672497</v>
      </c>
      <c r="CJ61" s="12">
        <v>0.174627042386928</v>
      </c>
      <c r="CK61" s="17">
        <v>333.97992359747599</v>
      </c>
      <c r="CL61" s="17">
        <v>216.29411764705799</v>
      </c>
    </row>
    <row r="62" spans="1:90">
      <c r="A62" s="6" t="s">
        <v>131</v>
      </c>
      <c r="D62" s="4" t="s">
        <v>60</v>
      </c>
      <c r="E62" s="4"/>
      <c r="F62" s="5">
        <v>9</v>
      </c>
      <c r="G62" s="5">
        <v>50</v>
      </c>
      <c r="H62" s="5">
        <v>128</v>
      </c>
      <c r="L62" s="15">
        <v>23.516911425342219</v>
      </c>
      <c r="M62" s="15">
        <v>870.12572273766204</v>
      </c>
      <c r="Z62">
        <f t="shared" si="0"/>
        <v>391.5</v>
      </c>
      <c r="AA62" s="5">
        <v>450</v>
      </c>
      <c r="CH62" s="17">
        <v>11.357923869446513</v>
      </c>
      <c r="CI62" s="17">
        <v>445.57522123893801</v>
      </c>
      <c r="CJ62" s="12">
        <v>0.184206281079801</v>
      </c>
      <c r="CK62" s="17">
        <v>339.992889113628</v>
      </c>
      <c r="CL62" s="17">
        <v>211.17647058823499</v>
      </c>
    </row>
    <row r="63" spans="1:90">
      <c r="A63" s="7" t="s">
        <v>132</v>
      </c>
      <c r="D63" s="4" t="s">
        <v>60</v>
      </c>
      <c r="E63" s="4"/>
      <c r="F63" s="5">
        <v>9</v>
      </c>
      <c r="G63" s="5">
        <v>48</v>
      </c>
      <c r="H63" s="5">
        <v>126</v>
      </c>
      <c r="L63" s="15">
        <v>22.165242087589782</v>
      </c>
      <c r="M63" s="15">
        <v>820.11395724082195</v>
      </c>
      <c r="Z63">
        <f t="shared" si="0"/>
        <v>374.1</v>
      </c>
      <c r="AA63" s="5">
        <v>430</v>
      </c>
      <c r="CH63" s="17">
        <v>13.418226021930028</v>
      </c>
      <c r="CI63" s="17">
        <v>436.94690265486702</v>
      </c>
      <c r="CJ63" s="12">
        <v>0.19822623135211898</v>
      </c>
      <c r="CK63" s="17">
        <v>342.351175073972</v>
      </c>
      <c r="CL63" s="17">
        <v>207.64705882352899</v>
      </c>
    </row>
    <row r="64" spans="1:90">
      <c r="A64" s="7" t="s">
        <v>133</v>
      </c>
      <c r="D64" s="4" t="s">
        <v>60</v>
      </c>
      <c r="E64" s="4"/>
      <c r="F64" s="5">
        <v>9</v>
      </c>
      <c r="G64" s="5">
        <v>48</v>
      </c>
      <c r="H64" s="5">
        <v>115</v>
      </c>
      <c r="L64" s="15">
        <v>21.603541823388515</v>
      </c>
      <c r="M64" s="15">
        <v>799.33104746537504</v>
      </c>
      <c r="Z64">
        <f t="shared" si="0"/>
        <v>356.7</v>
      </c>
      <c r="AA64" s="5">
        <v>410</v>
      </c>
      <c r="CH64" s="17">
        <v>13.439904330711324</v>
      </c>
      <c r="CI64" s="17">
        <v>406.41592920353895</v>
      </c>
      <c r="CJ64" s="12">
        <v>0.18594230996921599</v>
      </c>
      <c r="CK64" s="17">
        <v>349.439622648963</v>
      </c>
      <c r="CL64" s="17">
        <v>195.117647058823</v>
      </c>
    </row>
    <row r="65" spans="1:90">
      <c r="A65" s="7" t="s">
        <v>134</v>
      </c>
      <c r="D65" s="4" t="s">
        <v>60</v>
      </c>
      <c r="E65" s="4"/>
      <c r="F65" s="5">
        <v>11</v>
      </c>
      <c r="G65" s="5">
        <v>42</v>
      </c>
      <c r="H65" s="5">
        <v>113</v>
      </c>
      <c r="L65" s="15">
        <v>20.093787817668378</v>
      </c>
      <c r="M65" s="15">
        <v>743.47014925373003</v>
      </c>
      <c r="Z65">
        <f t="shared" si="0"/>
        <v>339.3</v>
      </c>
      <c r="AA65" s="5">
        <v>390</v>
      </c>
      <c r="CH65" s="17">
        <v>11.889096360729621</v>
      </c>
      <c r="CI65" s="17">
        <v>393.805309734513</v>
      </c>
      <c r="CJ65" s="12">
        <v>0.18638852711342602</v>
      </c>
      <c r="CK65" s="17">
        <v>347.68813232569403</v>
      </c>
      <c r="CL65" s="17">
        <v>195.82352941176401</v>
      </c>
    </row>
    <row r="66" spans="1:90">
      <c r="A66" s="6" t="s">
        <v>135</v>
      </c>
      <c r="D66" s="4" t="s">
        <v>60</v>
      </c>
      <c r="E66" s="4"/>
      <c r="F66" s="5">
        <v>22</v>
      </c>
      <c r="G66" s="5">
        <v>79</v>
      </c>
      <c r="H66" s="5">
        <v>157</v>
      </c>
      <c r="L66" s="15">
        <v>43.197142948843243</v>
      </c>
      <c r="M66" s="15">
        <v>1598.2942891072</v>
      </c>
      <c r="Z66">
        <f t="shared" si="0"/>
        <v>374.1</v>
      </c>
      <c r="AA66" s="5">
        <v>430</v>
      </c>
      <c r="CH66" s="17">
        <v>12.714734442318459</v>
      </c>
      <c r="CI66" s="17">
        <v>428.74603782252495</v>
      </c>
      <c r="CJ66" s="12">
        <v>0.11211453744493299</v>
      </c>
      <c r="CK66" s="17">
        <v>359.34782608695599</v>
      </c>
      <c r="CL66" s="18">
        <v>187.45205479452</v>
      </c>
    </row>
    <row r="67" spans="1:90">
      <c r="A67" s="6" t="s">
        <v>136</v>
      </c>
      <c r="D67" s="4" t="s">
        <v>60</v>
      </c>
      <c r="E67" s="4"/>
      <c r="F67" s="5">
        <v>20</v>
      </c>
      <c r="G67" s="5">
        <v>67</v>
      </c>
      <c r="H67" s="5">
        <v>144</v>
      </c>
      <c r="L67" s="15">
        <v>49.82304716462108</v>
      </c>
      <c r="M67" s="15">
        <v>1843.45274509098</v>
      </c>
      <c r="Z67">
        <f t="shared" si="0"/>
        <v>356.7</v>
      </c>
      <c r="AA67" s="5">
        <v>410</v>
      </c>
      <c r="CH67" s="17">
        <v>15.734663309616137</v>
      </c>
      <c r="CI67" s="17">
        <v>417.97902151443196</v>
      </c>
      <c r="CJ67" s="12">
        <v>9.0969162995594599E-2</v>
      </c>
      <c r="CK67" s="17">
        <v>353.47826086956502</v>
      </c>
      <c r="CL67" s="17">
        <v>188.76712328767101</v>
      </c>
    </row>
    <row r="68" spans="1:90">
      <c r="A68" s="6" t="s">
        <v>137</v>
      </c>
      <c r="D68" s="4" t="s">
        <v>60</v>
      </c>
      <c r="E68" s="4"/>
      <c r="F68" s="5">
        <v>14</v>
      </c>
      <c r="G68" s="5">
        <v>61</v>
      </c>
      <c r="H68" s="5">
        <v>133</v>
      </c>
      <c r="L68" s="15">
        <v>40.668434817198644</v>
      </c>
      <c r="M68" s="15">
        <v>1504.7320882363499</v>
      </c>
      <c r="Z68">
        <f t="shared" si="0"/>
        <v>391.5</v>
      </c>
      <c r="AA68" s="5">
        <v>450</v>
      </c>
      <c r="CH68" s="17">
        <v>12.558151834131973</v>
      </c>
      <c r="CI68" s="17">
        <v>455.10450960875801</v>
      </c>
      <c r="CJ68" s="12">
        <v>0.116519823788546</v>
      </c>
      <c r="CK68" s="17">
        <v>355.65217391304299</v>
      </c>
      <c r="CL68" s="17">
        <v>186.95890410958901</v>
      </c>
    </row>
    <row r="69" spans="1:90">
      <c r="A69" s="7" t="s">
        <v>138</v>
      </c>
      <c r="D69" s="4" t="s">
        <v>60</v>
      </c>
      <c r="E69" s="4"/>
      <c r="F69" s="5">
        <v>16</v>
      </c>
      <c r="G69" s="5">
        <v>48</v>
      </c>
      <c r="H69" s="5">
        <v>124</v>
      </c>
      <c r="L69" s="15">
        <v>40.406446066059459</v>
      </c>
      <c r="M69" s="15">
        <v>1495.0385044442</v>
      </c>
      <c r="Z69">
        <f t="shared" si="0"/>
        <v>382.8</v>
      </c>
      <c r="AA69" s="5">
        <v>440</v>
      </c>
      <c r="CH69" s="17">
        <v>17.622532029548594</v>
      </c>
      <c r="CI69" s="17">
        <v>447.00742669014602</v>
      </c>
      <c r="CJ69" s="12">
        <v>0.11343612334801699</v>
      </c>
      <c r="CK69" s="17">
        <v>349.34782608695599</v>
      </c>
      <c r="CL69" s="17">
        <v>190.08219178082101</v>
      </c>
    </row>
    <row r="70" spans="1:90">
      <c r="A70" s="7" t="s">
        <v>139</v>
      </c>
      <c r="D70" s="4" t="s">
        <v>60</v>
      </c>
      <c r="E70" s="4"/>
      <c r="F70" s="5">
        <v>11</v>
      </c>
      <c r="G70" s="5">
        <v>41</v>
      </c>
      <c r="H70" s="5">
        <v>112</v>
      </c>
      <c r="L70" s="15">
        <v>32.411230187328378</v>
      </c>
      <c r="M70" s="15">
        <v>1199.21551693115</v>
      </c>
      <c r="Z70">
        <f t="shared" si="0"/>
        <v>313.2</v>
      </c>
      <c r="AA70" s="5">
        <v>360</v>
      </c>
      <c r="CH70" s="17">
        <v>12.792931305755406</v>
      </c>
      <c r="CI70" s="17">
        <v>370.99885154276001</v>
      </c>
      <c r="CJ70" s="12">
        <v>0.11563876651982299</v>
      </c>
      <c r="CK70" s="17">
        <v>351.304347826087</v>
      </c>
      <c r="CL70" s="17">
        <v>183.671232876712</v>
      </c>
    </row>
    <row r="71" spans="1:90">
      <c r="A71" s="7" t="s">
        <v>140</v>
      </c>
      <c r="D71" s="4" t="s">
        <v>60</v>
      </c>
      <c r="E71" s="4"/>
      <c r="F71" s="5">
        <v>16</v>
      </c>
      <c r="G71" s="5">
        <v>39</v>
      </c>
      <c r="H71" s="5">
        <v>110</v>
      </c>
      <c r="L71" s="15">
        <v>27.260203094165945</v>
      </c>
      <c r="M71" s="15">
        <v>1008.62751448414</v>
      </c>
      <c r="Z71">
        <f t="shared" si="0"/>
        <v>295.8</v>
      </c>
      <c r="AA71" s="5">
        <v>340</v>
      </c>
      <c r="CH71" s="17">
        <v>12.523019909979162</v>
      </c>
      <c r="CI71" s="17">
        <v>344.994104586172</v>
      </c>
      <c r="CJ71" s="12">
        <v>0.12224669603524201</v>
      </c>
      <c r="CK71" s="17">
        <v>354.34782608695599</v>
      </c>
      <c r="CL71" s="17">
        <v>181.698630136986</v>
      </c>
    </row>
    <row r="72" spans="1:90">
      <c r="A72" s="6" t="s">
        <v>141</v>
      </c>
      <c r="D72" s="4" t="s">
        <v>60</v>
      </c>
      <c r="E72" s="4"/>
      <c r="F72" s="5">
        <v>31</v>
      </c>
      <c r="G72" s="5">
        <v>73</v>
      </c>
      <c r="H72" s="5">
        <v>154</v>
      </c>
      <c r="L72" s="15">
        <v>27.556474384832434</v>
      </c>
      <c r="M72" s="15">
        <v>1019.5895522388</v>
      </c>
      <c r="Z72">
        <f t="shared" si="0"/>
        <v>321.89999999999998</v>
      </c>
      <c r="AA72" s="5">
        <v>370</v>
      </c>
      <c r="CH72" s="17">
        <v>8.2128434596380533</v>
      </c>
      <c r="CI72" s="17">
        <v>370.57522123893796</v>
      </c>
      <c r="CJ72" s="12">
        <v>0.124719541794932</v>
      </c>
      <c r="CK72" s="17">
        <v>332.06883338007998</v>
      </c>
      <c r="CL72" s="17">
        <v>214.70588235294099</v>
      </c>
    </row>
    <row r="73" spans="1:90">
      <c r="A73" s="6" t="s">
        <v>142</v>
      </c>
      <c r="D73" s="4" t="s">
        <v>60</v>
      </c>
      <c r="E73" s="4"/>
      <c r="F73" s="5">
        <v>25</v>
      </c>
      <c r="G73" s="5">
        <v>59</v>
      </c>
      <c r="H73" s="5">
        <v>140</v>
      </c>
      <c r="L73" s="15">
        <v>28.497941265185943</v>
      </c>
      <c r="M73" s="15">
        <v>1054.42382681188</v>
      </c>
      <c r="Z73">
        <f t="shared" si="0"/>
        <v>330.6</v>
      </c>
      <c r="AA73" s="5">
        <v>380</v>
      </c>
      <c r="CH73" s="17">
        <v>7.8014948542058109</v>
      </c>
      <c r="CI73" s="17">
        <v>393.805309734513</v>
      </c>
      <c r="CJ73" s="12">
        <v>0.128510537532559</v>
      </c>
      <c r="CK73" s="17">
        <v>325.958211691087</v>
      </c>
      <c r="CL73" s="17">
        <v>214</v>
      </c>
    </row>
    <row r="74" spans="1:90">
      <c r="A74" s="6" t="s">
        <v>143</v>
      </c>
      <c r="D74" s="4" t="s">
        <v>60</v>
      </c>
      <c r="E74" s="4"/>
      <c r="F74" s="5">
        <v>9</v>
      </c>
      <c r="G74" s="5">
        <v>46</v>
      </c>
      <c r="H74" s="5">
        <v>123</v>
      </c>
      <c r="L74" s="15">
        <v>31.430003016328108</v>
      </c>
      <c r="M74" s="15">
        <v>1162.91011160414</v>
      </c>
      <c r="Z74">
        <f t="shared" si="0"/>
        <v>382.8</v>
      </c>
      <c r="AA74" s="5">
        <v>440</v>
      </c>
      <c r="CH74" s="17">
        <v>10.792022943200324</v>
      </c>
      <c r="CI74" s="17">
        <v>436.94690265486702</v>
      </c>
      <c r="CJ74" s="12">
        <v>0.128867215249822</v>
      </c>
      <c r="CK74" s="17">
        <v>330.01994998676503</v>
      </c>
      <c r="CL74" s="17">
        <v>215.058823529411</v>
      </c>
    </row>
    <row r="75" spans="1:90">
      <c r="A75" s="7" t="s">
        <v>144</v>
      </c>
      <c r="D75" s="4" t="s">
        <v>60</v>
      </c>
      <c r="E75" s="4"/>
      <c r="F75" s="5">
        <v>9</v>
      </c>
      <c r="G75" s="5">
        <v>46</v>
      </c>
      <c r="H75" s="5">
        <v>119</v>
      </c>
      <c r="L75" s="15">
        <v>30.383146357329458</v>
      </c>
      <c r="M75" s="15">
        <v>1124.1764152211899</v>
      </c>
      <c r="Z75">
        <f t="shared" si="0"/>
        <v>348</v>
      </c>
      <c r="AA75" s="5">
        <v>400</v>
      </c>
      <c r="CH75" s="17">
        <v>12.498353904538405</v>
      </c>
      <c r="CI75" s="17">
        <v>418.36283185840699</v>
      </c>
      <c r="CJ75" s="12">
        <v>0.13366312455600199</v>
      </c>
      <c r="CK75" s="17">
        <v>334.11297618248102</v>
      </c>
      <c r="CL75" s="17">
        <v>212.23529411764699</v>
      </c>
    </row>
    <row r="76" spans="1:90">
      <c r="A76" s="7" t="s">
        <v>145</v>
      </c>
      <c r="D76" s="4" t="s">
        <v>60</v>
      </c>
      <c r="E76" s="4"/>
      <c r="F76" s="5">
        <v>9</v>
      </c>
      <c r="G76" s="5">
        <v>38</v>
      </c>
      <c r="H76" s="5">
        <v>109</v>
      </c>
      <c r="L76" s="15">
        <v>27.081766114642161</v>
      </c>
      <c r="M76" s="15">
        <v>1002.02534624176</v>
      </c>
      <c r="Z76">
        <f t="shared" si="0"/>
        <v>330.6</v>
      </c>
      <c r="AA76" s="5">
        <v>380</v>
      </c>
      <c r="CH76" s="17">
        <v>12.873895552182621</v>
      </c>
      <c r="CI76" s="17">
        <v>383.84955752212301</v>
      </c>
      <c r="CJ76" s="12">
        <v>0.14225298958086602</v>
      </c>
      <c r="CK76" s="17">
        <v>337.298653277131</v>
      </c>
      <c r="CL76" s="17">
        <v>205.17647058823499</v>
      </c>
    </row>
    <row r="77" spans="1:90">
      <c r="A77" s="7" t="s">
        <v>146</v>
      </c>
      <c r="D77" s="4" t="s">
        <v>60</v>
      </c>
      <c r="E77" s="4"/>
      <c r="F77" s="5">
        <v>11</v>
      </c>
      <c r="G77" s="5">
        <v>37</v>
      </c>
      <c r="H77" s="5">
        <v>103</v>
      </c>
      <c r="L77" s="15">
        <v>26.18095606699881</v>
      </c>
      <c r="M77" s="15">
        <v>968.69537447895596</v>
      </c>
      <c r="Z77">
        <f t="shared" si="0"/>
        <v>339.3</v>
      </c>
      <c r="AA77" s="5">
        <v>390</v>
      </c>
      <c r="CH77" s="17">
        <v>11.18147753528627</v>
      </c>
      <c r="CI77" s="17">
        <v>384.51327433628302</v>
      </c>
      <c r="CJ77" s="12">
        <v>0.13833027468624101</v>
      </c>
      <c r="CK77" s="17">
        <v>338.36528623292799</v>
      </c>
      <c r="CL77" s="17">
        <v>204.64705882352899</v>
      </c>
    </row>
    <row r="78" spans="1:90">
      <c r="A78" s="8" t="s">
        <v>165</v>
      </c>
      <c r="B78" s="4">
        <v>36508</v>
      </c>
      <c r="C78" s="4"/>
      <c r="N78">
        <v>0.36252640515873402</v>
      </c>
      <c r="AB78">
        <v>32.240616594781997</v>
      </c>
    </row>
    <row r="79" spans="1:90">
      <c r="A79" s="8" t="s">
        <v>165</v>
      </c>
      <c r="B79" s="4">
        <v>36522</v>
      </c>
      <c r="C79" s="4"/>
      <c r="N79">
        <v>1.65706142168406</v>
      </c>
      <c r="AB79">
        <v>117.06593564716199</v>
      </c>
    </row>
    <row r="80" spans="1:90">
      <c r="A80" s="8" t="s">
        <v>165</v>
      </c>
      <c r="B80" s="4">
        <v>36530</v>
      </c>
      <c r="C80" s="4"/>
      <c r="N80">
        <v>2.4005498337359299</v>
      </c>
      <c r="AB80">
        <v>193.846596590133</v>
      </c>
    </row>
    <row r="81" spans="1:29">
      <c r="A81" s="8" t="s">
        <v>165</v>
      </c>
      <c r="B81" s="4">
        <v>36536</v>
      </c>
      <c r="C81" s="4"/>
      <c r="N81">
        <v>3.4464468005538702</v>
      </c>
      <c r="AB81">
        <v>286.477492002936</v>
      </c>
    </row>
    <row r="82" spans="1:29">
      <c r="A82" s="8" t="s">
        <v>165</v>
      </c>
      <c r="B82" s="4">
        <v>36543</v>
      </c>
      <c r="C82" s="4"/>
      <c r="N82">
        <v>4.6297213434540403</v>
      </c>
      <c r="AB82">
        <v>392.32872264672301</v>
      </c>
    </row>
    <row r="83" spans="1:29">
      <c r="A83" s="8" t="s">
        <v>165</v>
      </c>
      <c r="B83" s="4">
        <v>36549</v>
      </c>
      <c r="C83" s="4"/>
      <c r="N83">
        <v>5.1806062321228197</v>
      </c>
      <c r="V83">
        <v>3.8834951456309401</v>
      </c>
      <c r="AB83">
        <v>495.514634533292</v>
      </c>
    </row>
    <row r="84" spans="1:29">
      <c r="A84" s="8" t="s">
        <v>165</v>
      </c>
      <c r="B84" s="4">
        <v>36563</v>
      </c>
      <c r="C84" s="4"/>
      <c r="N84">
        <v>5.1828298244372704</v>
      </c>
      <c r="V84">
        <v>116.504854368932</v>
      </c>
      <c r="AB84">
        <v>712.49903149754402</v>
      </c>
    </row>
    <row r="85" spans="1:29">
      <c r="A85" s="8" t="s">
        <v>165</v>
      </c>
      <c r="B85" s="4">
        <v>36577</v>
      </c>
      <c r="C85" s="4"/>
      <c r="N85">
        <v>3.7833008217184299</v>
      </c>
      <c r="V85">
        <v>320.388349514563</v>
      </c>
      <c r="AB85">
        <v>802.619568545991</v>
      </c>
    </row>
    <row r="86" spans="1:29">
      <c r="A86" s="8" t="s">
        <v>165</v>
      </c>
      <c r="B86" s="4">
        <v>36593</v>
      </c>
      <c r="C86" s="4"/>
      <c r="N86">
        <v>2.2463942429173498</v>
      </c>
      <c r="V86">
        <v>526.21359223300897</v>
      </c>
      <c r="AB86">
        <v>903.33496902636898</v>
      </c>
    </row>
    <row r="87" spans="1:29">
      <c r="A87" s="8" t="s">
        <v>165</v>
      </c>
      <c r="B87" s="4">
        <v>36607</v>
      </c>
      <c r="C87" s="4"/>
      <c r="N87">
        <v>4.95254651856189E-2</v>
      </c>
      <c r="V87">
        <v>580.58252427184402</v>
      </c>
      <c r="AB87">
        <v>760.84224663053305</v>
      </c>
    </row>
    <row r="88" spans="1:29">
      <c r="A88" s="8" t="s">
        <v>165</v>
      </c>
      <c r="B88" s="4">
        <v>36621</v>
      </c>
      <c r="C88" s="4"/>
      <c r="D88" s="4" t="s">
        <v>60</v>
      </c>
      <c r="E88" s="4"/>
      <c r="G88" s="5">
        <v>58</v>
      </c>
      <c r="H88" s="5">
        <v>115</v>
      </c>
      <c r="V88">
        <v>539.80582524271802</v>
      </c>
      <c r="Z88" s="5">
        <v>427</v>
      </c>
      <c r="AA88" s="5"/>
      <c r="AB88">
        <v>713.526197530226</v>
      </c>
      <c r="AC88">
        <f>Z88/AB88</f>
        <v>0.59843633138909613</v>
      </c>
    </row>
    <row r="89" spans="1:29">
      <c r="A89" s="8" t="s">
        <v>162</v>
      </c>
      <c r="B89" s="4">
        <v>36523</v>
      </c>
      <c r="C89" s="4"/>
      <c r="AB89">
        <v>106.506491733601</v>
      </c>
    </row>
    <row r="90" spans="1:29">
      <c r="A90" s="8" t="s">
        <v>162</v>
      </c>
      <c r="B90" s="4">
        <v>36532</v>
      </c>
      <c r="C90" s="4"/>
      <c r="N90">
        <v>1.8509991004558299</v>
      </c>
      <c r="AB90">
        <v>207.106778779281</v>
      </c>
    </row>
    <row r="91" spans="1:29">
      <c r="A91" s="8" t="s">
        <v>162</v>
      </c>
      <c r="B91" s="4">
        <v>36537</v>
      </c>
      <c r="C91" s="4"/>
      <c r="N91">
        <v>3.7213232395718499</v>
      </c>
      <c r="AB91">
        <v>249.48623250700001</v>
      </c>
    </row>
    <row r="92" spans="1:29">
      <c r="A92" s="8" t="s">
        <v>162</v>
      </c>
      <c r="B92" s="4">
        <v>36550</v>
      </c>
      <c r="C92" s="4"/>
      <c r="N92">
        <v>5.5654898472796299</v>
      </c>
      <c r="V92">
        <v>3</v>
      </c>
      <c r="AB92">
        <v>408.30292543084499</v>
      </c>
    </row>
    <row r="93" spans="1:29">
      <c r="A93" s="8" t="s">
        <v>162</v>
      </c>
      <c r="B93" s="4">
        <v>36565</v>
      </c>
      <c r="C93" s="4"/>
      <c r="N93">
        <v>5.5681177291058104</v>
      </c>
      <c r="V93">
        <v>79.611650485436797</v>
      </c>
      <c r="AB93">
        <v>651.74127517645104</v>
      </c>
    </row>
    <row r="94" spans="1:29">
      <c r="A94" s="8" t="s">
        <v>162</v>
      </c>
      <c r="B94" s="4">
        <v>36578</v>
      </c>
      <c r="C94" s="4"/>
      <c r="N94">
        <v>5.1029017879703602</v>
      </c>
      <c r="AB94">
        <v>844.91932835738203</v>
      </c>
    </row>
    <row r="95" spans="1:29">
      <c r="A95" s="8" t="s">
        <v>162</v>
      </c>
      <c r="B95" s="4">
        <v>36593</v>
      </c>
      <c r="C95" s="4"/>
      <c r="V95">
        <v>462.135922330097</v>
      </c>
      <c r="AB95">
        <v>953.55541863287999</v>
      </c>
    </row>
    <row r="96" spans="1:29">
      <c r="A96" s="8" t="s">
        <v>162</v>
      </c>
      <c r="B96" s="4">
        <v>36607</v>
      </c>
      <c r="C96" s="4"/>
      <c r="N96">
        <v>0.43436865139126002</v>
      </c>
      <c r="V96">
        <v>462.135922330097</v>
      </c>
      <c r="AB96">
        <v>718.564624018122</v>
      </c>
    </row>
    <row r="97" spans="1:29">
      <c r="A97" s="8" t="s">
        <v>162</v>
      </c>
      <c r="B97" s="4">
        <v>36621</v>
      </c>
      <c r="C97" s="4"/>
      <c r="D97" s="4" t="s">
        <v>60</v>
      </c>
      <c r="E97" s="4"/>
      <c r="G97" s="5">
        <v>60</v>
      </c>
      <c r="H97" s="5">
        <v>117</v>
      </c>
      <c r="V97">
        <v>526.21359223300897</v>
      </c>
      <c r="Z97" s="5">
        <v>410</v>
      </c>
      <c r="AA97" s="5"/>
      <c r="AB97">
        <v>750.51745702616199</v>
      </c>
      <c r="AC97">
        <f>Z97/AB97</f>
        <v>0.5462897580351791</v>
      </c>
    </row>
    <row r="98" spans="1:29">
      <c r="A98" s="8" t="s">
        <v>166</v>
      </c>
      <c r="B98" s="4">
        <v>36530</v>
      </c>
      <c r="C98" s="4"/>
      <c r="N98">
        <v>0.44868050010612398</v>
      </c>
      <c r="AB98">
        <v>29.973767419208301</v>
      </c>
    </row>
    <row r="99" spans="1:29">
      <c r="A99" s="8" t="s">
        <v>166</v>
      </c>
      <c r="B99" s="4">
        <v>36543</v>
      </c>
      <c r="C99" s="4"/>
      <c r="N99">
        <v>1.7156834008833699</v>
      </c>
      <c r="AB99">
        <v>135.94011149769199</v>
      </c>
    </row>
    <row r="100" spans="1:29">
      <c r="A100" s="8" t="s">
        <v>166</v>
      </c>
      <c r="B100" s="4">
        <v>36545</v>
      </c>
      <c r="C100" s="4"/>
      <c r="N100">
        <v>2.2107359079836999</v>
      </c>
      <c r="AB100">
        <v>154.47337448392599</v>
      </c>
    </row>
    <row r="101" spans="1:29">
      <c r="A101" s="8" t="s">
        <v>166</v>
      </c>
      <c r="B101" s="4">
        <v>36557</v>
      </c>
      <c r="C101" s="4"/>
      <c r="N101">
        <v>3.7524535319742398</v>
      </c>
      <c r="V101">
        <v>-3.8834951456311702</v>
      </c>
      <c r="AB101">
        <v>307.99042197190698</v>
      </c>
    </row>
    <row r="102" spans="1:29">
      <c r="A102" s="8" t="s">
        <v>166</v>
      </c>
      <c r="B102" s="4">
        <v>36565</v>
      </c>
      <c r="C102" s="4"/>
      <c r="N102">
        <v>4.3584835100415402</v>
      </c>
      <c r="V102">
        <v>13.5922330097087</v>
      </c>
      <c r="AB102">
        <v>450.850621870814</v>
      </c>
    </row>
    <row r="103" spans="1:29">
      <c r="A103" s="8" t="s">
        <v>166</v>
      </c>
      <c r="B103" s="4">
        <v>36572</v>
      </c>
      <c r="C103" s="4"/>
      <c r="N103">
        <v>4.4146797521705201</v>
      </c>
      <c r="V103">
        <v>36.893203883494998</v>
      </c>
      <c r="AB103">
        <v>522.34049225751403</v>
      </c>
    </row>
    <row r="104" spans="1:29">
      <c r="A104" s="8" t="s">
        <v>166</v>
      </c>
      <c r="B104" s="4">
        <v>36588</v>
      </c>
      <c r="C104" s="4"/>
      <c r="N104">
        <v>3.64782340634128</v>
      </c>
      <c r="V104">
        <v>209.70873786407699</v>
      </c>
      <c r="AB104">
        <v>623.06917505727995</v>
      </c>
    </row>
    <row r="105" spans="1:29">
      <c r="A105" s="8" t="s">
        <v>166</v>
      </c>
      <c r="B105" s="4">
        <v>36600</v>
      </c>
      <c r="C105" s="4"/>
      <c r="N105">
        <v>3.0998494021568801</v>
      </c>
      <c r="V105">
        <v>337.86407766990197</v>
      </c>
      <c r="AB105">
        <v>686.71362212539202</v>
      </c>
    </row>
    <row r="106" spans="1:29">
      <c r="A106" s="8" t="s">
        <v>166</v>
      </c>
      <c r="B106" s="4">
        <v>36613</v>
      </c>
      <c r="C106" s="4"/>
      <c r="N106">
        <v>0.38039600157672898</v>
      </c>
      <c r="V106">
        <v>502.91262135922301</v>
      </c>
      <c r="AB106">
        <v>694.87339366949902</v>
      </c>
      <c r="AC106">
        <f>Z107/AB106</f>
        <v>0.51376265554613976</v>
      </c>
    </row>
    <row r="107" spans="1:29">
      <c r="A107" s="8" t="s">
        <v>166</v>
      </c>
      <c r="B107" s="4">
        <v>36626</v>
      </c>
      <c r="C107" s="4"/>
      <c r="D107" s="4" t="s">
        <v>60</v>
      </c>
      <c r="E107" s="4"/>
      <c r="G107" s="5">
        <v>50</v>
      </c>
      <c r="H107" s="5">
        <v>102</v>
      </c>
      <c r="V107">
        <v>504.85436893203803</v>
      </c>
      <c r="Z107" s="5">
        <v>357</v>
      </c>
      <c r="AA107" s="5"/>
    </row>
    <row r="108" spans="1:29">
      <c r="A108" s="8" t="s">
        <v>163</v>
      </c>
      <c r="B108" s="4">
        <v>36530</v>
      </c>
      <c r="C108" s="4"/>
      <c r="AB108">
        <v>22.0397953047001</v>
      </c>
    </row>
    <row r="109" spans="1:29">
      <c r="A109" s="8" t="s">
        <v>163</v>
      </c>
      <c r="B109" s="4">
        <v>36544</v>
      </c>
      <c r="C109" s="4"/>
      <c r="N109">
        <v>1.7981584612741099</v>
      </c>
      <c r="AB109">
        <v>125.371812704538</v>
      </c>
    </row>
    <row r="110" spans="1:29">
      <c r="A110" s="8" t="s">
        <v>163</v>
      </c>
      <c r="B110" s="4">
        <v>36599</v>
      </c>
      <c r="C110" s="4"/>
      <c r="N110">
        <v>2.5412425838142698</v>
      </c>
    </row>
    <row r="111" spans="1:29">
      <c r="A111" s="8" t="s">
        <v>163</v>
      </c>
      <c r="B111" s="4">
        <v>36558</v>
      </c>
      <c r="C111" s="4"/>
      <c r="N111">
        <v>4.3573110704575502</v>
      </c>
      <c r="AB111">
        <v>326.505975198957</v>
      </c>
    </row>
    <row r="112" spans="1:29">
      <c r="A112" s="8" t="s">
        <v>163</v>
      </c>
      <c r="B112" s="4">
        <v>36572</v>
      </c>
      <c r="C112" s="4"/>
      <c r="N112">
        <v>4.6620240754404199</v>
      </c>
      <c r="V112">
        <v>11.650485436893099</v>
      </c>
      <c r="AB112">
        <v>501.19503979161499</v>
      </c>
    </row>
    <row r="113" spans="1:29">
      <c r="A113" s="8" t="s">
        <v>163</v>
      </c>
      <c r="B113" s="4">
        <v>36576</v>
      </c>
      <c r="C113" s="4"/>
      <c r="N113">
        <v>6.1475050283507997</v>
      </c>
      <c r="V113">
        <v>44.660194174757102</v>
      </c>
      <c r="AB113">
        <v>556.78154643093001</v>
      </c>
    </row>
    <row r="114" spans="1:29">
      <c r="A114" s="8" t="s">
        <v>163</v>
      </c>
      <c r="B114" s="4">
        <v>36589</v>
      </c>
      <c r="C114" s="4"/>
      <c r="N114">
        <v>3.9776832189530902</v>
      </c>
      <c r="V114">
        <v>170.873786407766</v>
      </c>
      <c r="AB114">
        <v>612.51858602331004</v>
      </c>
    </row>
    <row r="115" spans="1:29">
      <c r="A115" s="8" t="s">
        <v>163</v>
      </c>
      <c r="B115" s="4">
        <v>36600</v>
      </c>
      <c r="C115" s="4"/>
      <c r="N115">
        <v>3.45724133051678</v>
      </c>
      <c r="V115">
        <v>347.57281553398002</v>
      </c>
      <c r="AB115">
        <v>760.72270575604</v>
      </c>
    </row>
    <row r="116" spans="1:29">
      <c r="A116" s="8" t="s">
        <v>163</v>
      </c>
      <c r="B116" s="4">
        <v>36612</v>
      </c>
      <c r="C116" s="4"/>
      <c r="N116">
        <v>2.1673152144250398</v>
      </c>
      <c r="V116">
        <v>458.252427184466</v>
      </c>
      <c r="AB116">
        <v>776.80316709526699</v>
      </c>
    </row>
    <row r="117" spans="1:29">
      <c r="A117" s="8" t="s">
        <v>163</v>
      </c>
      <c r="B117" s="4">
        <v>36627</v>
      </c>
      <c r="C117" s="4"/>
      <c r="D117" s="4" t="s">
        <v>60</v>
      </c>
      <c r="E117" s="4"/>
      <c r="G117" s="5">
        <v>53</v>
      </c>
      <c r="H117" s="5">
        <v>104</v>
      </c>
      <c r="V117">
        <v>500.97087378640703</v>
      </c>
      <c r="Z117" s="5">
        <v>354</v>
      </c>
      <c r="AA117" s="5"/>
      <c r="AB117">
        <v>676.61905939041503</v>
      </c>
      <c r="AC117">
        <f>Z117/AB117</f>
        <v>0.52318951866199048</v>
      </c>
    </row>
    <row r="118" spans="1:29">
      <c r="A118" s="8" t="s">
        <v>167</v>
      </c>
      <c r="B118" s="4">
        <v>36553</v>
      </c>
      <c r="C118" s="4"/>
      <c r="N118">
        <v>0.59010097130555095</v>
      </c>
      <c r="AB118">
        <v>30.376664440648</v>
      </c>
    </row>
    <row r="119" spans="1:29">
      <c r="A119" s="8" t="s">
        <v>167</v>
      </c>
      <c r="B119" s="4">
        <v>36558</v>
      </c>
      <c r="C119" s="4"/>
      <c r="N119">
        <v>0.865826418298143</v>
      </c>
      <c r="AB119">
        <v>64.831000933451804</v>
      </c>
    </row>
    <row r="120" spans="1:29">
      <c r="A120" s="8" t="s">
        <v>167</v>
      </c>
      <c r="B120" s="4">
        <v>36567</v>
      </c>
      <c r="C120" s="4"/>
      <c r="N120">
        <v>2.1045694822062</v>
      </c>
      <c r="AB120">
        <v>149.56777118991101</v>
      </c>
    </row>
    <row r="121" spans="1:29">
      <c r="A121" s="8" t="s">
        <v>167</v>
      </c>
      <c r="B121" s="4">
        <v>36572</v>
      </c>
      <c r="C121" s="4"/>
      <c r="N121">
        <v>2.71019517076178</v>
      </c>
      <c r="AB121">
        <v>199.87676959234301</v>
      </c>
    </row>
    <row r="122" spans="1:29">
      <c r="A122" s="8" t="s">
        <v>167</v>
      </c>
      <c r="B122" s="4">
        <v>36579</v>
      </c>
      <c r="C122" s="4"/>
      <c r="N122">
        <v>4.0585815502481299</v>
      </c>
      <c r="V122">
        <v>1.94174757281552</v>
      </c>
      <c r="AB122">
        <v>297.80731044100901</v>
      </c>
    </row>
    <row r="123" spans="1:29">
      <c r="A123" s="8" t="s">
        <v>167</v>
      </c>
      <c r="B123" s="4">
        <v>36589</v>
      </c>
      <c r="C123" s="4"/>
      <c r="N123">
        <v>3.5103245434055301</v>
      </c>
      <c r="V123">
        <v>34.951456310679497</v>
      </c>
      <c r="AB123">
        <v>371.98020934411102</v>
      </c>
    </row>
    <row r="124" spans="1:29">
      <c r="A124" s="8" t="s">
        <v>167</v>
      </c>
      <c r="B124" s="4">
        <v>36600</v>
      </c>
      <c r="C124" s="4"/>
      <c r="N124">
        <v>3.7322794853394501</v>
      </c>
      <c r="V124">
        <v>190.29126213592201</v>
      </c>
      <c r="AB124">
        <v>567.77487944450297</v>
      </c>
    </row>
    <row r="125" spans="1:29">
      <c r="A125" s="8" t="s">
        <v>167</v>
      </c>
      <c r="B125" s="4">
        <v>36613</v>
      </c>
      <c r="C125" s="4"/>
      <c r="N125">
        <v>2.5796905163787698</v>
      </c>
      <c r="V125">
        <v>376.69902912621302</v>
      </c>
      <c r="AB125">
        <v>681.65305843851502</v>
      </c>
    </row>
    <row r="126" spans="1:29">
      <c r="A126" s="8" t="s">
        <v>167</v>
      </c>
      <c r="B126" s="4">
        <v>36626</v>
      </c>
      <c r="C126" s="4"/>
      <c r="N126">
        <v>0.24532287571129699</v>
      </c>
      <c r="V126">
        <v>386.40776699029101</v>
      </c>
      <c r="AB126">
        <v>536.52158192423894</v>
      </c>
    </row>
    <row r="127" spans="1:29">
      <c r="A127" s="8" t="s">
        <v>167</v>
      </c>
      <c r="B127" s="4">
        <v>36642</v>
      </c>
      <c r="C127" s="4"/>
      <c r="D127" s="4" t="s">
        <v>60</v>
      </c>
      <c r="E127" s="4"/>
      <c r="G127" s="5">
        <v>40</v>
      </c>
      <c r="H127" s="5">
        <v>89</v>
      </c>
      <c r="V127">
        <v>452.42718446601901</v>
      </c>
      <c r="Z127" s="5">
        <v>272</v>
      </c>
      <c r="AA127" s="5"/>
      <c r="AB127">
        <v>568.51426189044298</v>
      </c>
      <c r="AC127">
        <f>Z127/AB127</f>
        <v>0.47844006427479291</v>
      </c>
    </row>
    <row r="128" spans="1:29">
      <c r="A128" s="8" t="s">
        <v>164</v>
      </c>
      <c r="B128" s="4">
        <v>36558</v>
      </c>
      <c r="C128" s="4"/>
      <c r="AB128">
        <v>56.9103111383317</v>
      </c>
    </row>
    <row r="129" spans="1:44">
      <c r="A129" s="8" t="s">
        <v>164</v>
      </c>
      <c r="B129" s="4">
        <v>36566</v>
      </c>
      <c r="C129" s="4"/>
      <c r="N129">
        <v>1.96698976136811</v>
      </c>
      <c r="AB129">
        <v>125.76585484638601</v>
      </c>
    </row>
    <row r="130" spans="1:44">
      <c r="A130" s="8" t="s">
        <v>164</v>
      </c>
      <c r="B130" s="4">
        <v>36571</v>
      </c>
      <c r="C130" s="4"/>
      <c r="AB130">
        <v>170.792917572139</v>
      </c>
    </row>
    <row r="131" spans="1:44">
      <c r="A131" s="8" t="s">
        <v>164</v>
      </c>
      <c r="B131" s="4">
        <v>36587</v>
      </c>
      <c r="C131" s="4"/>
      <c r="N131">
        <v>3.9774810741972302</v>
      </c>
      <c r="V131">
        <v>31.067961165048398</v>
      </c>
      <c r="AB131">
        <v>369.314890586893</v>
      </c>
    </row>
    <row r="132" spans="1:44">
      <c r="A132" s="8" t="s">
        <v>164</v>
      </c>
      <c r="B132" s="4">
        <v>36598</v>
      </c>
      <c r="C132" s="4"/>
      <c r="N132">
        <v>4.1717421845783704</v>
      </c>
      <c r="V132">
        <v>139.80582524271799</v>
      </c>
      <c r="AB132">
        <v>543.95968078159001</v>
      </c>
    </row>
    <row r="133" spans="1:44">
      <c r="A133" s="8" t="s">
        <v>164</v>
      </c>
      <c r="B133" s="4">
        <v>36612</v>
      </c>
      <c r="C133" s="4"/>
      <c r="N133">
        <v>3.4043602623838898</v>
      </c>
      <c r="V133">
        <v>310.67961165048501</v>
      </c>
      <c r="AB133">
        <v>668.42386832794</v>
      </c>
    </row>
    <row r="134" spans="1:44">
      <c r="A134" s="8" t="s">
        <v>164</v>
      </c>
      <c r="B134" s="4">
        <v>36626</v>
      </c>
      <c r="C134" s="4"/>
      <c r="N134">
        <v>1.2348618845955499</v>
      </c>
      <c r="V134">
        <v>384.46601941747502</v>
      </c>
      <c r="AB134">
        <v>570.87408730173297</v>
      </c>
    </row>
    <row r="135" spans="1:44">
      <c r="A135" s="8" t="s">
        <v>164</v>
      </c>
      <c r="B135" s="4">
        <v>36641</v>
      </c>
      <c r="C135" s="4"/>
      <c r="D135" s="4" t="s">
        <v>60</v>
      </c>
      <c r="E135" s="4"/>
      <c r="G135" s="5">
        <v>42</v>
      </c>
      <c r="H135" s="5">
        <v>91</v>
      </c>
      <c r="V135">
        <v>438.83495145631002</v>
      </c>
      <c r="Z135" s="5">
        <v>264</v>
      </c>
      <c r="AA135" s="5"/>
      <c r="AB135">
        <v>565.84894313322502</v>
      </c>
      <c r="AC135">
        <f>Z135/AB135</f>
        <v>0.46655561206525592</v>
      </c>
    </row>
    <row r="136" spans="1:44" s="9" customFormat="1">
      <c r="A136" s="13" t="s">
        <v>181</v>
      </c>
      <c r="B136" s="10">
        <v>32910</v>
      </c>
      <c r="C136" s="10"/>
      <c r="K136">
        <v>8.0331262939958599</v>
      </c>
      <c r="N136" s="9">
        <v>2.3992699392924401</v>
      </c>
      <c r="O136" s="9">
        <v>0.75403949730700104</v>
      </c>
      <c r="Q136">
        <f t="shared" ref="Q136:Q141" si="1">N136/R136</f>
        <v>3.4347929212067294E-2</v>
      </c>
      <c r="R136">
        <v>69.851953067654406</v>
      </c>
      <c r="U136">
        <v>48.445563673732003</v>
      </c>
      <c r="W136"/>
      <c r="X136"/>
      <c r="AB136" s="9">
        <v>132.81249999999901</v>
      </c>
      <c r="AD136" s="9">
        <v>4.9420394788277998E-2</v>
      </c>
      <c r="AG136" s="9">
        <v>2.3045519285614699E-2</v>
      </c>
      <c r="AK136" s="9">
        <v>3.9160491133475621</v>
      </c>
      <c r="AN136" s="9">
        <f t="shared" ref="AN136:AN145" si="2">AG136*U136</f>
        <v>1.1164531719454658</v>
      </c>
      <c r="AR136" s="9">
        <f>AQ136+AP136+AN136+AK136</f>
        <v>5.0325022852930275</v>
      </c>
    </row>
    <row r="137" spans="1:44" s="9" customFormat="1">
      <c r="A137" s="13" t="s">
        <v>181</v>
      </c>
      <c r="B137" s="10">
        <v>32918</v>
      </c>
      <c r="C137" s="10"/>
      <c r="K137">
        <v>10.559006211180099</v>
      </c>
      <c r="N137" s="9">
        <v>4.4933666527109004</v>
      </c>
      <c r="O137" s="9">
        <v>0.85816876122082508</v>
      </c>
      <c r="Q137">
        <f t="shared" si="1"/>
        <v>3.7909062060318154E-2</v>
      </c>
      <c r="R137">
        <v>118.53014578839699</v>
      </c>
      <c r="U137">
        <v>118.518853116212</v>
      </c>
      <c r="W137"/>
      <c r="X137"/>
      <c r="AB137" s="9">
        <v>253.90624999999901</v>
      </c>
      <c r="AD137" s="9">
        <v>4.6919910395909994E-2</v>
      </c>
      <c r="AG137" s="9">
        <v>1.5711852826302001E-2</v>
      </c>
      <c r="AK137" s="9">
        <v>6.1736657480250612</v>
      </c>
      <c r="AN137" s="9">
        <f t="shared" si="2"/>
        <v>1.8621507773040271</v>
      </c>
      <c r="AR137" s="9">
        <f t="shared" ref="AR137:AR146" si="3">AQ137+AP137+AN137+AK137</f>
        <v>8.0358165253290892</v>
      </c>
    </row>
    <row r="138" spans="1:44" s="9" customFormat="1">
      <c r="A138" s="13" t="s">
        <v>181</v>
      </c>
      <c r="B138" s="10">
        <v>32925</v>
      </c>
      <c r="C138" s="10"/>
      <c r="K138">
        <v>12.919254658385</v>
      </c>
      <c r="N138" s="9">
        <v>6.89652239899518</v>
      </c>
      <c r="O138" s="9">
        <v>0.90484739676840209</v>
      </c>
      <c r="Q138">
        <f t="shared" si="1"/>
        <v>4.1267383030936369E-2</v>
      </c>
      <c r="R138">
        <v>167.11799713166101</v>
      </c>
      <c r="U138">
        <v>208.636635687102</v>
      </c>
      <c r="W138"/>
      <c r="X138"/>
      <c r="AB138" s="9">
        <v>394.53125</v>
      </c>
      <c r="AD138" s="9">
        <v>5.0953862051852095E-2</v>
      </c>
      <c r="AG138" s="9">
        <v>1.37114653124075E-2</v>
      </c>
      <c r="AK138" s="9">
        <v>8.9302120153173785</v>
      </c>
      <c r="AN138" s="9">
        <f t="shared" si="2"/>
        <v>2.8607139931210996</v>
      </c>
      <c r="AR138" s="9">
        <f t="shared" si="3"/>
        <v>11.790926008438479</v>
      </c>
    </row>
    <row r="139" spans="1:44" s="9" customFormat="1">
      <c r="A139" s="13" t="s">
        <v>181</v>
      </c>
      <c r="B139" s="10">
        <v>32932</v>
      </c>
      <c r="C139" s="10"/>
      <c r="K139">
        <v>14.699792960662499</v>
      </c>
      <c r="N139" s="9">
        <v>7.4025800711743699</v>
      </c>
      <c r="O139" s="9">
        <v>0.913824057450628</v>
      </c>
      <c r="Q139">
        <f t="shared" si="1"/>
        <v>3.7324808003524793E-2</v>
      </c>
      <c r="R139">
        <v>198.32868451661699</v>
      </c>
      <c r="U139">
        <v>309.48019829932298</v>
      </c>
      <c r="W139"/>
      <c r="X139"/>
      <c r="AB139" s="9">
        <v>523.4375</v>
      </c>
      <c r="AD139" s="9">
        <v>5.2916993843967794E-2</v>
      </c>
      <c r="AG139" s="9">
        <v>1.84369593076418E-2</v>
      </c>
      <c r="AK139" s="9">
        <v>11.046021146306742</v>
      </c>
      <c r="AN139" s="9">
        <f t="shared" si="2"/>
        <v>5.7058738225655325</v>
      </c>
      <c r="AR139" s="9">
        <f t="shared" si="3"/>
        <v>16.751894968872275</v>
      </c>
    </row>
    <row r="140" spans="1:44" s="9" customFormat="1">
      <c r="A140" s="13" t="s">
        <v>181</v>
      </c>
      <c r="B140" s="10">
        <v>32939</v>
      </c>
      <c r="C140" s="10"/>
      <c r="K140">
        <v>16.687370600413999</v>
      </c>
      <c r="N140" s="9">
        <v>9.0776768892610402</v>
      </c>
      <c r="O140" s="9">
        <v>0.913824057450628</v>
      </c>
      <c r="Q140">
        <f t="shared" si="1"/>
        <v>4.0020288634721082E-2</v>
      </c>
      <c r="R140">
        <v>226.826872042731</v>
      </c>
      <c r="U140">
        <v>386.26133501970497</v>
      </c>
      <c r="V140" s="9">
        <v>2.9723991507431702</v>
      </c>
      <c r="W140">
        <v>1.8791006515873501</v>
      </c>
      <c r="X140"/>
      <c r="AB140" s="9">
        <v>636.71875</v>
      </c>
      <c r="AD140" s="9">
        <v>5.2293980277582301E-2</v>
      </c>
      <c r="AG140" s="9">
        <v>1.6436571793747402E-2</v>
      </c>
      <c r="AH140" s="9">
        <f t="shared" ref="AH140:AH145" si="4">AO140/V140</f>
        <v>2.9790741444624208E-2</v>
      </c>
      <c r="AI140" s="9">
        <v>4.7123593137604801E-2</v>
      </c>
      <c r="AK140" s="9">
        <v>12.257539548342988</v>
      </c>
      <c r="AN140" s="9">
        <f t="shared" si="2"/>
        <v>6.3488121642000985</v>
      </c>
      <c r="AO140" s="9">
        <f>AP140+AQ140</f>
        <v>8.8549974570010362E-2</v>
      </c>
      <c r="AP140" s="9">
        <f t="shared" ref="AP140:AP145" si="5">AI140*W140</f>
        <v>8.8549974570010362E-2</v>
      </c>
      <c r="AR140" s="9">
        <f t="shared" si="3"/>
        <v>18.694901687113095</v>
      </c>
    </row>
    <row r="141" spans="1:44" s="9" customFormat="1">
      <c r="A141" s="13" t="s">
        <v>181</v>
      </c>
      <c r="B141" s="10">
        <v>32946</v>
      </c>
      <c r="C141" s="10"/>
      <c r="K141">
        <v>17.267080745341602</v>
      </c>
      <c r="N141" s="9">
        <v>8.6793227967343505</v>
      </c>
      <c r="O141" s="9">
        <v>0.93357271095152594</v>
      </c>
      <c r="Q141">
        <f t="shared" si="1"/>
        <v>3.5094659940056144E-2</v>
      </c>
      <c r="R141">
        <v>247.31177938635599</v>
      </c>
      <c r="U141">
        <v>467.02652648696198</v>
      </c>
      <c r="V141" s="9">
        <v>57.961783439490397</v>
      </c>
      <c r="W141">
        <v>54.462299413910301</v>
      </c>
      <c r="X141"/>
      <c r="AB141" s="9">
        <v>781.25</v>
      </c>
      <c r="AD141" s="9">
        <v>4.9266748928388102E-2</v>
      </c>
      <c r="AG141" s="9">
        <v>1.3922762362203101E-2</v>
      </c>
      <c r="AH141" s="9">
        <f t="shared" si="4"/>
        <v>4.1108223174517358E-2</v>
      </c>
      <c r="AI141" s="9">
        <v>4.3749638830251902E-2</v>
      </c>
      <c r="AK141" s="9">
        <v>12.504532393962936</v>
      </c>
      <c r="AN141" s="9">
        <f t="shared" si="2"/>
        <v>6.5022993451231237</v>
      </c>
      <c r="AO141" s="9">
        <f>AP141+AQ141</f>
        <v>2.3827059292236155</v>
      </c>
      <c r="AP141" s="9">
        <f t="shared" si="5"/>
        <v>2.3827059292236155</v>
      </c>
      <c r="AR141" s="9">
        <f t="shared" si="3"/>
        <v>21.389537668309675</v>
      </c>
    </row>
    <row r="142" spans="1:44" s="9" customFormat="1">
      <c r="A142" s="13" t="s">
        <v>181</v>
      </c>
      <c r="B142" s="10">
        <v>32954</v>
      </c>
      <c r="C142" s="10"/>
      <c r="K142"/>
      <c r="N142" s="9">
        <v>7.1780275277370702</v>
      </c>
      <c r="O142" s="9">
        <v>0.94075403949730696</v>
      </c>
      <c r="R142"/>
      <c r="U142"/>
      <c r="W142"/>
      <c r="X142"/>
      <c r="AB142" s="9">
        <v>968.75</v>
      </c>
      <c r="AK142" s="9">
        <v>11.473119542148565</v>
      </c>
    </row>
    <row r="143" spans="1:44" s="9" customFormat="1">
      <c r="A143" s="13" t="s">
        <v>181</v>
      </c>
      <c r="B143" s="10">
        <v>32962</v>
      </c>
      <c r="C143" s="10"/>
      <c r="K143">
        <v>17.681159420289799</v>
      </c>
      <c r="N143" s="9">
        <v>5.12502616705045</v>
      </c>
      <c r="O143" s="9">
        <v>0.95332136445242299</v>
      </c>
      <c r="Q143">
        <f>N143/R143</f>
        <v>3.2069620549677845E-2</v>
      </c>
      <c r="R143">
        <v>159.80937969351601</v>
      </c>
      <c r="U143">
        <v>423.71009451966597</v>
      </c>
      <c r="V143" s="9">
        <v>307.64331210191</v>
      </c>
      <c r="W143">
        <f>V143-Z143</f>
        <v>170.116492134531</v>
      </c>
      <c r="X143"/>
      <c r="Z143">
        <v>137.526819967379</v>
      </c>
      <c r="AA143"/>
      <c r="AB143" s="9">
        <v>914.06249999999898</v>
      </c>
      <c r="AC143"/>
      <c r="AD143" s="9">
        <v>4.5457419361417901E-2</v>
      </c>
      <c r="AG143" s="9">
        <v>1.11516980926838E-2</v>
      </c>
      <c r="AH143" s="9">
        <f t="shared" si="4"/>
        <v>4.2859155115258465E-2</v>
      </c>
      <c r="AI143" s="9">
        <v>2.5287389142132598E-2</v>
      </c>
      <c r="AJ143" s="9">
        <v>6.4594895014327802E-2</v>
      </c>
      <c r="AK143" s="9">
        <v>7.6942300660613334</v>
      </c>
      <c r="AN143" s="9">
        <f t="shared" si="2"/>
        <v>4.7250870529058311</v>
      </c>
      <c r="AO143" s="9">
        <f>AP143+AQ143</f>
        <v>13.185332433547632</v>
      </c>
      <c r="AP143" s="9">
        <f t="shared" si="5"/>
        <v>4.3018019361004249</v>
      </c>
      <c r="AQ143" s="9">
        <f t="shared" ref="AQ143:AQ145" si="6">AJ143*Z143</f>
        <v>8.8835304974472074</v>
      </c>
      <c r="AR143" s="9">
        <f t="shared" si="3"/>
        <v>25.604649552514797</v>
      </c>
    </row>
    <row r="144" spans="1:44" s="9" customFormat="1">
      <c r="A144" s="13" t="s">
        <v>181</v>
      </c>
      <c r="B144" s="10">
        <v>32972</v>
      </c>
      <c r="C144" s="10"/>
      <c r="K144">
        <v>17.474120082815698</v>
      </c>
      <c r="N144" s="9">
        <v>4.8364559346870397</v>
      </c>
      <c r="O144" s="9">
        <v>0.955116696588868</v>
      </c>
      <c r="Q144">
        <f>N144/R144</f>
        <v>3.1745807010921508E-2</v>
      </c>
      <c r="R144">
        <v>152.34944044809299</v>
      </c>
      <c r="U144">
        <v>424.27472812891699</v>
      </c>
      <c r="V144" s="9">
        <v>471.12526539278099</v>
      </c>
      <c r="W144">
        <f t="shared" ref="W144:W146" si="7">V144-Z144</f>
        <v>180.37706296232898</v>
      </c>
      <c r="X144"/>
      <c r="Z144">
        <v>290.74820243045201</v>
      </c>
      <c r="AA144"/>
      <c r="AB144" s="9">
        <v>1062.5</v>
      </c>
      <c r="AD144" s="9">
        <v>3.2803798995863095E-2</v>
      </c>
      <c r="AG144" s="9">
        <v>9.5284907693510505E-3</v>
      </c>
      <c r="AH144" s="9">
        <f t="shared" si="4"/>
        <v>4.5171985703309839E-2</v>
      </c>
      <c r="AI144" s="9">
        <v>1.8145168143638399E-2</v>
      </c>
      <c r="AJ144" s="9">
        <v>6.1939133124619704E-2</v>
      </c>
      <c r="AK144" s="9">
        <v>5.2080804155383014</v>
      </c>
      <c r="AN144" s="9">
        <f t="shared" si="2"/>
        <v>4.0426978306453121</v>
      </c>
      <c r="AO144" s="9">
        <f>AP144+AQ144</f>
        <v>21.281663752790756</v>
      </c>
      <c r="AP144" s="9">
        <f t="shared" si="5"/>
        <v>3.2729721367071094</v>
      </c>
      <c r="AQ144" s="9">
        <f t="shared" si="6"/>
        <v>18.008691616083645</v>
      </c>
      <c r="AR144" s="9">
        <f t="shared" si="3"/>
        <v>30.53244199897437</v>
      </c>
    </row>
    <row r="145" spans="1:46" s="9" customFormat="1">
      <c r="A145" s="13" t="s">
        <v>181</v>
      </c>
      <c r="B145" s="10">
        <v>32981</v>
      </c>
      <c r="C145" s="10"/>
      <c r="K145">
        <v>17.432712215320901</v>
      </c>
      <c r="N145" s="9">
        <v>3.1582975716977102</v>
      </c>
      <c r="O145" s="9">
        <v>0.93177737881507994</v>
      </c>
      <c r="Q145">
        <f>N145/R145</f>
        <v>3.4102758793628493E-2</v>
      </c>
      <c r="R145">
        <v>92.611204589341995</v>
      </c>
      <c r="U145">
        <v>383.26425982180098</v>
      </c>
      <c r="V145" s="9">
        <v>536.51804670912895</v>
      </c>
      <c r="W145">
        <f t="shared" si="7"/>
        <v>186.79945536043493</v>
      </c>
      <c r="X145"/>
      <c r="Z145">
        <v>349.71859134869402</v>
      </c>
      <c r="AA145"/>
      <c r="AB145" s="9">
        <v>1031.25</v>
      </c>
      <c r="AD145" s="9">
        <v>3.1337772746895601E-2</v>
      </c>
      <c r="AG145" s="9">
        <v>8.0643680974087587E-3</v>
      </c>
      <c r="AH145" s="9">
        <f t="shared" si="4"/>
        <v>4.7172946533704185E-2</v>
      </c>
      <c r="AI145" s="9">
        <v>1.5820900595887599E-2</v>
      </c>
      <c r="AJ145" s="9">
        <v>6.3919397109962195E-2</v>
      </c>
      <c r="AK145" s="9">
        <v>3.1717735677342116</v>
      </c>
      <c r="AN145" s="9">
        <f t="shared" si="2"/>
        <v>3.0907840697839135</v>
      </c>
      <c r="AO145" s="9">
        <f>AP145+AQ145</f>
        <v>25.309137131777145</v>
      </c>
      <c r="AP145" s="9">
        <f t="shared" si="5"/>
        <v>2.955335614623384</v>
      </c>
      <c r="AQ145" s="9">
        <f t="shared" si="6"/>
        <v>22.353801517153762</v>
      </c>
      <c r="AR145" s="9">
        <f t="shared" si="3"/>
        <v>31.57169476929527</v>
      </c>
    </row>
    <row r="146" spans="1:46" s="9" customFormat="1">
      <c r="A146" s="13" t="s">
        <v>181</v>
      </c>
      <c r="B146" s="10">
        <v>32993</v>
      </c>
      <c r="C146" s="10"/>
      <c r="K146">
        <v>17.474120082815698</v>
      </c>
      <c r="N146" s="9">
        <v>0.53109953945990995</v>
      </c>
      <c r="O146" s="9">
        <v>0.70017953321364401</v>
      </c>
      <c r="Q146">
        <f>N146/R146</f>
        <v>4.5955107990808444E-2</v>
      </c>
      <c r="R146">
        <v>11.5569207141486</v>
      </c>
      <c r="U146">
        <v>291.51807392183201</v>
      </c>
      <c r="V146" s="9">
        <v>603.39702760084901</v>
      </c>
      <c r="W146">
        <f t="shared" si="7"/>
        <v>178.31237528410901</v>
      </c>
      <c r="X146">
        <f>W146/AB146</f>
        <v>0.19099568231268579</v>
      </c>
      <c r="Z146">
        <v>425.08465231674001</v>
      </c>
      <c r="AA146"/>
      <c r="AB146" s="9">
        <v>933.59375</v>
      </c>
      <c r="AD146" s="9">
        <v>2.7666588484038801E-2</v>
      </c>
      <c r="AG146" s="9">
        <v>6.1191843172447198E-3</v>
      </c>
      <c r="AH146" s="9">
        <f>AO146/V146</f>
        <v>4.8229783625103446E-2</v>
      </c>
      <c r="AI146" s="9">
        <v>1.09428484990635E-2</v>
      </c>
      <c r="AJ146" s="9">
        <v>6.3870719926032396E-2</v>
      </c>
      <c r="AK146" s="9">
        <v>0.61886837353163826</v>
      </c>
      <c r="AN146" s="9">
        <f>AG146*U146</f>
        <v>1.7838528261358615</v>
      </c>
      <c r="AO146" s="9">
        <f>AP146+AQ146</f>
        <v>29.10170808121952</v>
      </c>
      <c r="AP146" s="9">
        <f>AI146*W146</f>
        <v>1.9512453082421599</v>
      </c>
      <c r="AQ146" s="9">
        <f>AJ146*Z146</f>
        <v>27.15046277297736</v>
      </c>
      <c r="AR146" s="9">
        <f t="shared" si="3"/>
        <v>31.50442928088702</v>
      </c>
    </row>
    <row r="147" spans="1:46" s="9" customFormat="1">
      <c r="A147" s="13" t="s">
        <v>181</v>
      </c>
      <c r="B147" s="10">
        <v>33000</v>
      </c>
      <c r="C147" s="10"/>
      <c r="D147" s="10" t="s">
        <v>60</v>
      </c>
      <c r="E147" s="10"/>
      <c r="G147" s="9">
        <v>47</v>
      </c>
      <c r="H147" s="14">
        <f>B147-DATE(1990,1,9)</f>
        <v>118</v>
      </c>
      <c r="Z147" s="9">
        <v>407</v>
      </c>
      <c r="AB147" s="9">
        <v>874.99999999999898</v>
      </c>
      <c r="AC147">
        <f>Z147/AB147</f>
        <v>0.46514285714285769</v>
      </c>
    </row>
    <row r="148" spans="1:46">
      <c r="A148" s="8" t="s">
        <v>183</v>
      </c>
      <c r="B148" s="4">
        <v>32911</v>
      </c>
      <c r="C148" s="4"/>
      <c r="N148">
        <v>0.92121101109482895</v>
      </c>
      <c r="AB148">
        <v>58.59375</v>
      </c>
      <c r="AK148" s="9"/>
      <c r="AR148" s="9">
        <v>2.29542533891044</v>
      </c>
      <c r="AS148" s="9"/>
      <c r="AT148" s="9"/>
    </row>
    <row r="149" spans="1:46">
      <c r="A149" s="8" t="s">
        <v>183</v>
      </c>
      <c r="B149" s="4">
        <v>32924</v>
      </c>
      <c r="C149" s="4"/>
      <c r="N149">
        <v>4.33777737073477</v>
      </c>
      <c r="AB149">
        <v>269.53124999999898</v>
      </c>
      <c r="AK149">
        <v>7.7202470236119893</v>
      </c>
      <c r="AR149" s="9">
        <v>10.4494658065816</v>
      </c>
    </row>
    <row r="150" spans="1:46">
      <c r="A150" s="8" t="s">
        <v>183</v>
      </c>
      <c r="B150" s="4">
        <v>32937</v>
      </c>
      <c r="C150" s="4"/>
      <c r="N150">
        <v>5.1295399832530801</v>
      </c>
      <c r="AB150">
        <v>386.71874999999898</v>
      </c>
      <c r="AK150">
        <v>8.843865722194078</v>
      </c>
      <c r="AR150" s="9">
        <v>13.200624905508199</v>
      </c>
    </row>
    <row r="151" spans="1:46">
      <c r="A151" s="8" t="s">
        <v>183</v>
      </c>
      <c r="B151" s="4">
        <v>32951</v>
      </c>
      <c r="C151" s="4"/>
      <c r="N151">
        <v>6.9137141511408799</v>
      </c>
      <c r="AB151">
        <v>613.28125</v>
      </c>
      <c r="AK151">
        <v>11.644907747634676</v>
      </c>
      <c r="AR151" s="9">
        <v>18.150197802751499</v>
      </c>
    </row>
    <row r="152" spans="1:46">
      <c r="A152" s="8" t="s">
        <v>183</v>
      </c>
      <c r="B152" s="4">
        <v>32966</v>
      </c>
      <c r="C152" s="4"/>
      <c r="N152">
        <v>6.4919667155118201</v>
      </c>
      <c r="AB152">
        <v>710.93749999999898</v>
      </c>
      <c r="AK152">
        <v>10.102107285650909</v>
      </c>
      <c r="AR152" s="9">
        <v>21.466228644862099</v>
      </c>
    </row>
    <row r="153" spans="1:46">
      <c r="A153" s="8" t="s">
        <v>183</v>
      </c>
      <c r="B153" s="4">
        <v>32978</v>
      </c>
      <c r="C153" s="4"/>
      <c r="N153">
        <v>3.2030039773916599</v>
      </c>
      <c r="AB153">
        <v>609.37499999999898</v>
      </c>
      <c r="AR153" s="9">
        <v>18.876020511011401</v>
      </c>
    </row>
    <row r="154" spans="1:46">
      <c r="A154" s="8" t="s">
        <v>183</v>
      </c>
      <c r="B154" s="4">
        <v>32992</v>
      </c>
      <c r="C154" s="4"/>
      <c r="D154" s="4" t="s">
        <v>60</v>
      </c>
      <c r="E154" s="4"/>
      <c r="N154">
        <v>6.2223937617751703</v>
      </c>
      <c r="AB154">
        <v>1554.6875</v>
      </c>
      <c r="AR154" s="9">
        <v>24.4539636143728</v>
      </c>
    </row>
    <row r="155" spans="1:46">
      <c r="A155" s="8" t="s">
        <v>208</v>
      </c>
      <c r="B155" s="4">
        <f>DATE(1988,1,5)+C155</f>
        <v>32169.434782608696</v>
      </c>
      <c r="C155" s="15">
        <v>22.434782608695599</v>
      </c>
      <c r="Z155">
        <v>0</v>
      </c>
      <c r="AB155" s="17">
        <v>51.3374903903647</v>
      </c>
      <c r="AC155" s="17"/>
      <c r="AR155" s="23">
        <v>1.7214661406969001</v>
      </c>
      <c r="AS155" s="17"/>
      <c r="AT155" s="17"/>
    </row>
    <row r="156" spans="1:46">
      <c r="A156" s="8" t="s">
        <v>208</v>
      </c>
      <c r="B156" s="4">
        <f t="shared" ref="B156:B168" si="8">DATE(1988,1,5)+C156</f>
        <v>32179.521739130436</v>
      </c>
      <c r="C156" s="15">
        <v>32.521739130434703</v>
      </c>
      <c r="Z156">
        <v>0</v>
      </c>
      <c r="AB156" s="17">
        <v>159.547621081404</v>
      </c>
      <c r="AC156" s="17"/>
      <c r="AR156" s="23">
        <v>4.9395792241945902</v>
      </c>
      <c r="AS156" s="17"/>
      <c r="AT156" s="17"/>
    </row>
    <row r="157" spans="1:46">
      <c r="A157" s="8" t="s">
        <v>208</v>
      </c>
      <c r="B157" s="4">
        <f t="shared" si="8"/>
        <v>32190.478260869564</v>
      </c>
      <c r="C157" s="15">
        <v>43.478260869565197</v>
      </c>
      <c r="Z157">
        <v>0</v>
      </c>
      <c r="AB157" s="17">
        <v>331.39147518578602</v>
      </c>
      <c r="AC157" s="17"/>
      <c r="AR157" s="23">
        <v>8.4912393162393105</v>
      </c>
      <c r="AS157" s="17"/>
      <c r="AT157" s="17"/>
    </row>
    <row r="158" spans="1:46">
      <c r="A158" s="8" t="s">
        <v>208</v>
      </c>
      <c r="B158" s="4">
        <f t="shared" si="8"/>
        <v>32200.391304347824</v>
      </c>
      <c r="C158" s="15">
        <v>53.391304347826001</v>
      </c>
      <c r="Z158" s="17">
        <v>5.8098573503032096</v>
      </c>
      <c r="AA158" s="17"/>
      <c r="AB158" s="17">
        <v>536.26582386606299</v>
      </c>
      <c r="AC158" s="17"/>
      <c r="AR158" s="23">
        <v>10.3629684418145</v>
      </c>
      <c r="AS158" s="17"/>
      <c r="AT158" s="17"/>
    </row>
    <row r="159" spans="1:46">
      <c r="A159" s="8" t="s">
        <v>208</v>
      </c>
      <c r="B159" s="4">
        <f t="shared" si="8"/>
        <v>32212.391304347828</v>
      </c>
      <c r="C159" s="15">
        <v>65.391304347826093</v>
      </c>
      <c r="Z159" s="17">
        <v>71.542837618518604</v>
      </c>
      <c r="AA159" s="17"/>
      <c r="AB159" s="17">
        <v>854.25403604680901</v>
      </c>
      <c r="AC159" s="17"/>
      <c r="AR159" s="23">
        <v>17.480785667324099</v>
      </c>
      <c r="AS159" s="17"/>
      <c r="AT159" s="17"/>
    </row>
    <row r="160" spans="1:46">
      <c r="A160" s="8" t="s">
        <v>208</v>
      </c>
      <c r="B160" s="4">
        <f t="shared" si="8"/>
        <v>32227.521739130436</v>
      </c>
      <c r="C160" s="15">
        <v>80.521739130434796</v>
      </c>
      <c r="Z160" s="17">
        <v>285.72443837020501</v>
      </c>
      <c r="AA160" s="17"/>
      <c r="AB160" s="17">
        <v>863.327581788673</v>
      </c>
      <c r="AC160" s="17"/>
      <c r="AR160" s="23">
        <v>21.431229454306301</v>
      </c>
      <c r="AS160" s="17"/>
      <c r="AT160" s="17"/>
    </row>
    <row r="161" spans="1:46">
      <c r="A161" s="8" t="s">
        <v>208</v>
      </c>
      <c r="B161" s="4">
        <f t="shared" si="8"/>
        <v>32237.434782608696</v>
      </c>
      <c r="C161" s="15">
        <v>90.434782608695599</v>
      </c>
      <c r="D161" s="4" t="s">
        <v>60</v>
      </c>
      <c r="Z161" s="17">
        <v>476.35910139232902</v>
      </c>
      <c r="AA161" s="17"/>
      <c r="AB161" s="17">
        <v>1084.7048774237601</v>
      </c>
      <c r="AC161">
        <f>Z161/AB161</f>
        <v>0.43916009903422837</v>
      </c>
    </row>
    <row r="162" spans="1:46">
      <c r="A162" s="8" t="s">
        <v>209</v>
      </c>
      <c r="B162" s="4">
        <f t="shared" si="8"/>
        <v>32169.434782608696</v>
      </c>
      <c r="C162" s="15">
        <v>22.434782608695599</v>
      </c>
      <c r="Z162" s="15">
        <v>0</v>
      </c>
      <c r="AA162" s="15"/>
      <c r="AB162" s="17">
        <v>37.192107286238901</v>
      </c>
      <c r="AC162" s="17"/>
      <c r="AR162" s="23">
        <v>1.5195430637738201</v>
      </c>
      <c r="AS162" s="17"/>
      <c r="AT162" s="17"/>
    </row>
    <row r="163" spans="1:46">
      <c r="A163" s="8" t="s">
        <v>209</v>
      </c>
      <c r="B163" s="4">
        <f t="shared" si="8"/>
        <v>32179.521739130436</v>
      </c>
      <c r="C163" s="15">
        <v>32.521739130434703</v>
      </c>
      <c r="Z163" s="15">
        <v>0</v>
      </c>
      <c r="AA163" s="15"/>
      <c r="AB163" s="17">
        <v>140.687110275903</v>
      </c>
      <c r="AC163" s="17"/>
      <c r="AR163" s="23">
        <v>3.45834976988822</v>
      </c>
      <c r="AS163" s="17"/>
      <c r="AT163" s="17"/>
    </row>
    <row r="164" spans="1:46">
      <c r="A164" s="8" t="s">
        <v>209</v>
      </c>
      <c r="B164" s="4">
        <f t="shared" si="8"/>
        <v>32190.652173913044</v>
      </c>
      <c r="C164" s="15">
        <v>43.652173913043399</v>
      </c>
      <c r="Z164" s="15">
        <v>0</v>
      </c>
      <c r="AA164" s="15"/>
      <c r="AB164" s="17">
        <v>279.52097035961299</v>
      </c>
      <c r="AC164" s="17"/>
    </row>
    <row r="165" spans="1:46">
      <c r="A165" s="8" t="s">
        <v>209</v>
      </c>
      <c r="B165" s="4">
        <f t="shared" si="8"/>
        <v>32200.391304347824</v>
      </c>
      <c r="C165" s="15">
        <v>53.391304347826001</v>
      </c>
      <c r="T165" s="17"/>
      <c r="U165" s="17"/>
      <c r="Z165" s="17">
        <v>3.4604937217049998</v>
      </c>
      <c r="AA165" s="17"/>
      <c r="AB165" s="17">
        <v>418.38763133168101</v>
      </c>
      <c r="AC165" s="17"/>
    </row>
    <row r="166" spans="1:46">
      <c r="A166" s="8" t="s">
        <v>209</v>
      </c>
      <c r="B166" s="4">
        <f t="shared" si="8"/>
        <v>32212.391304347828</v>
      </c>
      <c r="C166" s="15">
        <v>65.391304347826093</v>
      </c>
      <c r="T166" s="17"/>
      <c r="U166" s="17"/>
      <c r="Z166" s="17">
        <v>26.745024344409298</v>
      </c>
      <c r="AA166" s="17"/>
      <c r="AB166" s="17">
        <v>618.49765097804698</v>
      </c>
      <c r="AC166" s="17"/>
    </row>
    <row r="167" spans="1:46">
      <c r="A167" s="8" t="s">
        <v>209</v>
      </c>
      <c r="B167" s="4">
        <f t="shared" si="8"/>
        <v>32227.347826086956</v>
      </c>
      <c r="C167" s="15">
        <v>80.347826086956502</v>
      </c>
      <c r="T167" s="17"/>
      <c r="U167" s="17"/>
      <c r="Z167" s="17">
        <v>115.988041342786</v>
      </c>
      <c r="AA167" s="17"/>
      <c r="AB167" s="17">
        <v>507.33954044588597</v>
      </c>
      <c r="AC167" s="17"/>
      <c r="AR167" s="23">
        <v>8.8398586456278707</v>
      </c>
      <c r="AS167" s="17"/>
      <c r="AT167" s="17"/>
    </row>
    <row r="168" spans="1:46">
      <c r="A168" s="8" t="s">
        <v>209</v>
      </c>
      <c r="B168" s="4">
        <f t="shared" si="8"/>
        <v>32231.17391304348</v>
      </c>
      <c r="C168" s="15">
        <v>84.173913043478194</v>
      </c>
      <c r="D168" s="4" t="s">
        <v>60</v>
      </c>
      <c r="T168" s="17"/>
      <c r="U168" s="17"/>
      <c r="Z168" s="17">
        <v>111.174510976338</v>
      </c>
      <c r="AA168" s="17"/>
      <c r="AB168" s="17">
        <v>438.87998633296297</v>
      </c>
      <c r="AC168">
        <f>Z168/AB168</f>
        <v>0.25331415065255164</v>
      </c>
    </row>
    <row r="169" spans="1:46">
      <c r="A169" s="8" t="s">
        <v>210</v>
      </c>
      <c r="B169" s="4"/>
      <c r="C169" s="15"/>
      <c r="D169" s="4" t="s">
        <v>60</v>
      </c>
      <c r="T169" s="17"/>
      <c r="U169" s="17"/>
      <c r="Z169" s="19">
        <v>309.87744905589255</v>
      </c>
      <c r="AA169" s="19"/>
      <c r="AB169" s="19">
        <v>556.15939553762939</v>
      </c>
      <c r="AC169" s="19"/>
    </row>
    <row r="170" spans="1:46">
      <c r="A170" s="8" t="s">
        <v>211</v>
      </c>
      <c r="B170" s="4"/>
      <c r="C170" s="15"/>
      <c r="D170" s="4" t="s">
        <v>60</v>
      </c>
      <c r="T170" s="17"/>
      <c r="U170" s="17"/>
      <c r="Z170" s="19">
        <v>326.21240395819899</v>
      </c>
      <c r="AA170" s="19"/>
      <c r="AB170" s="19">
        <v>655.85501195381346</v>
      </c>
      <c r="AC170" s="19"/>
    </row>
    <row r="171" spans="1:46" s="9" customFormat="1">
      <c r="A171" s="13" t="s">
        <v>218</v>
      </c>
      <c r="B171" s="10">
        <f>DATE(2003,12,9)+C171</f>
        <v>37995</v>
      </c>
      <c r="C171" s="22">
        <v>31</v>
      </c>
      <c r="G171" s="23"/>
      <c r="H171" s="22"/>
      <c r="T171">
        <v>20.487820204008901</v>
      </c>
      <c r="U171">
        <v>10.4591248978906</v>
      </c>
      <c r="Z171" s="23"/>
      <c r="AA171" s="23"/>
      <c r="AB171" s="9">
        <v>42.530842217707303</v>
      </c>
    </row>
    <row r="172" spans="1:46" s="9" customFormat="1">
      <c r="A172" s="13" t="s">
        <v>218</v>
      </c>
      <c r="B172" s="10">
        <f t="shared" ref="B172:B174" si="9">DATE(2003,12,9)+C172</f>
        <v>38021</v>
      </c>
      <c r="C172" s="22">
        <v>57</v>
      </c>
      <c r="G172" s="23"/>
      <c r="H172" s="22"/>
      <c r="T172">
        <v>115.0755084515</v>
      </c>
      <c r="U172">
        <v>123.07772867226601</v>
      </c>
      <c r="Z172" s="23"/>
      <c r="AA172" s="23"/>
      <c r="AB172" s="9">
        <v>239.33770395660099</v>
      </c>
    </row>
    <row r="173" spans="1:46" s="9" customFormat="1">
      <c r="A173" s="13" t="s">
        <v>218</v>
      </c>
      <c r="B173" s="10">
        <f t="shared" si="9"/>
        <v>38035</v>
      </c>
      <c r="C173" s="22">
        <v>71</v>
      </c>
      <c r="G173" s="23"/>
      <c r="H173" s="22"/>
      <c r="T173">
        <v>183.419558888213</v>
      </c>
      <c r="U173">
        <v>259.58988752277799</v>
      </c>
      <c r="Z173" s="23"/>
      <c r="AA173" s="23"/>
      <c r="AB173" s="9">
        <v>441.99777977923401</v>
      </c>
    </row>
    <row r="174" spans="1:46" s="9" customFormat="1">
      <c r="A174" s="13" t="s">
        <v>218</v>
      </c>
      <c r="B174" s="10">
        <f t="shared" si="9"/>
        <v>38092</v>
      </c>
      <c r="C174" s="22">
        <v>128</v>
      </c>
      <c r="D174" s="10" t="s">
        <v>60</v>
      </c>
      <c r="G174" s="23">
        <v>44</v>
      </c>
      <c r="H174" s="22">
        <v>127</v>
      </c>
      <c r="T174" s="22"/>
      <c r="U174">
        <v>130.10912594516401</v>
      </c>
      <c r="Z174" s="23">
        <v>368</v>
      </c>
      <c r="AA174" s="23"/>
      <c r="AB174" s="9">
        <v>693.36866137444201</v>
      </c>
      <c r="AC174">
        <f t="shared" ref="AC174:AC180" si="10">Z174/AB174</f>
        <v>0.53074218738199908</v>
      </c>
    </row>
    <row r="175" spans="1:46">
      <c r="A175" s="8" t="s">
        <v>212</v>
      </c>
      <c r="B175" s="4">
        <f>DATE(1980,4,1)+C175</f>
        <v>29393</v>
      </c>
      <c r="C175" s="15">
        <v>81</v>
      </c>
      <c r="D175" s="4" t="s">
        <v>60</v>
      </c>
      <c r="G175" s="17">
        <v>25</v>
      </c>
      <c r="H175" s="15">
        <v>81</v>
      </c>
      <c r="Z175" s="19">
        <v>280</v>
      </c>
      <c r="AA175" s="19"/>
      <c r="AB175" s="20">
        <v>554</v>
      </c>
      <c r="AC175">
        <f t="shared" si="10"/>
        <v>0.50541516245487361</v>
      </c>
    </row>
    <row r="176" spans="1:46">
      <c r="A176" s="8" t="s">
        <v>214</v>
      </c>
      <c r="B176" s="4">
        <f t="shared" ref="B176:B177" si="11">DATE(1980,4,1)+C176</f>
        <v>29393</v>
      </c>
      <c r="C176" s="15">
        <v>81</v>
      </c>
      <c r="D176" s="4" t="s">
        <v>60</v>
      </c>
      <c r="G176" s="17"/>
      <c r="H176" s="15"/>
      <c r="Z176" s="19">
        <v>64</v>
      </c>
      <c r="AA176" s="19"/>
      <c r="AB176" s="19">
        <v>163</v>
      </c>
      <c r="AC176">
        <f t="shared" si="10"/>
        <v>0.39263803680981596</v>
      </c>
    </row>
    <row r="177" spans="1:46">
      <c r="A177" s="8" t="s">
        <v>213</v>
      </c>
      <c r="B177" s="4">
        <f t="shared" si="11"/>
        <v>29393</v>
      </c>
      <c r="C177" s="15">
        <v>81</v>
      </c>
      <c r="D177" s="4" t="s">
        <v>60</v>
      </c>
      <c r="G177" s="17"/>
      <c r="H177" s="15"/>
      <c r="Z177" s="19">
        <v>120</v>
      </c>
      <c r="AA177" s="19"/>
      <c r="AB177" s="20">
        <v>329</v>
      </c>
      <c r="AC177">
        <f t="shared" si="10"/>
        <v>0.36474164133738601</v>
      </c>
    </row>
    <row r="178" spans="1:46">
      <c r="A178" s="8" t="s">
        <v>215</v>
      </c>
      <c r="B178" s="4">
        <f>DATE(1979,4,10)+C178</f>
        <v>29042</v>
      </c>
      <c r="C178" s="15">
        <v>87</v>
      </c>
      <c r="D178" s="4" t="s">
        <v>60</v>
      </c>
      <c r="H178" s="15">
        <v>87</v>
      </c>
      <c r="Z178" s="19">
        <v>111</v>
      </c>
      <c r="AA178" s="19"/>
      <c r="AB178" s="19">
        <v>190</v>
      </c>
      <c r="AC178">
        <f t="shared" si="10"/>
        <v>0.58421052631578951</v>
      </c>
    </row>
    <row r="179" spans="1:46">
      <c r="A179" s="8" t="s">
        <v>216</v>
      </c>
      <c r="B179" s="4">
        <f t="shared" ref="B179:B180" si="12">DATE(1979,4,10)+C179</f>
        <v>29042</v>
      </c>
      <c r="C179" s="15">
        <v>87</v>
      </c>
      <c r="D179" s="4" t="s">
        <v>60</v>
      </c>
      <c r="Z179" s="19">
        <v>33</v>
      </c>
      <c r="AA179" s="19"/>
      <c r="AB179" s="19">
        <v>61</v>
      </c>
      <c r="AC179">
        <f t="shared" si="10"/>
        <v>0.54098360655737709</v>
      </c>
      <c r="AD179" s="21"/>
    </row>
    <row r="180" spans="1:46">
      <c r="A180" s="8" t="s">
        <v>217</v>
      </c>
      <c r="B180" s="4">
        <f t="shared" si="12"/>
        <v>29042</v>
      </c>
      <c r="C180" s="15">
        <v>87</v>
      </c>
      <c r="D180" s="4" t="s">
        <v>60</v>
      </c>
      <c r="Z180" s="19">
        <v>77</v>
      </c>
      <c r="AA180" s="19"/>
      <c r="AB180" s="19">
        <v>136</v>
      </c>
      <c r="AC180">
        <f t="shared" si="10"/>
        <v>0.56617647058823528</v>
      </c>
    </row>
    <row r="181" spans="1:46">
      <c r="A181" t="s">
        <v>220</v>
      </c>
      <c r="B181" s="30">
        <v>39247</v>
      </c>
      <c r="C181">
        <v>47</v>
      </c>
      <c r="T181">
        <v>59</v>
      </c>
      <c r="U181">
        <v>46</v>
      </c>
      <c r="AB181">
        <v>104.8</v>
      </c>
      <c r="AF181">
        <f>AM181/T181</f>
        <v>5.5932203389830508E-2</v>
      </c>
      <c r="AG181">
        <f>AN181/U181</f>
        <v>2.391304347826087E-2</v>
      </c>
      <c r="AM181">
        <v>3.3</v>
      </c>
      <c r="AN181">
        <v>1.1000000000000001</v>
      </c>
      <c r="AR181" s="9">
        <v>4.4000000000000004</v>
      </c>
      <c r="AS181">
        <v>0.5</v>
      </c>
      <c r="AT181">
        <v>0.52</v>
      </c>
    </row>
    <row r="182" spans="1:46">
      <c r="A182" t="s">
        <v>220</v>
      </c>
      <c r="B182" s="30">
        <v>39259</v>
      </c>
      <c r="C182">
        <v>59</v>
      </c>
      <c r="T182">
        <v>98</v>
      </c>
      <c r="U182">
        <v>125</v>
      </c>
      <c r="AB182">
        <v>223.9</v>
      </c>
      <c r="AF182">
        <f t="shared" ref="AF182:AF236" si="13">AM182/T182</f>
        <v>5.918367346938775E-2</v>
      </c>
      <c r="AG182">
        <f t="shared" ref="AG182:AG236" si="14">AN182/U182</f>
        <v>1.84E-2</v>
      </c>
      <c r="AM182">
        <v>5.8</v>
      </c>
      <c r="AN182">
        <v>2.2999999999999998</v>
      </c>
      <c r="AR182" s="9">
        <v>8.1</v>
      </c>
      <c r="AS182">
        <v>2.4</v>
      </c>
      <c r="AT182">
        <v>4</v>
      </c>
    </row>
    <row r="183" spans="1:46">
      <c r="A183" t="s">
        <v>220</v>
      </c>
      <c r="B183" s="30">
        <v>39273</v>
      </c>
      <c r="C183">
        <v>73</v>
      </c>
      <c r="T183">
        <v>169</v>
      </c>
      <c r="U183">
        <v>289</v>
      </c>
      <c r="V183">
        <v>15</v>
      </c>
      <c r="AB183">
        <v>458.3</v>
      </c>
      <c r="AF183">
        <f t="shared" si="13"/>
        <v>5.6804733727810648E-2</v>
      </c>
      <c r="AG183">
        <f t="shared" si="14"/>
        <v>1.453287197231834E-2</v>
      </c>
      <c r="AH183">
        <f t="shared" ref="AH183:AH236" si="15">AO183/V183</f>
        <v>0.04</v>
      </c>
      <c r="AM183">
        <v>9.6</v>
      </c>
      <c r="AN183">
        <v>4.2</v>
      </c>
      <c r="AO183">
        <v>0.6</v>
      </c>
      <c r="AR183" s="9">
        <v>14.4</v>
      </c>
      <c r="AS183">
        <v>6.5</v>
      </c>
      <c r="AT183">
        <v>9.3699999999999992</v>
      </c>
    </row>
    <row r="184" spans="1:46">
      <c r="A184" t="s">
        <v>220</v>
      </c>
      <c r="B184" s="30">
        <v>39288</v>
      </c>
      <c r="C184">
        <v>88</v>
      </c>
      <c r="T184">
        <v>234</v>
      </c>
      <c r="U184">
        <v>449</v>
      </c>
      <c r="V184">
        <v>103</v>
      </c>
      <c r="AB184">
        <v>785.8</v>
      </c>
      <c r="AF184">
        <f t="shared" si="13"/>
        <v>6.0256410256410257E-2</v>
      </c>
      <c r="AG184">
        <f t="shared" si="14"/>
        <v>1.7371937639198219E-2</v>
      </c>
      <c r="AH184">
        <f t="shared" si="15"/>
        <v>3.4951456310679613E-2</v>
      </c>
      <c r="AM184">
        <v>14.1</v>
      </c>
      <c r="AN184">
        <v>7.8</v>
      </c>
      <c r="AO184">
        <v>3.6</v>
      </c>
      <c r="AR184" s="9">
        <v>25.5</v>
      </c>
      <c r="AS184">
        <v>13.1</v>
      </c>
      <c r="AT184">
        <v>15.02</v>
      </c>
    </row>
    <row r="185" spans="1:46">
      <c r="A185" t="s">
        <v>220</v>
      </c>
      <c r="B185" s="30">
        <v>39302</v>
      </c>
      <c r="C185">
        <v>102</v>
      </c>
      <c r="T185">
        <v>233</v>
      </c>
      <c r="U185">
        <v>485</v>
      </c>
      <c r="V185">
        <v>290</v>
      </c>
      <c r="AB185">
        <v>1008.2</v>
      </c>
      <c r="AF185">
        <f t="shared" si="13"/>
        <v>5.3218884120171672E-2</v>
      </c>
      <c r="AG185">
        <f t="shared" si="14"/>
        <v>2.0206185567010312E-2</v>
      </c>
      <c r="AH185">
        <f t="shared" si="15"/>
        <v>3.03448275862069E-2</v>
      </c>
      <c r="AM185">
        <v>12.4</v>
      </c>
      <c r="AN185">
        <v>9.8000000000000007</v>
      </c>
      <c r="AO185">
        <v>8.8000000000000007</v>
      </c>
      <c r="AR185" s="9">
        <v>31</v>
      </c>
      <c r="AS185">
        <v>15.2</v>
      </c>
      <c r="AT185">
        <v>11.14</v>
      </c>
    </row>
    <row r="186" spans="1:46">
      <c r="A186" t="s">
        <v>220</v>
      </c>
      <c r="B186" s="30">
        <v>39316</v>
      </c>
      <c r="C186">
        <v>116</v>
      </c>
      <c r="T186">
        <v>206</v>
      </c>
      <c r="U186">
        <v>454</v>
      </c>
      <c r="V186">
        <v>469</v>
      </c>
      <c r="AB186">
        <v>1129</v>
      </c>
      <c r="AF186">
        <f t="shared" si="13"/>
        <v>4.6116504854368932E-2</v>
      </c>
      <c r="AG186">
        <f t="shared" si="14"/>
        <v>1.5638766519823787E-2</v>
      </c>
      <c r="AH186">
        <f t="shared" si="15"/>
        <v>4.6055437100213224E-2</v>
      </c>
      <c r="AM186">
        <v>9.5</v>
      </c>
      <c r="AN186">
        <v>7.1</v>
      </c>
      <c r="AO186">
        <v>21.6</v>
      </c>
      <c r="AR186" s="9">
        <v>38.200000000000003</v>
      </c>
      <c r="AS186">
        <v>17.399999999999999</v>
      </c>
      <c r="AT186">
        <v>13.14</v>
      </c>
    </row>
    <row r="187" spans="1:46">
      <c r="A187" t="s">
        <v>220</v>
      </c>
      <c r="B187" s="30">
        <v>39328</v>
      </c>
      <c r="C187">
        <v>128</v>
      </c>
      <c r="D187" s="4" t="s">
        <v>60</v>
      </c>
      <c r="F187">
        <v>9</v>
      </c>
      <c r="G187">
        <v>56</v>
      </c>
      <c r="H187">
        <v>128</v>
      </c>
      <c r="T187">
        <v>92</v>
      </c>
      <c r="U187">
        <v>390</v>
      </c>
      <c r="V187">
        <v>663</v>
      </c>
      <c r="W187">
        <v>235</v>
      </c>
      <c r="X187">
        <f>W187/AB187</f>
        <v>0.20529396348388224</v>
      </c>
      <c r="Z187">
        <v>428</v>
      </c>
      <c r="AB187">
        <v>1144.7</v>
      </c>
      <c r="AF187">
        <f t="shared" si="13"/>
        <v>3.043478260869565E-2</v>
      </c>
      <c r="AG187">
        <f t="shared" si="14"/>
        <v>1.1282051282051283E-2</v>
      </c>
      <c r="AH187">
        <f t="shared" si="15"/>
        <v>4.9170437405731522E-2</v>
      </c>
      <c r="AI187">
        <f t="shared" ref="AI187:AI236" si="16">AP187/W187</f>
        <v>2.1702127659574466E-2</v>
      </c>
      <c r="AJ187">
        <f t="shared" ref="AJ187:AJ236" si="17">AQ187/Z187</f>
        <v>6.4252336448598124E-2</v>
      </c>
      <c r="AM187">
        <v>2.8</v>
      </c>
      <c r="AN187">
        <v>4.4000000000000004</v>
      </c>
      <c r="AO187">
        <v>32.6</v>
      </c>
      <c r="AP187">
        <v>5.0999999999999996</v>
      </c>
      <c r="AQ187">
        <v>27.5</v>
      </c>
      <c r="AR187" s="9">
        <v>39.799999999999997</v>
      </c>
      <c r="AS187">
        <v>18.100000000000001</v>
      </c>
      <c r="AT187">
        <v>12.2</v>
      </c>
    </row>
    <row r="188" spans="1:46">
      <c r="A188" t="s">
        <v>221</v>
      </c>
      <c r="B188" s="30">
        <v>38886</v>
      </c>
      <c r="C188">
        <v>39</v>
      </c>
      <c r="T188">
        <v>68</v>
      </c>
      <c r="U188">
        <v>59</v>
      </c>
      <c r="AB188">
        <v>127</v>
      </c>
      <c r="AF188">
        <f t="shared" si="13"/>
        <v>6.0294117647058817E-2</v>
      </c>
      <c r="AG188">
        <f t="shared" si="14"/>
        <v>2.3728813559322031E-2</v>
      </c>
      <c r="AM188">
        <v>4.0999999999999996</v>
      </c>
      <c r="AN188">
        <v>1.4</v>
      </c>
      <c r="AR188" s="9">
        <v>5.5</v>
      </c>
      <c r="AS188">
        <v>0.9</v>
      </c>
      <c r="AT188">
        <v>0.9</v>
      </c>
    </row>
    <row r="189" spans="1:46">
      <c r="A189" t="s">
        <v>221</v>
      </c>
      <c r="B189" s="30">
        <v>38901</v>
      </c>
      <c r="C189">
        <v>54</v>
      </c>
      <c r="T189">
        <v>128</v>
      </c>
      <c r="U189">
        <v>174</v>
      </c>
      <c r="AB189">
        <v>302</v>
      </c>
      <c r="AF189">
        <f t="shared" si="13"/>
        <v>6.0156250000000001E-2</v>
      </c>
      <c r="AG189">
        <f t="shared" si="14"/>
        <v>1.9540229885057471E-2</v>
      </c>
      <c r="AM189">
        <v>7.7</v>
      </c>
      <c r="AN189">
        <v>3.4</v>
      </c>
      <c r="AR189" s="9">
        <v>11.1</v>
      </c>
      <c r="AS189">
        <v>3.7</v>
      </c>
      <c r="AT189">
        <v>5.45</v>
      </c>
    </row>
    <row r="190" spans="1:46">
      <c r="A190" t="s">
        <v>221</v>
      </c>
      <c r="B190" s="30">
        <v>38915</v>
      </c>
      <c r="C190">
        <v>68</v>
      </c>
      <c r="T190">
        <v>212</v>
      </c>
      <c r="U190">
        <v>362</v>
      </c>
      <c r="V190">
        <v>25</v>
      </c>
      <c r="AB190">
        <v>574</v>
      </c>
      <c r="AF190">
        <f t="shared" si="13"/>
        <v>5.9905660377358484E-2</v>
      </c>
      <c r="AG190">
        <f t="shared" si="14"/>
        <v>1.8232044198895028E-2</v>
      </c>
      <c r="AH190">
        <f t="shared" si="15"/>
        <v>3.6000000000000004E-2</v>
      </c>
      <c r="AM190">
        <v>12.7</v>
      </c>
      <c r="AN190">
        <v>6.6</v>
      </c>
      <c r="AO190">
        <v>0.9</v>
      </c>
      <c r="AR190" s="9">
        <v>20.2</v>
      </c>
      <c r="AS190">
        <v>7.8</v>
      </c>
      <c r="AT190">
        <v>9.44</v>
      </c>
    </row>
    <row r="191" spans="1:46">
      <c r="A191" t="s">
        <v>221</v>
      </c>
      <c r="B191" s="30">
        <v>38929</v>
      </c>
      <c r="C191">
        <v>82</v>
      </c>
      <c r="T191">
        <v>277</v>
      </c>
      <c r="U191">
        <v>522</v>
      </c>
      <c r="V191">
        <v>164</v>
      </c>
      <c r="AB191">
        <v>962.7</v>
      </c>
      <c r="AF191">
        <f t="shared" si="13"/>
        <v>5.7039711191335746E-2</v>
      </c>
      <c r="AG191">
        <f t="shared" si="14"/>
        <v>1.7624521072796932E-2</v>
      </c>
      <c r="AH191">
        <f t="shared" si="15"/>
        <v>3.414634146341463E-2</v>
      </c>
      <c r="AM191">
        <v>15.8</v>
      </c>
      <c r="AN191">
        <v>9.1999999999999993</v>
      </c>
      <c r="AO191">
        <v>5.6</v>
      </c>
      <c r="AR191" s="9">
        <v>30.6</v>
      </c>
      <c r="AS191">
        <v>11.8</v>
      </c>
      <c r="AT191">
        <v>12</v>
      </c>
    </row>
    <row r="192" spans="1:46">
      <c r="A192" t="s">
        <v>221</v>
      </c>
      <c r="B192" s="30">
        <v>38943</v>
      </c>
      <c r="C192">
        <v>96</v>
      </c>
      <c r="T192">
        <v>291</v>
      </c>
      <c r="U192">
        <v>583</v>
      </c>
      <c r="V192">
        <v>413</v>
      </c>
      <c r="AB192">
        <v>1286.5999999999999</v>
      </c>
      <c r="AF192">
        <f t="shared" si="13"/>
        <v>5.3608247422680409E-2</v>
      </c>
      <c r="AG192">
        <f t="shared" si="14"/>
        <v>1.7152658662092625E-2</v>
      </c>
      <c r="AH192">
        <f t="shared" si="15"/>
        <v>2.8571428571428574E-2</v>
      </c>
      <c r="AM192">
        <v>15.6</v>
      </c>
      <c r="AN192">
        <v>10</v>
      </c>
      <c r="AO192">
        <v>11.8</v>
      </c>
      <c r="AR192" s="9">
        <v>37.299999999999997</v>
      </c>
      <c r="AS192">
        <v>14.2</v>
      </c>
      <c r="AT192">
        <v>12.88</v>
      </c>
    </row>
    <row r="193" spans="1:46">
      <c r="A193" t="s">
        <v>221</v>
      </c>
      <c r="B193" s="30">
        <v>38958</v>
      </c>
      <c r="C193">
        <v>111</v>
      </c>
      <c r="T193">
        <v>240</v>
      </c>
      <c r="U193">
        <v>545</v>
      </c>
      <c r="V193">
        <v>696</v>
      </c>
      <c r="AB193">
        <v>1480.5</v>
      </c>
      <c r="AF193">
        <f t="shared" si="13"/>
        <v>4.4583333333333329E-2</v>
      </c>
      <c r="AG193">
        <f t="shared" si="14"/>
        <v>1.3027522935779816E-2</v>
      </c>
      <c r="AH193">
        <f t="shared" si="15"/>
        <v>3.793103448275862E-2</v>
      </c>
      <c r="AM193">
        <v>10.7</v>
      </c>
      <c r="AN193">
        <v>7.1</v>
      </c>
      <c r="AO193">
        <v>26.4</v>
      </c>
      <c r="AR193" s="9">
        <v>44.2</v>
      </c>
      <c r="AS193">
        <v>16.399999999999999</v>
      </c>
      <c r="AT193">
        <v>15.11</v>
      </c>
    </row>
    <row r="194" spans="1:46">
      <c r="A194" t="s">
        <v>221</v>
      </c>
      <c r="B194" s="30">
        <v>38967</v>
      </c>
      <c r="C194">
        <v>120</v>
      </c>
      <c r="D194" s="4" t="s">
        <v>60</v>
      </c>
      <c r="F194">
        <v>9</v>
      </c>
      <c r="G194">
        <v>51</v>
      </c>
      <c r="H194">
        <v>120</v>
      </c>
      <c r="T194">
        <v>182</v>
      </c>
      <c r="U194">
        <v>524</v>
      </c>
      <c r="V194">
        <v>807</v>
      </c>
      <c r="W194">
        <v>354</v>
      </c>
      <c r="X194">
        <f>W194/AB194</f>
        <v>0.23400317292437864</v>
      </c>
      <c r="Z194">
        <v>453</v>
      </c>
      <c r="AB194">
        <v>1512.8</v>
      </c>
      <c r="AF194">
        <f t="shared" si="13"/>
        <v>3.1318681318681318E-2</v>
      </c>
      <c r="AG194">
        <f t="shared" si="14"/>
        <v>1.1259541984732824E-2</v>
      </c>
      <c r="AH194">
        <f t="shared" si="15"/>
        <v>4.5105328376703842E-2</v>
      </c>
      <c r="AI194">
        <f t="shared" si="16"/>
        <v>1.8361581920903956E-2</v>
      </c>
      <c r="AJ194">
        <f t="shared" si="17"/>
        <v>6.4238410596026488E-2</v>
      </c>
      <c r="AM194">
        <v>5.7</v>
      </c>
      <c r="AN194">
        <v>5.9</v>
      </c>
      <c r="AO194">
        <v>36.4</v>
      </c>
      <c r="AP194">
        <v>6.5</v>
      </c>
      <c r="AQ194">
        <v>29.1</v>
      </c>
      <c r="AR194" s="9">
        <v>47.3</v>
      </c>
      <c r="AS194">
        <v>17.3</v>
      </c>
      <c r="AT194">
        <v>12.37</v>
      </c>
    </row>
    <row r="195" spans="1:46">
      <c r="A195" t="s">
        <v>222</v>
      </c>
      <c r="B195" s="30">
        <v>39247</v>
      </c>
      <c r="C195">
        <v>47</v>
      </c>
      <c r="T195">
        <v>72</v>
      </c>
      <c r="U195">
        <v>65</v>
      </c>
      <c r="AB195">
        <v>136.69999999999999</v>
      </c>
      <c r="AF195">
        <f t="shared" si="13"/>
        <v>5.6944444444444436E-2</v>
      </c>
      <c r="AG195">
        <f t="shared" si="14"/>
        <v>2.4615384615384615E-2</v>
      </c>
      <c r="AM195">
        <v>4.0999999999999996</v>
      </c>
      <c r="AN195">
        <v>1.6</v>
      </c>
      <c r="AR195" s="9">
        <v>5.6</v>
      </c>
      <c r="AS195">
        <v>0.6</v>
      </c>
      <c r="AT195">
        <v>0.6</v>
      </c>
    </row>
    <row r="196" spans="1:46">
      <c r="A196" t="s">
        <v>222</v>
      </c>
      <c r="B196" s="30">
        <v>39259</v>
      </c>
      <c r="C196">
        <v>59</v>
      </c>
      <c r="T196">
        <v>121</v>
      </c>
      <c r="U196">
        <v>154</v>
      </c>
      <c r="AB196">
        <v>275</v>
      </c>
      <c r="AF196">
        <f t="shared" si="13"/>
        <v>5.9504132231404959E-2</v>
      </c>
      <c r="AG196">
        <f t="shared" si="14"/>
        <v>1.8181818181818181E-2</v>
      </c>
      <c r="AM196">
        <v>7.2</v>
      </c>
      <c r="AN196">
        <v>2.8</v>
      </c>
      <c r="AR196" s="9">
        <v>10</v>
      </c>
      <c r="AS196">
        <v>2.1</v>
      </c>
      <c r="AT196">
        <v>3.25</v>
      </c>
    </row>
    <row r="197" spans="1:46">
      <c r="A197" t="s">
        <v>222</v>
      </c>
      <c r="B197" s="30">
        <v>39273</v>
      </c>
      <c r="C197">
        <v>73</v>
      </c>
      <c r="T197">
        <v>189</v>
      </c>
      <c r="U197">
        <v>335</v>
      </c>
      <c r="V197">
        <v>15</v>
      </c>
      <c r="AB197">
        <v>524</v>
      </c>
      <c r="AF197">
        <f t="shared" si="13"/>
        <v>5.7671957671957673E-2</v>
      </c>
      <c r="AG197">
        <f t="shared" si="14"/>
        <v>1.5820895522388058E-2</v>
      </c>
      <c r="AH197">
        <f t="shared" si="15"/>
        <v>0.04</v>
      </c>
      <c r="AM197">
        <v>10.9</v>
      </c>
      <c r="AN197">
        <v>5.3</v>
      </c>
      <c r="AO197">
        <v>0.6</v>
      </c>
      <c r="AR197" s="9">
        <v>16.8</v>
      </c>
      <c r="AS197">
        <v>5.2</v>
      </c>
      <c r="AT197">
        <v>7.83</v>
      </c>
    </row>
    <row r="198" spans="1:46">
      <c r="A198" t="s">
        <v>222</v>
      </c>
      <c r="B198" s="30">
        <v>39288</v>
      </c>
      <c r="C198">
        <v>88</v>
      </c>
      <c r="T198">
        <v>249</v>
      </c>
      <c r="U198">
        <v>484</v>
      </c>
      <c r="V198">
        <v>117</v>
      </c>
      <c r="AB198">
        <v>848.9</v>
      </c>
      <c r="AF198">
        <f t="shared" si="13"/>
        <v>5.903614457831325E-2</v>
      </c>
      <c r="AG198">
        <f t="shared" si="14"/>
        <v>1.9008264462809916E-2</v>
      </c>
      <c r="AH198">
        <f t="shared" si="15"/>
        <v>3.5897435897435902E-2</v>
      </c>
      <c r="AM198">
        <v>14.7</v>
      </c>
      <c r="AN198">
        <v>9.1999999999999993</v>
      </c>
      <c r="AO198">
        <v>4.2</v>
      </c>
      <c r="AR198" s="9">
        <v>28.1</v>
      </c>
      <c r="AS198">
        <v>9.5</v>
      </c>
      <c r="AT198">
        <v>11.07</v>
      </c>
    </row>
    <row r="199" spans="1:46">
      <c r="A199" t="s">
        <v>222</v>
      </c>
      <c r="B199" s="30">
        <v>39302</v>
      </c>
      <c r="C199">
        <v>102</v>
      </c>
      <c r="T199">
        <v>224</v>
      </c>
      <c r="U199">
        <v>511</v>
      </c>
      <c r="V199">
        <v>331</v>
      </c>
      <c r="AB199">
        <v>1065.5</v>
      </c>
      <c r="AF199">
        <f t="shared" si="13"/>
        <v>5.0446428571428573E-2</v>
      </c>
      <c r="AG199">
        <f t="shared" si="14"/>
        <v>2.0743639921722113E-2</v>
      </c>
      <c r="AH199">
        <f t="shared" si="15"/>
        <v>2.9607250755287012E-2</v>
      </c>
      <c r="AM199">
        <v>11.3</v>
      </c>
      <c r="AN199">
        <v>10.6</v>
      </c>
      <c r="AO199">
        <v>9.8000000000000007</v>
      </c>
      <c r="AR199" s="9">
        <v>31.7</v>
      </c>
      <c r="AS199">
        <v>10.8</v>
      </c>
      <c r="AT199">
        <v>11.52</v>
      </c>
    </row>
    <row r="200" spans="1:46">
      <c r="A200" t="s">
        <v>222</v>
      </c>
      <c r="B200" s="30">
        <v>39316</v>
      </c>
      <c r="C200">
        <v>116</v>
      </c>
      <c r="T200">
        <v>189</v>
      </c>
      <c r="U200">
        <v>464</v>
      </c>
      <c r="V200">
        <v>514</v>
      </c>
      <c r="AB200">
        <v>1167.5</v>
      </c>
      <c r="AF200">
        <f t="shared" si="13"/>
        <v>4.4973544973544971E-2</v>
      </c>
      <c r="AG200">
        <f t="shared" si="14"/>
        <v>1.7672413793103445E-2</v>
      </c>
      <c r="AH200">
        <f t="shared" si="15"/>
        <v>4.2023346303501949E-2</v>
      </c>
      <c r="AM200">
        <v>8.5</v>
      </c>
      <c r="AN200">
        <v>8.1999999999999993</v>
      </c>
      <c r="AO200">
        <v>21.6</v>
      </c>
      <c r="AR200" s="9">
        <v>38.299999999999997</v>
      </c>
      <c r="AS200">
        <v>14</v>
      </c>
      <c r="AT200">
        <v>17.07</v>
      </c>
    </row>
    <row r="201" spans="1:46">
      <c r="A201" t="s">
        <v>222</v>
      </c>
      <c r="B201" s="30">
        <v>39328</v>
      </c>
      <c r="C201">
        <v>128</v>
      </c>
      <c r="D201" s="4" t="s">
        <v>60</v>
      </c>
      <c r="F201">
        <v>9</v>
      </c>
      <c r="G201">
        <v>56</v>
      </c>
      <c r="H201">
        <v>128</v>
      </c>
      <c r="T201">
        <v>71</v>
      </c>
      <c r="U201">
        <v>395</v>
      </c>
      <c r="V201">
        <v>700</v>
      </c>
      <c r="W201">
        <v>258</v>
      </c>
      <c r="X201">
        <f>W201/AB201</f>
        <v>0.22128827515224289</v>
      </c>
      <c r="Z201">
        <v>442</v>
      </c>
      <c r="AB201">
        <v>1165.9000000000001</v>
      </c>
      <c r="AF201">
        <f t="shared" si="13"/>
        <v>2.6760563380281689E-2</v>
      </c>
      <c r="AG201">
        <f t="shared" si="14"/>
        <v>1.0126582278481013E-2</v>
      </c>
      <c r="AH201">
        <f t="shared" si="15"/>
        <v>4.7285714285714285E-2</v>
      </c>
      <c r="AI201">
        <f t="shared" si="16"/>
        <v>2.0542635658914728E-2</v>
      </c>
      <c r="AJ201">
        <f t="shared" si="17"/>
        <v>6.2669683257918551E-2</v>
      </c>
      <c r="AM201">
        <v>1.9</v>
      </c>
      <c r="AN201">
        <v>4</v>
      </c>
      <c r="AO201">
        <v>33.1</v>
      </c>
      <c r="AP201">
        <v>5.3</v>
      </c>
      <c r="AQ201">
        <v>27.7</v>
      </c>
      <c r="AR201" s="9">
        <v>38.9</v>
      </c>
      <c r="AS201">
        <v>14.3</v>
      </c>
      <c r="AT201">
        <v>10.8</v>
      </c>
    </row>
    <row r="202" spans="1:46">
      <c r="A202" t="s">
        <v>223</v>
      </c>
      <c r="B202" s="30">
        <v>38886</v>
      </c>
      <c r="C202">
        <v>39</v>
      </c>
      <c r="T202">
        <v>66</v>
      </c>
      <c r="U202">
        <v>59</v>
      </c>
      <c r="AB202">
        <v>124.9</v>
      </c>
      <c r="AF202">
        <f t="shared" si="13"/>
        <v>6.0606060606060608E-2</v>
      </c>
      <c r="AG202">
        <f t="shared" si="14"/>
        <v>2.2033898305084745E-2</v>
      </c>
      <c r="AM202">
        <v>4</v>
      </c>
      <c r="AN202">
        <v>1.3</v>
      </c>
      <c r="AR202" s="9">
        <v>5.4</v>
      </c>
      <c r="AS202">
        <v>0.7</v>
      </c>
      <c r="AT202">
        <v>0.71</v>
      </c>
    </row>
    <row r="203" spans="1:46">
      <c r="A203" t="s">
        <v>223</v>
      </c>
      <c r="B203" s="30">
        <v>38901</v>
      </c>
      <c r="C203">
        <v>54</v>
      </c>
      <c r="T203">
        <v>141</v>
      </c>
      <c r="U203">
        <v>188</v>
      </c>
      <c r="AB203">
        <v>329.1</v>
      </c>
      <c r="AF203">
        <f t="shared" si="13"/>
        <v>5.9574468085106386E-2</v>
      </c>
      <c r="AG203">
        <f t="shared" si="14"/>
        <v>1.8085106382978722E-2</v>
      </c>
      <c r="AM203">
        <v>8.4</v>
      </c>
      <c r="AN203">
        <v>3.4</v>
      </c>
      <c r="AR203" s="9">
        <v>11.9</v>
      </c>
      <c r="AS203">
        <v>2.6</v>
      </c>
      <c r="AT203">
        <v>3.66</v>
      </c>
    </row>
    <row r="204" spans="1:46">
      <c r="A204" t="s">
        <v>223</v>
      </c>
      <c r="B204" s="30">
        <v>38915</v>
      </c>
      <c r="C204">
        <v>68</v>
      </c>
      <c r="T204">
        <v>236</v>
      </c>
      <c r="U204">
        <v>412</v>
      </c>
      <c r="V204">
        <v>33</v>
      </c>
      <c r="AB204">
        <v>647.6</v>
      </c>
      <c r="AF204">
        <f t="shared" si="13"/>
        <v>5.8050847457627112E-2</v>
      </c>
      <c r="AG204">
        <f t="shared" si="14"/>
        <v>1.7233009708737864E-2</v>
      </c>
      <c r="AH204">
        <f t="shared" si="15"/>
        <v>3.6363636363636362E-2</v>
      </c>
      <c r="AM204">
        <v>13.7</v>
      </c>
      <c r="AN204">
        <v>7.1</v>
      </c>
      <c r="AO204">
        <v>1.2</v>
      </c>
      <c r="AR204" s="9">
        <v>22</v>
      </c>
      <c r="AS204">
        <v>5.6</v>
      </c>
      <c r="AT204">
        <v>6.51</v>
      </c>
    </row>
    <row r="205" spans="1:46">
      <c r="A205" t="s">
        <v>223</v>
      </c>
      <c r="B205" s="30">
        <v>38929</v>
      </c>
      <c r="C205">
        <v>82</v>
      </c>
      <c r="T205">
        <v>306</v>
      </c>
      <c r="U205">
        <v>602</v>
      </c>
      <c r="V205">
        <v>163</v>
      </c>
      <c r="AB205">
        <v>1071.5</v>
      </c>
      <c r="AF205">
        <f t="shared" si="13"/>
        <v>6.0130718954248361E-2</v>
      </c>
      <c r="AG205">
        <f t="shared" si="14"/>
        <v>1.7109634551495018E-2</v>
      </c>
      <c r="AH205">
        <f t="shared" si="15"/>
        <v>3.4969325153374232E-2</v>
      </c>
      <c r="AM205">
        <v>18.399999999999999</v>
      </c>
      <c r="AN205">
        <v>10.3</v>
      </c>
      <c r="AO205">
        <v>5.7</v>
      </c>
      <c r="AR205" s="9">
        <v>34.5</v>
      </c>
      <c r="AS205">
        <v>9.8000000000000007</v>
      </c>
      <c r="AT205">
        <v>11.25</v>
      </c>
    </row>
    <row r="206" spans="1:46">
      <c r="A206" t="s">
        <v>223</v>
      </c>
      <c r="B206" s="30">
        <v>38943</v>
      </c>
      <c r="C206">
        <v>96</v>
      </c>
      <c r="T206">
        <v>290</v>
      </c>
      <c r="U206">
        <v>611</v>
      </c>
      <c r="V206">
        <v>462</v>
      </c>
      <c r="AB206">
        <v>1362.6</v>
      </c>
      <c r="AF206">
        <f t="shared" si="13"/>
        <v>5.2758620689655172E-2</v>
      </c>
      <c r="AG206">
        <f t="shared" si="14"/>
        <v>1.6693944353518821E-2</v>
      </c>
      <c r="AH206">
        <f t="shared" si="15"/>
        <v>2.7922077922077924E-2</v>
      </c>
      <c r="AM206">
        <v>15.3</v>
      </c>
      <c r="AN206">
        <v>10.199999999999999</v>
      </c>
      <c r="AO206">
        <v>12.9</v>
      </c>
      <c r="AR206" s="9">
        <v>38.4</v>
      </c>
      <c r="AS206">
        <v>11.4</v>
      </c>
      <c r="AT206">
        <v>14.47</v>
      </c>
    </row>
    <row r="207" spans="1:46">
      <c r="A207" t="s">
        <v>223</v>
      </c>
      <c r="B207" s="30">
        <v>38958</v>
      </c>
      <c r="C207">
        <v>111</v>
      </c>
      <c r="T207">
        <v>244</v>
      </c>
      <c r="U207">
        <v>549</v>
      </c>
      <c r="V207">
        <v>695</v>
      </c>
      <c r="AB207">
        <v>1487.7</v>
      </c>
      <c r="AF207">
        <f t="shared" si="13"/>
        <v>4.1393442622950818E-2</v>
      </c>
      <c r="AG207">
        <f t="shared" si="14"/>
        <v>1.3114754098360656E-2</v>
      </c>
      <c r="AH207">
        <f t="shared" si="15"/>
        <v>3.7697841726618705E-2</v>
      </c>
      <c r="AM207">
        <v>10.1</v>
      </c>
      <c r="AN207">
        <v>7.2</v>
      </c>
      <c r="AO207">
        <v>26.2</v>
      </c>
      <c r="AR207" s="9">
        <v>43.5</v>
      </c>
      <c r="AS207">
        <v>13.9</v>
      </c>
      <c r="AT207">
        <v>18.34</v>
      </c>
    </row>
    <row r="208" spans="1:46">
      <c r="A208" t="s">
        <v>223</v>
      </c>
      <c r="B208" s="30">
        <v>38967</v>
      </c>
      <c r="C208">
        <v>120</v>
      </c>
      <c r="D208" s="4" t="s">
        <v>60</v>
      </c>
      <c r="F208">
        <v>9</v>
      </c>
      <c r="G208">
        <v>51</v>
      </c>
      <c r="H208">
        <v>120</v>
      </c>
      <c r="T208">
        <v>185</v>
      </c>
      <c r="U208">
        <v>524</v>
      </c>
      <c r="V208">
        <v>789</v>
      </c>
      <c r="W208">
        <v>342</v>
      </c>
      <c r="X208">
        <f>W208/AB208</f>
        <v>0.22845691382765532</v>
      </c>
      <c r="Z208">
        <v>446</v>
      </c>
      <c r="AB208">
        <v>1497</v>
      </c>
      <c r="AF208">
        <f t="shared" si="13"/>
        <v>2.7567567567567567E-2</v>
      </c>
      <c r="AG208">
        <f t="shared" si="14"/>
        <v>1.1068702290076336E-2</v>
      </c>
      <c r="AH208">
        <f t="shared" si="15"/>
        <v>4.4359949302915085E-2</v>
      </c>
      <c r="AI208">
        <f t="shared" si="16"/>
        <v>1.6374269005847951E-2</v>
      </c>
      <c r="AJ208">
        <f t="shared" si="17"/>
        <v>6.4349775784753357E-2</v>
      </c>
      <c r="AM208">
        <v>5.0999999999999996</v>
      </c>
      <c r="AN208">
        <v>5.8</v>
      </c>
      <c r="AO208">
        <v>35</v>
      </c>
      <c r="AP208">
        <v>5.6</v>
      </c>
      <c r="AQ208">
        <v>28.7</v>
      </c>
      <c r="AR208" s="9">
        <v>45.3</v>
      </c>
      <c r="AS208">
        <v>14.7</v>
      </c>
      <c r="AT208">
        <v>16.66</v>
      </c>
    </row>
    <row r="209" spans="1:46">
      <c r="A209" t="s">
        <v>224</v>
      </c>
      <c r="B209" s="30">
        <v>39247</v>
      </c>
      <c r="C209">
        <v>47</v>
      </c>
      <c r="T209">
        <v>80</v>
      </c>
      <c r="U209">
        <v>67</v>
      </c>
      <c r="AB209">
        <v>147.19999999999999</v>
      </c>
      <c r="AF209">
        <f t="shared" si="13"/>
        <v>5.6250000000000001E-2</v>
      </c>
      <c r="AG209">
        <f t="shared" si="14"/>
        <v>2.6865671641791045E-2</v>
      </c>
      <c r="AM209">
        <v>4.5</v>
      </c>
      <c r="AN209">
        <v>1.8</v>
      </c>
      <c r="AR209" s="9">
        <v>6.3</v>
      </c>
      <c r="AS209">
        <v>0.7</v>
      </c>
      <c r="AT209">
        <v>0.71</v>
      </c>
    </row>
    <row r="210" spans="1:46">
      <c r="A210" t="s">
        <v>224</v>
      </c>
      <c r="B210" s="30">
        <v>39259</v>
      </c>
      <c r="C210">
        <v>59</v>
      </c>
      <c r="T210">
        <v>125</v>
      </c>
      <c r="U210">
        <v>161</v>
      </c>
      <c r="AB210">
        <v>285.8</v>
      </c>
      <c r="AF210">
        <f t="shared" si="13"/>
        <v>5.9200000000000003E-2</v>
      </c>
      <c r="AG210">
        <f t="shared" si="14"/>
        <v>2.0496894409937887E-2</v>
      </c>
      <c r="AM210">
        <v>7.4</v>
      </c>
      <c r="AN210">
        <v>3.3</v>
      </c>
      <c r="AR210" s="9">
        <v>10.8</v>
      </c>
      <c r="AS210">
        <v>2.5</v>
      </c>
      <c r="AT210">
        <v>4.29</v>
      </c>
    </row>
    <row r="211" spans="1:46">
      <c r="A211" t="s">
        <v>224</v>
      </c>
      <c r="B211" s="30">
        <v>39273</v>
      </c>
      <c r="C211">
        <v>73</v>
      </c>
      <c r="T211">
        <v>185</v>
      </c>
      <c r="U211">
        <v>335</v>
      </c>
      <c r="V211">
        <v>21</v>
      </c>
      <c r="AB211">
        <v>519.4</v>
      </c>
      <c r="AF211">
        <f t="shared" si="13"/>
        <v>5.5675675675675683E-2</v>
      </c>
      <c r="AG211">
        <f t="shared" si="14"/>
        <v>1.4925373134328358E-2</v>
      </c>
      <c r="AH211">
        <f t="shared" si="15"/>
        <v>3.8095238095238099E-2</v>
      </c>
      <c r="AM211">
        <v>10.3</v>
      </c>
      <c r="AN211">
        <v>5</v>
      </c>
      <c r="AO211">
        <v>0.8</v>
      </c>
      <c r="AR211" s="9">
        <v>16.100000000000001</v>
      </c>
      <c r="AS211">
        <v>5.9</v>
      </c>
      <c r="AT211">
        <v>10.17</v>
      </c>
    </row>
    <row r="212" spans="1:46">
      <c r="A212" t="s">
        <v>224</v>
      </c>
      <c r="B212" s="30">
        <v>39288</v>
      </c>
      <c r="C212">
        <v>88</v>
      </c>
      <c r="T212">
        <v>242</v>
      </c>
      <c r="U212">
        <v>487</v>
      </c>
      <c r="V212">
        <v>115</v>
      </c>
      <c r="AB212">
        <v>843.8</v>
      </c>
      <c r="AF212">
        <f t="shared" si="13"/>
        <v>5.7851239669421489E-2</v>
      </c>
      <c r="AG212">
        <f t="shared" si="14"/>
        <v>1.4784394250513347E-2</v>
      </c>
      <c r="AH212">
        <f t="shared" si="15"/>
        <v>3.3913043478260872E-2</v>
      </c>
      <c r="AM212">
        <v>14</v>
      </c>
      <c r="AN212">
        <v>7.2</v>
      </c>
      <c r="AO212">
        <v>3.9</v>
      </c>
      <c r="AR212" s="9">
        <v>25.1</v>
      </c>
      <c r="AS212">
        <v>12</v>
      </c>
      <c r="AT212">
        <v>16.53</v>
      </c>
    </row>
    <row r="213" spans="1:46">
      <c r="A213" t="s">
        <v>224</v>
      </c>
      <c r="B213" s="30">
        <v>39302</v>
      </c>
      <c r="C213">
        <v>102</v>
      </c>
      <c r="T213">
        <v>230</v>
      </c>
      <c r="U213">
        <v>521</v>
      </c>
      <c r="V213">
        <v>314</v>
      </c>
      <c r="AB213">
        <v>1065</v>
      </c>
      <c r="AF213">
        <f t="shared" si="13"/>
        <v>5.1739130434782607E-2</v>
      </c>
      <c r="AG213">
        <f t="shared" si="14"/>
        <v>2.1305182341650672E-2</v>
      </c>
      <c r="AH213">
        <f t="shared" si="15"/>
        <v>2.8662420382165606E-2</v>
      </c>
      <c r="AM213">
        <v>11.9</v>
      </c>
      <c r="AN213">
        <v>11.1</v>
      </c>
      <c r="AO213">
        <v>9</v>
      </c>
      <c r="AR213" s="9">
        <v>32.1</v>
      </c>
      <c r="AS213">
        <v>16.3</v>
      </c>
      <c r="AT213">
        <v>19.29</v>
      </c>
    </row>
    <row r="214" spans="1:46">
      <c r="A214" t="s">
        <v>224</v>
      </c>
      <c r="B214" s="30">
        <v>39316</v>
      </c>
      <c r="C214">
        <v>116</v>
      </c>
      <c r="T214">
        <v>201</v>
      </c>
      <c r="U214">
        <v>494</v>
      </c>
      <c r="V214">
        <v>491</v>
      </c>
      <c r="AB214">
        <v>1186.5</v>
      </c>
      <c r="AF214">
        <f t="shared" si="13"/>
        <v>4.228855721393035E-2</v>
      </c>
      <c r="AG214">
        <f t="shared" si="14"/>
        <v>1.5789473684210527E-2</v>
      </c>
      <c r="AH214">
        <f t="shared" si="15"/>
        <v>4.2973523421588597E-2</v>
      </c>
      <c r="AM214">
        <v>8.5</v>
      </c>
      <c r="AN214">
        <v>7.8</v>
      </c>
      <c r="AO214">
        <v>21.1</v>
      </c>
      <c r="AR214" s="9">
        <v>37.299999999999997</v>
      </c>
      <c r="AS214">
        <v>19.399999999999999</v>
      </c>
      <c r="AT214">
        <v>22.98</v>
      </c>
    </row>
    <row r="215" spans="1:46">
      <c r="A215" t="s">
        <v>224</v>
      </c>
      <c r="B215" s="30">
        <v>39328</v>
      </c>
      <c r="C215">
        <v>128</v>
      </c>
      <c r="D215" s="4" t="s">
        <v>60</v>
      </c>
      <c r="F215">
        <v>9</v>
      </c>
      <c r="G215">
        <v>56</v>
      </c>
      <c r="H215">
        <v>128</v>
      </c>
      <c r="T215">
        <v>117</v>
      </c>
      <c r="U215">
        <v>438</v>
      </c>
      <c r="V215">
        <v>654</v>
      </c>
      <c r="W215">
        <v>225</v>
      </c>
      <c r="X215">
        <f>W215/AB215</f>
        <v>0.18618121638394705</v>
      </c>
      <c r="Z215">
        <v>429</v>
      </c>
      <c r="AB215">
        <v>1208.5</v>
      </c>
      <c r="AF215">
        <f t="shared" si="13"/>
        <v>2.9914529914529916E-2</v>
      </c>
      <c r="AG215">
        <f t="shared" si="14"/>
        <v>1.0730593607305937E-2</v>
      </c>
      <c r="AH215">
        <f t="shared" si="15"/>
        <v>4.8929663608562692E-2</v>
      </c>
      <c r="AI215">
        <f t="shared" si="16"/>
        <v>2.1333333333333333E-2</v>
      </c>
      <c r="AJ215">
        <f t="shared" si="17"/>
        <v>6.3403263403263396E-2</v>
      </c>
      <c r="AM215">
        <v>3.5</v>
      </c>
      <c r="AN215">
        <v>4.7</v>
      </c>
      <c r="AO215">
        <v>32</v>
      </c>
      <c r="AP215">
        <v>4.8</v>
      </c>
      <c r="AQ215">
        <v>27.2</v>
      </c>
      <c r="AR215" s="9">
        <v>40.200000000000003</v>
      </c>
      <c r="AS215">
        <v>20.5</v>
      </c>
      <c r="AT215">
        <v>14.97</v>
      </c>
    </row>
    <row r="216" spans="1:46">
      <c r="A216" t="s">
        <v>225</v>
      </c>
      <c r="B216" s="30">
        <v>38886</v>
      </c>
      <c r="C216">
        <v>39</v>
      </c>
      <c r="T216">
        <v>75</v>
      </c>
      <c r="U216">
        <v>67</v>
      </c>
      <c r="AB216">
        <v>142.30000000000001</v>
      </c>
      <c r="AF216">
        <f t="shared" si="13"/>
        <v>6.133333333333333E-2</v>
      </c>
      <c r="AG216">
        <f t="shared" si="14"/>
        <v>2.5373134328358207E-2</v>
      </c>
      <c r="AM216">
        <v>4.5999999999999996</v>
      </c>
      <c r="AN216">
        <v>1.7</v>
      </c>
      <c r="AR216" s="9">
        <v>6.3</v>
      </c>
      <c r="AS216">
        <v>1</v>
      </c>
      <c r="AT216">
        <v>1.06</v>
      </c>
    </row>
    <row r="217" spans="1:46">
      <c r="A217" t="s">
        <v>225</v>
      </c>
      <c r="B217" s="30">
        <v>38901</v>
      </c>
      <c r="C217">
        <v>54</v>
      </c>
      <c r="T217">
        <v>140</v>
      </c>
      <c r="U217">
        <v>196</v>
      </c>
      <c r="AB217">
        <v>335.8</v>
      </c>
      <c r="AF217">
        <f t="shared" si="13"/>
        <v>6.0000000000000005E-2</v>
      </c>
      <c r="AG217">
        <f t="shared" si="14"/>
        <v>1.9387755102040816E-2</v>
      </c>
      <c r="AM217">
        <v>8.4</v>
      </c>
      <c r="AN217">
        <v>3.8</v>
      </c>
      <c r="AR217" s="9">
        <v>12.2</v>
      </c>
      <c r="AS217">
        <v>3</v>
      </c>
      <c r="AT217">
        <v>4.28</v>
      </c>
    </row>
    <row r="218" spans="1:46">
      <c r="A218" t="s">
        <v>225</v>
      </c>
      <c r="B218" s="30">
        <v>38915</v>
      </c>
      <c r="C218">
        <v>68</v>
      </c>
      <c r="T218">
        <v>227</v>
      </c>
      <c r="U218">
        <v>402</v>
      </c>
      <c r="V218">
        <v>27</v>
      </c>
      <c r="AB218">
        <v>628.6</v>
      </c>
      <c r="AF218">
        <f t="shared" si="13"/>
        <v>5.7268722466960353E-2</v>
      </c>
      <c r="AG218">
        <f t="shared" si="14"/>
        <v>1.6666666666666666E-2</v>
      </c>
      <c r="AH218">
        <f t="shared" si="15"/>
        <v>3.7037037037037035E-2</v>
      </c>
      <c r="AM218">
        <v>13</v>
      </c>
      <c r="AN218">
        <v>6.7</v>
      </c>
      <c r="AO218">
        <v>1</v>
      </c>
      <c r="AR218" s="9">
        <v>20.7</v>
      </c>
      <c r="AS218">
        <v>7</v>
      </c>
      <c r="AT218">
        <v>9.74</v>
      </c>
    </row>
    <row r="219" spans="1:46">
      <c r="A219" t="s">
        <v>225</v>
      </c>
      <c r="B219" s="30">
        <v>38929</v>
      </c>
      <c r="C219">
        <v>82</v>
      </c>
      <c r="T219">
        <v>285</v>
      </c>
      <c r="U219">
        <v>564</v>
      </c>
      <c r="V219">
        <v>176</v>
      </c>
      <c r="AB219">
        <v>1024.7</v>
      </c>
      <c r="AF219">
        <f t="shared" si="13"/>
        <v>5.7192982456140351E-2</v>
      </c>
      <c r="AG219">
        <f t="shared" si="14"/>
        <v>1.7730496453900711E-2</v>
      </c>
      <c r="AH219">
        <f t="shared" si="15"/>
        <v>3.4090909090909088E-2</v>
      </c>
      <c r="AM219">
        <v>16.3</v>
      </c>
      <c r="AN219">
        <v>10</v>
      </c>
      <c r="AO219">
        <v>6</v>
      </c>
      <c r="AR219" s="9">
        <v>32.299999999999997</v>
      </c>
      <c r="AS219">
        <v>12.7</v>
      </c>
      <c r="AT219">
        <v>15.07</v>
      </c>
    </row>
    <row r="220" spans="1:46">
      <c r="A220" t="s">
        <v>225</v>
      </c>
      <c r="B220" s="30">
        <v>38943</v>
      </c>
      <c r="C220">
        <v>96</v>
      </c>
      <c r="T220">
        <v>283</v>
      </c>
      <c r="U220">
        <v>639</v>
      </c>
      <c r="V220">
        <v>412</v>
      </c>
      <c r="AB220">
        <v>1333.8</v>
      </c>
      <c r="AF220">
        <f t="shared" si="13"/>
        <v>5.4063604240282691E-2</v>
      </c>
      <c r="AG220">
        <f t="shared" si="14"/>
        <v>1.7214397496087636E-2</v>
      </c>
      <c r="AH220">
        <f t="shared" si="15"/>
        <v>2.8883495145631068E-2</v>
      </c>
      <c r="AM220">
        <v>15.3</v>
      </c>
      <c r="AN220">
        <v>11</v>
      </c>
      <c r="AO220">
        <v>11.9</v>
      </c>
      <c r="AR220" s="9">
        <v>38.1</v>
      </c>
      <c r="AS220">
        <v>16.3</v>
      </c>
      <c r="AT220">
        <v>23.98</v>
      </c>
    </row>
    <row r="221" spans="1:46">
      <c r="A221" t="s">
        <v>225</v>
      </c>
      <c r="B221" s="30">
        <v>38958</v>
      </c>
      <c r="C221">
        <v>111</v>
      </c>
      <c r="T221">
        <v>242</v>
      </c>
      <c r="U221">
        <v>586</v>
      </c>
      <c r="V221">
        <v>672</v>
      </c>
      <c r="AB221">
        <v>1499.8</v>
      </c>
      <c r="AF221">
        <f t="shared" si="13"/>
        <v>4.2975206611570248E-2</v>
      </c>
      <c r="AG221">
        <f t="shared" si="14"/>
        <v>1.348122866894198E-2</v>
      </c>
      <c r="AH221">
        <f t="shared" si="15"/>
        <v>3.8690476190476192E-2</v>
      </c>
      <c r="AM221">
        <v>10.4</v>
      </c>
      <c r="AN221">
        <v>7.9</v>
      </c>
      <c r="AO221">
        <v>26</v>
      </c>
      <c r="AR221" s="9">
        <v>44.2</v>
      </c>
      <c r="AS221">
        <v>19.7</v>
      </c>
      <c r="AT221">
        <v>22.95</v>
      </c>
    </row>
    <row r="222" spans="1:46">
      <c r="A222" t="s">
        <v>225</v>
      </c>
      <c r="B222" s="30">
        <v>38967</v>
      </c>
      <c r="C222">
        <v>120</v>
      </c>
      <c r="D222" s="4" t="s">
        <v>60</v>
      </c>
      <c r="F222">
        <v>9</v>
      </c>
      <c r="G222">
        <v>51</v>
      </c>
      <c r="H222">
        <v>120</v>
      </c>
      <c r="T222">
        <v>166</v>
      </c>
      <c r="U222">
        <v>547</v>
      </c>
      <c r="V222">
        <v>790</v>
      </c>
      <c r="W222">
        <v>340</v>
      </c>
      <c r="X222">
        <f>W222/AB222</f>
        <v>0.22622929003925743</v>
      </c>
      <c r="Z222">
        <v>450</v>
      </c>
      <c r="AB222">
        <v>1502.9</v>
      </c>
      <c r="AF222">
        <f t="shared" si="13"/>
        <v>2.8313253012048192E-2</v>
      </c>
      <c r="AG222">
        <f t="shared" si="14"/>
        <v>1.1517367458866544E-2</v>
      </c>
      <c r="AH222">
        <f t="shared" si="15"/>
        <v>4.5569620253164557E-2</v>
      </c>
      <c r="AI222">
        <f t="shared" si="16"/>
        <v>1.9705882352941177E-2</v>
      </c>
      <c r="AJ222">
        <f t="shared" si="17"/>
        <v>6.4000000000000001E-2</v>
      </c>
      <c r="AM222">
        <v>4.7</v>
      </c>
      <c r="AN222">
        <v>6.3</v>
      </c>
      <c r="AO222">
        <v>36</v>
      </c>
      <c r="AP222">
        <v>6.7</v>
      </c>
      <c r="AQ222">
        <v>28.8</v>
      </c>
      <c r="AR222" s="9">
        <v>46.5</v>
      </c>
      <c r="AS222">
        <v>21.4</v>
      </c>
      <c r="AT222">
        <v>22.81</v>
      </c>
    </row>
    <row r="223" spans="1:46">
      <c r="A223" t="s">
        <v>226</v>
      </c>
      <c r="B223" s="30">
        <v>39247</v>
      </c>
      <c r="C223">
        <v>47</v>
      </c>
      <c r="T223">
        <v>56</v>
      </c>
      <c r="U223">
        <v>48</v>
      </c>
      <c r="AB223">
        <v>104</v>
      </c>
      <c r="AF223">
        <f t="shared" si="13"/>
        <v>5.3571428571428568E-2</v>
      </c>
      <c r="AG223">
        <f t="shared" si="14"/>
        <v>2.2916666666666669E-2</v>
      </c>
      <c r="AM223">
        <v>3</v>
      </c>
      <c r="AN223">
        <v>1.1000000000000001</v>
      </c>
      <c r="AR223" s="9">
        <v>4.2</v>
      </c>
      <c r="AS223">
        <v>0.5</v>
      </c>
      <c r="AT223">
        <v>0.46</v>
      </c>
    </row>
    <row r="224" spans="1:46">
      <c r="A224" t="s">
        <v>226</v>
      </c>
      <c r="B224" s="30">
        <v>39259</v>
      </c>
      <c r="C224">
        <v>59</v>
      </c>
      <c r="T224">
        <v>98</v>
      </c>
      <c r="U224">
        <v>124</v>
      </c>
      <c r="AB224">
        <v>221.2</v>
      </c>
      <c r="AF224">
        <f t="shared" si="13"/>
        <v>6.0204081632653061E-2</v>
      </c>
      <c r="AG224">
        <f t="shared" si="14"/>
        <v>1.935483870967742E-2</v>
      </c>
      <c r="AM224">
        <v>5.9</v>
      </c>
      <c r="AN224">
        <v>2.4</v>
      </c>
      <c r="AR224" s="9">
        <v>8.3000000000000007</v>
      </c>
      <c r="AS224">
        <v>2.5</v>
      </c>
      <c r="AT224">
        <v>4.0199999999999996</v>
      </c>
    </row>
    <row r="225" spans="1:46">
      <c r="A225" t="s">
        <v>226</v>
      </c>
      <c r="B225" s="30">
        <v>39273</v>
      </c>
      <c r="C225">
        <v>73</v>
      </c>
      <c r="T225">
        <v>166</v>
      </c>
      <c r="U225">
        <v>282</v>
      </c>
      <c r="V225">
        <v>18</v>
      </c>
      <c r="AB225">
        <v>447.7</v>
      </c>
      <c r="AF225">
        <f t="shared" si="13"/>
        <v>5.4819277108433734E-2</v>
      </c>
      <c r="AG225">
        <f t="shared" si="14"/>
        <v>1.5602836879432626E-2</v>
      </c>
      <c r="AH225">
        <f t="shared" si="15"/>
        <v>3.3333333333333333E-2</v>
      </c>
      <c r="AM225">
        <v>9.1</v>
      </c>
      <c r="AN225">
        <v>4.4000000000000004</v>
      </c>
      <c r="AO225">
        <v>0.6</v>
      </c>
      <c r="AR225" s="9">
        <v>14.1</v>
      </c>
      <c r="AS225">
        <v>6.6</v>
      </c>
      <c r="AT225">
        <v>9.7799999999999994</v>
      </c>
    </row>
    <row r="226" spans="1:46">
      <c r="A226" t="s">
        <v>226</v>
      </c>
      <c r="B226" s="30">
        <v>39288</v>
      </c>
      <c r="C226">
        <v>88</v>
      </c>
      <c r="T226">
        <v>223</v>
      </c>
      <c r="U226">
        <v>456</v>
      </c>
      <c r="V226">
        <v>106</v>
      </c>
      <c r="AB226">
        <v>784.6</v>
      </c>
      <c r="AF226">
        <f t="shared" si="13"/>
        <v>5.6502242152466367E-2</v>
      </c>
      <c r="AG226">
        <f t="shared" si="14"/>
        <v>1.6008771929824563E-2</v>
      </c>
      <c r="AH226">
        <f t="shared" si="15"/>
        <v>3.5849056603773584E-2</v>
      </c>
      <c r="AM226">
        <v>12.6</v>
      </c>
      <c r="AN226">
        <v>7.3</v>
      </c>
      <c r="AO226">
        <v>3.8</v>
      </c>
      <c r="AR226" s="9">
        <v>23.7</v>
      </c>
      <c r="AS226">
        <v>13.1</v>
      </c>
      <c r="AT226">
        <v>16.23</v>
      </c>
    </row>
    <row r="227" spans="1:46">
      <c r="A227" t="s">
        <v>226</v>
      </c>
      <c r="B227" s="30">
        <v>39302</v>
      </c>
      <c r="C227">
        <v>102</v>
      </c>
      <c r="T227">
        <v>206</v>
      </c>
      <c r="U227">
        <v>451</v>
      </c>
      <c r="V227">
        <v>322</v>
      </c>
      <c r="AB227">
        <v>979</v>
      </c>
      <c r="AF227">
        <f t="shared" si="13"/>
        <v>5.0970873786407765E-2</v>
      </c>
      <c r="AG227">
        <f t="shared" si="14"/>
        <v>1.7073170731707318E-2</v>
      </c>
      <c r="AH227">
        <f t="shared" si="15"/>
        <v>2.8260869565217391E-2</v>
      </c>
      <c r="AM227">
        <v>10.5</v>
      </c>
      <c r="AN227">
        <v>7.7</v>
      </c>
      <c r="AO227">
        <v>9.1</v>
      </c>
      <c r="AR227" s="9">
        <v>27.3</v>
      </c>
      <c r="AS227">
        <v>15.4</v>
      </c>
      <c r="AT227">
        <v>17.23</v>
      </c>
    </row>
    <row r="228" spans="1:46">
      <c r="A228" t="s">
        <v>226</v>
      </c>
      <c r="B228" s="30">
        <v>39316</v>
      </c>
      <c r="C228">
        <v>116</v>
      </c>
      <c r="T228">
        <v>187</v>
      </c>
      <c r="U228">
        <v>415</v>
      </c>
      <c r="V228">
        <v>471</v>
      </c>
      <c r="AB228">
        <v>1072.5999999999999</v>
      </c>
      <c r="AF228">
        <f t="shared" si="13"/>
        <v>4.2245989304812839E-2</v>
      </c>
      <c r="AG228">
        <f t="shared" si="14"/>
        <v>1.4939759036144579E-2</v>
      </c>
      <c r="AH228">
        <f t="shared" si="15"/>
        <v>4.5647558386411886E-2</v>
      </c>
      <c r="AM228">
        <v>7.9</v>
      </c>
      <c r="AN228">
        <v>6.2</v>
      </c>
      <c r="AO228">
        <v>21.5</v>
      </c>
      <c r="AR228" s="9">
        <v>35.6</v>
      </c>
      <c r="AS228">
        <v>21.2</v>
      </c>
      <c r="AT228">
        <v>24.69</v>
      </c>
    </row>
    <row r="229" spans="1:46">
      <c r="A229" t="s">
        <v>226</v>
      </c>
      <c r="B229" s="30">
        <v>39328</v>
      </c>
      <c r="C229">
        <v>128</v>
      </c>
      <c r="D229" s="4" t="s">
        <v>60</v>
      </c>
      <c r="F229">
        <v>9</v>
      </c>
      <c r="G229">
        <v>56</v>
      </c>
      <c r="H229">
        <v>128</v>
      </c>
      <c r="T229">
        <v>80</v>
      </c>
      <c r="U229">
        <v>368</v>
      </c>
      <c r="V229">
        <v>630</v>
      </c>
      <c r="W229">
        <v>222</v>
      </c>
      <c r="X229">
        <f>W229/AB229</f>
        <v>0.20591781838419443</v>
      </c>
      <c r="Z229">
        <v>408</v>
      </c>
      <c r="AB229">
        <v>1078.0999999999999</v>
      </c>
      <c r="AF229">
        <f t="shared" si="13"/>
        <v>2.8749999999999998E-2</v>
      </c>
      <c r="AG229">
        <f t="shared" si="14"/>
        <v>9.7826086956521747E-3</v>
      </c>
      <c r="AH229">
        <f t="shared" si="15"/>
        <v>4.9047619047619048E-2</v>
      </c>
      <c r="AI229">
        <f t="shared" si="16"/>
        <v>2.4774774774774775E-2</v>
      </c>
      <c r="AJ229">
        <f t="shared" si="17"/>
        <v>6.2254901960784308E-2</v>
      </c>
      <c r="AM229">
        <v>2.2999999999999998</v>
      </c>
      <c r="AN229">
        <v>3.6</v>
      </c>
      <c r="AO229">
        <v>30.9</v>
      </c>
      <c r="AP229">
        <v>5.5</v>
      </c>
      <c r="AQ229">
        <v>25.4</v>
      </c>
      <c r="AR229" s="9">
        <v>36.799999999999997</v>
      </c>
      <c r="AS229">
        <v>21.8</v>
      </c>
      <c r="AT229">
        <v>13.42</v>
      </c>
    </row>
    <row r="230" spans="1:46">
      <c r="A230" t="s">
        <v>227</v>
      </c>
      <c r="B230" s="30">
        <v>38886</v>
      </c>
      <c r="C230">
        <v>39</v>
      </c>
      <c r="T230">
        <v>79</v>
      </c>
      <c r="U230">
        <v>70</v>
      </c>
      <c r="AB230">
        <v>148.5</v>
      </c>
      <c r="AF230">
        <f t="shared" si="13"/>
        <v>6.2025316455696207E-2</v>
      </c>
      <c r="AG230">
        <f t="shared" si="14"/>
        <v>2.4285714285714285E-2</v>
      </c>
      <c r="AM230">
        <v>4.9000000000000004</v>
      </c>
      <c r="AN230">
        <v>1.7</v>
      </c>
      <c r="AR230" s="9">
        <v>6.6</v>
      </c>
      <c r="AS230">
        <v>1.4</v>
      </c>
      <c r="AT230">
        <v>1.43</v>
      </c>
    </row>
    <row r="231" spans="1:46">
      <c r="A231" t="s">
        <v>227</v>
      </c>
      <c r="B231" s="30">
        <v>38901</v>
      </c>
      <c r="C231">
        <v>54</v>
      </c>
      <c r="T231">
        <v>141</v>
      </c>
      <c r="U231">
        <v>197</v>
      </c>
      <c r="AB231">
        <v>338</v>
      </c>
      <c r="AF231">
        <f t="shared" si="13"/>
        <v>5.9574468085106386E-2</v>
      </c>
      <c r="AG231">
        <f t="shared" si="14"/>
        <v>1.979695431472081E-2</v>
      </c>
      <c r="AM231">
        <v>8.4</v>
      </c>
      <c r="AN231">
        <v>3.9</v>
      </c>
      <c r="AR231" s="9">
        <v>12.3</v>
      </c>
      <c r="AS231">
        <v>4.2</v>
      </c>
      <c r="AT231">
        <v>6.07</v>
      </c>
    </row>
    <row r="232" spans="1:46">
      <c r="A232" t="s">
        <v>227</v>
      </c>
      <c r="B232" s="30">
        <v>38915</v>
      </c>
      <c r="C232">
        <v>68</v>
      </c>
      <c r="T232">
        <v>222</v>
      </c>
      <c r="U232">
        <v>385</v>
      </c>
      <c r="V232">
        <v>23</v>
      </c>
      <c r="AB232">
        <v>630.1</v>
      </c>
      <c r="AF232">
        <f t="shared" si="13"/>
        <v>5.9909909909909916E-2</v>
      </c>
      <c r="AG232">
        <f t="shared" si="14"/>
        <v>1.7662337662337661E-2</v>
      </c>
      <c r="AH232">
        <f t="shared" si="15"/>
        <v>3.4782608695652174E-2</v>
      </c>
      <c r="AM232">
        <v>13.3</v>
      </c>
      <c r="AN232">
        <v>6.8</v>
      </c>
      <c r="AO232">
        <v>0.8</v>
      </c>
      <c r="AR232" s="9">
        <v>20.9</v>
      </c>
      <c r="AS232">
        <v>8.4</v>
      </c>
      <c r="AT232">
        <v>10.57</v>
      </c>
    </row>
    <row r="233" spans="1:46">
      <c r="A233" t="s">
        <v>227</v>
      </c>
      <c r="B233" s="30">
        <v>38929</v>
      </c>
      <c r="C233">
        <v>82</v>
      </c>
      <c r="T233">
        <v>261</v>
      </c>
      <c r="U233">
        <v>506</v>
      </c>
      <c r="V233">
        <v>179</v>
      </c>
      <c r="AB233">
        <v>945.5</v>
      </c>
      <c r="AF233">
        <f t="shared" si="13"/>
        <v>5.9003831417624525E-2</v>
      </c>
      <c r="AG233">
        <f t="shared" si="14"/>
        <v>1.7391304347826087E-2</v>
      </c>
      <c r="AH233">
        <f t="shared" si="15"/>
        <v>3.5195530726256981E-2</v>
      </c>
      <c r="AM233">
        <v>15.4</v>
      </c>
      <c r="AN233">
        <v>8.8000000000000007</v>
      </c>
      <c r="AO233">
        <v>6.3</v>
      </c>
      <c r="AR233" s="9">
        <v>30.4</v>
      </c>
      <c r="AS233">
        <v>13.6</v>
      </c>
      <c r="AT233">
        <v>16</v>
      </c>
    </row>
    <row r="234" spans="1:46">
      <c r="A234" t="s">
        <v>227</v>
      </c>
      <c r="B234" s="30">
        <v>38943</v>
      </c>
      <c r="C234">
        <v>96</v>
      </c>
      <c r="T234">
        <v>250</v>
      </c>
      <c r="U234">
        <v>541</v>
      </c>
      <c r="V234">
        <v>406</v>
      </c>
      <c r="AB234">
        <v>1196.5999999999999</v>
      </c>
      <c r="AF234">
        <f t="shared" si="13"/>
        <v>5.3600000000000002E-2</v>
      </c>
      <c r="AG234">
        <f t="shared" si="14"/>
        <v>1.645101663585952E-2</v>
      </c>
      <c r="AH234">
        <f t="shared" si="15"/>
        <v>2.8817733990147781E-2</v>
      </c>
      <c r="AM234">
        <v>13.4</v>
      </c>
      <c r="AN234">
        <v>8.9</v>
      </c>
      <c r="AO234">
        <v>11.7</v>
      </c>
      <c r="AR234" s="9">
        <v>34</v>
      </c>
      <c r="AS234">
        <v>16.100000000000001</v>
      </c>
      <c r="AT234">
        <v>23.94</v>
      </c>
    </row>
    <row r="235" spans="1:46">
      <c r="A235" t="s">
        <v>227</v>
      </c>
      <c r="B235" s="30">
        <v>38958</v>
      </c>
      <c r="C235">
        <v>111</v>
      </c>
      <c r="T235">
        <v>206</v>
      </c>
      <c r="U235">
        <v>511</v>
      </c>
      <c r="V235">
        <v>626</v>
      </c>
      <c r="AB235">
        <v>1342.6</v>
      </c>
      <c r="AF235">
        <f t="shared" si="13"/>
        <v>4.3203883495145631E-2</v>
      </c>
      <c r="AG235">
        <f t="shared" si="14"/>
        <v>1.1350293542074364E-2</v>
      </c>
      <c r="AH235">
        <f t="shared" si="15"/>
        <v>3.7220447284345051E-2</v>
      </c>
      <c r="AM235">
        <v>8.9</v>
      </c>
      <c r="AN235">
        <v>5.8</v>
      </c>
      <c r="AO235">
        <v>23.3</v>
      </c>
      <c r="AR235" s="9">
        <v>38</v>
      </c>
      <c r="AS235">
        <v>18.399999999999999</v>
      </c>
      <c r="AT235">
        <v>23.3</v>
      </c>
    </row>
    <row r="236" spans="1:46">
      <c r="A236" t="s">
        <v>227</v>
      </c>
      <c r="B236" s="30">
        <v>38967</v>
      </c>
      <c r="C236">
        <v>120</v>
      </c>
      <c r="D236" s="4" t="s">
        <v>60</v>
      </c>
      <c r="F236">
        <v>9</v>
      </c>
      <c r="G236">
        <v>51</v>
      </c>
      <c r="H236">
        <v>120</v>
      </c>
      <c r="T236">
        <v>169</v>
      </c>
      <c r="U236">
        <v>469</v>
      </c>
      <c r="V236">
        <v>712</v>
      </c>
      <c r="W236">
        <v>285</v>
      </c>
      <c r="X236">
        <f>W236/AB236</f>
        <v>0.21112675012963922</v>
      </c>
      <c r="Z236">
        <v>427</v>
      </c>
      <c r="AB236">
        <v>1349.9</v>
      </c>
      <c r="AF236">
        <f t="shared" si="13"/>
        <v>3.1360946745562127E-2</v>
      </c>
      <c r="AG236">
        <f t="shared" si="14"/>
        <v>1.0660980810234541E-2</v>
      </c>
      <c r="AH236">
        <f t="shared" si="15"/>
        <v>4.396067415730337E-2</v>
      </c>
      <c r="AI236">
        <f t="shared" si="16"/>
        <v>1.6842105263157894E-2</v>
      </c>
      <c r="AJ236">
        <f t="shared" si="17"/>
        <v>6.323185011709602E-2</v>
      </c>
      <c r="AM236">
        <v>5.3</v>
      </c>
      <c r="AN236">
        <v>5</v>
      </c>
      <c r="AO236">
        <v>31.3</v>
      </c>
      <c r="AP236">
        <v>4.8</v>
      </c>
      <c r="AQ236">
        <v>27</v>
      </c>
      <c r="AR236" s="9">
        <v>41.6</v>
      </c>
      <c r="AS236">
        <v>20.7</v>
      </c>
      <c r="AT236">
        <v>21.83</v>
      </c>
    </row>
    <row r="237" spans="1:46">
      <c r="A237" s="8" t="s">
        <v>235</v>
      </c>
      <c r="D237" s="4" t="s">
        <v>60</v>
      </c>
      <c r="G237">
        <v>34</v>
      </c>
      <c r="H237">
        <v>85</v>
      </c>
    </row>
    <row r="238" spans="1:46">
      <c r="A238" t="s">
        <v>236</v>
      </c>
      <c r="D238" s="4" t="s">
        <v>60</v>
      </c>
      <c r="G238">
        <v>28</v>
      </c>
      <c r="H238">
        <v>84</v>
      </c>
    </row>
    <row r="239" spans="1:46">
      <c r="A239" t="s">
        <v>237</v>
      </c>
      <c r="D239" s="4" t="s">
        <v>60</v>
      </c>
      <c r="G239">
        <v>30</v>
      </c>
      <c r="H239">
        <v>80</v>
      </c>
    </row>
    <row r="240" spans="1:46">
      <c r="A240" t="s">
        <v>238</v>
      </c>
      <c r="D240" s="4" t="s">
        <v>60</v>
      </c>
      <c r="G240">
        <v>30</v>
      </c>
      <c r="H240">
        <v>79</v>
      </c>
    </row>
    <row r="241" spans="1:8">
      <c r="A241" t="s">
        <v>239</v>
      </c>
      <c r="D241" s="4" t="s">
        <v>60</v>
      </c>
      <c r="G241">
        <v>28</v>
      </c>
      <c r="H241">
        <v>78</v>
      </c>
    </row>
    <row r="242" spans="1:8">
      <c r="A242" t="s">
        <v>240</v>
      </c>
      <c r="D242" s="4" t="s">
        <v>60</v>
      </c>
      <c r="G242">
        <v>30</v>
      </c>
      <c r="H242">
        <v>81</v>
      </c>
    </row>
    <row r="243" spans="1:8">
      <c r="A243" t="s">
        <v>241</v>
      </c>
      <c r="D243" s="4" t="s">
        <v>60</v>
      </c>
      <c r="G243">
        <v>28</v>
      </c>
      <c r="H243">
        <v>80</v>
      </c>
    </row>
    <row r="244" spans="1:8">
      <c r="A244" t="s">
        <v>242</v>
      </c>
      <c r="D244" s="4" t="s">
        <v>60</v>
      </c>
      <c r="G244">
        <v>27</v>
      </c>
      <c r="H244">
        <v>83</v>
      </c>
    </row>
    <row r="245" spans="1:8">
      <c r="A245" t="s">
        <v>243</v>
      </c>
      <c r="D245" s="4" t="s">
        <v>60</v>
      </c>
      <c r="G245">
        <v>28</v>
      </c>
      <c r="H245">
        <v>85</v>
      </c>
    </row>
    <row r="246" spans="1:8">
      <c r="A246" t="s">
        <v>244</v>
      </c>
      <c r="D246" s="4" t="s">
        <v>60</v>
      </c>
      <c r="G246">
        <v>25</v>
      </c>
      <c r="H246">
        <v>84</v>
      </c>
    </row>
    <row r="247" spans="1:8">
      <c r="A247" t="s">
        <v>245</v>
      </c>
      <c r="D247" s="4" t="s">
        <v>60</v>
      </c>
      <c r="G247">
        <v>36</v>
      </c>
      <c r="H247">
        <v>105</v>
      </c>
    </row>
    <row r="248" spans="1:8">
      <c r="A248" t="s">
        <v>246</v>
      </c>
      <c r="D248" s="4" t="s">
        <v>60</v>
      </c>
      <c r="G248">
        <v>36</v>
      </c>
      <c r="H248">
        <v>108</v>
      </c>
    </row>
    <row r="249" spans="1:8">
      <c r="A249" t="s">
        <v>247</v>
      </c>
      <c r="D249" s="4" t="s">
        <v>60</v>
      </c>
      <c r="G249">
        <v>34</v>
      </c>
      <c r="H249">
        <v>104</v>
      </c>
    </row>
    <row r="250" spans="1:8">
      <c r="A250" t="s">
        <v>248</v>
      </c>
      <c r="D250" s="4" t="s">
        <v>60</v>
      </c>
      <c r="G250">
        <v>35</v>
      </c>
      <c r="H250">
        <v>100</v>
      </c>
    </row>
    <row r="251" spans="1:8">
      <c r="A251" t="s">
        <v>249</v>
      </c>
      <c r="D251" s="4" t="s">
        <v>60</v>
      </c>
      <c r="G251">
        <v>31</v>
      </c>
      <c r="H251">
        <v>97</v>
      </c>
    </row>
    <row r="252" spans="1:8">
      <c r="A252" t="s">
        <v>250</v>
      </c>
      <c r="D252" s="4" t="s">
        <v>60</v>
      </c>
      <c r="G252">
        <v>33</v>
      </c>
      <c r="H252">
        <v>101</v>
      </c>
    </row>
    <row r="253" spans="1:8">
      <c r="A253" t="s">
        <v>251</v>
      </c>
      <c r="D253" s="4" t="s">
        <v>60</v>
      </c>
      <c r="G253">
        <v>30</v>
      </c>
      <c r="H253">
        <v>99</v>
      </c>
    </row>
    <row r="254" spans="1:8">
      <c r="A254" t="s">
        <v>252</v>
      </c>
      <c r="D254" s="4" t="s">
        <v>60</v>
      </c>
      <c r="G254">
        <v>30</v>
      </c>
      <c r="H254">
        <v>98</v>
      </c>
    </row>
    <row r="255" spans="1:8">
      <c r="A255" t="s">
        <v>253</v>
      </c>
      <c r="D255" s="4" t="s">
        <v>60</v>
      </c>
      <c r="G255">
        <v>30</v>
      </c>
      <c r="H255">
        <v>96</v>
      </c>
    </row>
    <row r="256" spans="1:8">
      <c r="A256" t="s">
        <v>254</v>
      </c>
      <c r="D256" s="4" t="s">
        <v>60</v>
      </c>
      <c r="G256">
        <v>27</v>
      </c>
      <c r="H256">
        <v>97</v>
      </c>
    </row>
    <row r="257" spans="1:8">
      <c r="A257" t="s">
        <v>255</v>
      </c>
      <c r="D257" s="4" t="s">
        <v>60</v>
      </c>
      <c r="G257">
        <v>43</v>
      </c>
      <c r="H257">
        <v>120</v>
      </c>
    </row>
    <row r="258" spans="1:8">
      <c r="A258" t="s">
        <v>256</v>
      </c>
      <c r="D258" s="4" t="s">
        <v>60</v>
      </c>
      <c r="G258">
        <v>42</v>
      </c>
      <c r="H258">
        <v>116</v>
      </c>
    </row>
    <row r="259" spans="1:8">
      <c r="A259" t="s">
        <v>257</v>
      </c>
      <c r="D259" s="4" t="s">
        <v>60</v>
      </c>
      <c r="G259">
        <v>39</v>
      </c>
      <c r="H259">
        <v>109</v>
      </c>
    </row>
    <row r="260" spans="1:8">
      <c r="A260" t="s">
        <v>258</v>
      </c>
      <c r="D260" s="4" t="s">
        <v>60</v>
      </c>
      <c r="G260">
        <v>39</v>
      </c>
      <c r="H260">
        <v>104</v>
      </c>
    </row>
    <row r="261" spans="1:8">
      <c r="A261" t="s">
        <v>259</v>
      </c>
      <c r="D261" s="4" t="s">
        <v>60</v>
      </c>
      <c r="G261">
        <v>37</v>
      </c>
      <c r="H261">
        <v>103</v>
      </c>
    </row>
    <row r="262" spans="1:8">
      <c r="A262" t="s">
        <v>260</v>
      </c>
      <c r="D262" s="4" t="s">
        <v>60</v>
      </c>
      <c r="G262">
        <v>37</v>
      </c>
      <c r="H262">
        <v>98</v>
      </c>
    </row>
    <row r="263" spans="1:8">
      <c r="A263" t="s">
        <v>261</v>
      </c>
      <c r="D263" s="4" t="s">
        <v>60</v>
      </c>
      <c r="G263">
        <v>36</v>
      </c>
      <c r="H263">
        <v>98</v>
      </c>
    </row>
    <row r="264" spans="1:8">
      <c r="A264" t="s">
        <v>262</v>
      </c>
      <c r="D264" s="4" t="s">
        <v>60</v>
      </c>
      <c r="G264">
        <v>35</v>
      </c>
      <c r="H264">
        <v>95</v>
      </c>
    </row>
    <row r="265" spans="1:8">
      <c r="A265" t="s">
        <v>263</v>
      </c>
      <c r="D265" s="4" t="s">
        <v>60</v>
      </c>
      <c r="G265">
        <v>33</v>
      </c>
      <c r="H265">
        <v>91</v>
      </c>
    </row>
    <row r="266" spans="1:8">
      <c r="A266" t="s">
        <v>264</v>
      </c>
      <c r="D266" s="4" t="s">
        <v>60</v>
      </c>
      <c r="G266">
        <v>33</v>
      </c>
      <c r="H266">
        <v>97</v>
      </c>
    </row>
    <row r="267" spans="1:8">
      <c r="A267" t="s">
        <v>265</v>
      </c>
      <c r="D267" s="4" t="s">
        <v>60</v>
      </c>
      <c r="G267">
        <v>48</v>
      </c>
      <c r="H267">
        <v>126</v>
      </c>
    </row>
    <row r="268" spans="1:8">
      <c r="A268" t="s">
        <v>266</v>
      </c>
      <c r="D268" s="4" t="s">
        <v>60</v>
      </c>
      <c r="G268">
        <v>45</v>
      </c>
      <c r="H268">
        <v>122</v>
      </c>
    </row>
    <row r="269" spans="1:8">
      <c r="A269" t="s">
        <v>267</v>
      </c>
      <c r="D269" s="4" t="s">
        <v>60</v>
      </c>
      <c r="G269">
        <v>46</v>
      </c>
      <c r="H269">
        <v>120</v>
      </c>
    </row>
    <row r="270" spans="1:8">
      <c r="A270" t="s">
        <v>268</v>
      </c>
      <c r="D270" s="4" t="s">
        <v>60</v>
      </c>
      <c r="G270">
        <v>41</v>
      </c>
      <c r="H270">
        <v>118</v>
      </c>
    </row>
    <row r="271" spans="1:8">
      <c r="A271" t="s">
        <v>269</v>
      </c>
      <c r="D271" s="4" t="s">
        <v>60</v>
      </c>
      <c r="G271">
        <v>43</v>
      </c>
      <c r="H271">
        <v>114</v>
      </c>
    </row>
    <row r="272" spans="1:8">
      <c r="A272" t="s">
        <v>270</v>
      </c>
      <c r="D272" s="4" t="s">
        <v>60</v>
      </c>
      <c r="G272">
        <v>40</v>
      </c>
      <c r="H272">
        <v>105</v>
      </c>
    </row>
    <row r="273" spans="1:8">
      <c r="A273" t="s">
        <v>271</v>
      </c>
      <c r="D273" s="4" t="s">
        <v>60</v>
      </c>
      <c r="G273">
        <v>36</v>
      </c>
      <c r="H273">
        <v>104</v>
      </c>
    </row>
    <row r="274" spans="1:8">
      <c r="A274" t="s">
        <v>272</v>
      </c>
      <c r="D274" s="4" t="s">
        <v>60</v>
      </c>
      <c r="G274">
        <v>38</v>
      </c>
      <c r="H274">
        <v>102</v>
      </c>
    </row>
    <row r="275" spans="1:8">
      <c r="A275" t="s">
        <v>273</v>
      </c>
      <c r="D275" s="4" t="s">
        <v>60</v>
      </c>
      <c r="G275">
        <v>34</v>
      </c>
      <c r="H275">
        <v>99</v>
      </c>
    </row>
    <row r="276" spans="1:8">
      <c r="A276" t="s">
        <v>274</v>
      </c>
      <c r="D276" s="4" t="s">
        <v>60</v>
      </c>
      <c r="G276">
        <v>32</v>
      </c>
      <c r="H276">
        <v>98</v>
      </c>
    </row>
    <row r="277" spans="1:8">
      <c r="A277" t="s">
        <v>275</v>
      </c>
      <c r="D277" s="4" t="s">
        <v>60</v>
      </c>
      <c r="G277">
        <v>56</v>
      </c>
      <c r="H277">
        <v>142</v>
      </c>
    </row>
    <row r="278" spans="1:8">
      <c r="A278" t="s">
        <v>276</v>
      </c>
      <c r="D278" s="4" t="s">
        <v>60</v>
      </c>
      <c r="G278">
        <v>56</v>
      </c>
      <c r="H278">
        <v>138</v>
      </c>
    </row>
    <row r="279" spans="1:8">
      <c r="A279" t="s">
        <v>277</v>
      </c>
      <c r="D279" s="4" t="s">
        <v>60</v>
      </c>
      <c r="G279">
        <v>53</v>
      </c>
      <c r="H279">
        <v>134</v>
      </c>
    </row>
    <row r="280" spans="1:8">
      <c r="A280" t="s">
        <v>278</v>
      </c>
      <c r="D280" s="4" t="s">
        <v>60</v>
      </c>
      <c r="G280">
        <v>53</v>
      </c>
      <c r="H280">
        <v>127</v>
      </c>
    </row>
    <row r="281" spans="1:8">
      <c r="A281" t="s">
        <v>279</v>
      </c>
      <c r="D281" s="4" t="s">
        <v>60</v>
      </c>
      <c r="G281">
        <v>51</v>
      </c>
      <c r="H281">
        <v>127</v>
      </c>
    </row>
    <row r="282" spans="1:8">
      <c r="A282" t="s">
        <v>280</v>
      </c>
      <c r="D282" s="4" t="s">
        <v>60</v>
      </c>
      <c r="G282">
        <v>49</v>
      </c>
      <c r="H282">
        <v>124</v>
      </c>
    </row>
    <row r="283" spans="1:8">
      <c r="A283" t="s">
        <v>281</v>
      </c>
      <c r="D283" s="4" t="s">
        <v>60</v>
      </c>
      <c r="G283">
        <v>47</v>
      </c>
    </row>
    <row r="284" spans="1:8">
      <c r="A284" t="s">
        <v>282</v>
      </c>
      <c r="D284" s="4" t="s">
        <v>60</v>
      </c>
      <c r="G284">
        <v>46</v>
      </c>
    </row>
    <row r="285" spans="1:8">
      <c r="A285" t="s">
        <v>283</v>
      </c>
      <c r="D285" s="4" t="s">
        <v>60</v>
      </c>
      <c r="G285">
        <v>45</v>
      </c>
    </row>
    <row r="286" spans="1:8">
      <c r="A286" t="s">
        <v>284</v>
      </c>
      <c r="D286" s="4" t="s">
        <v>60</v>
      </c>
      <c r="G286">
        <v>43</v>
      </c>
    </row>
    <row r="287" spans="1:8">
      <c r="A287" t="s">
        <v>285</v>
      </c>
      <c r="D287" s="4" t="s">
        <v>60</v>
      </c>
      <c r="G287">
        <v>62</v>
      </c>
      <c r="H287">
        <v>151</v>
      </c>
    </row>
    <row r="288" spans="1:8">
      <c r="A288" t="s">
        <v>286</v>
      </c>
      <c r="D288" s="4" t="s">
        <v>60</v>
      </c>
      <c r="G288">
        <v>60</v>
      </c>
      <c r="H288">
        <v>147</v>
      </c>
    </row>
    <row r="289" spans="1:8">
      <c r="A289" t="s">
        <v>287</v>
      </c>
      <c r="D289" s="4" t="s">
        <v>60</v>
      </c>
      <c r="G289">
        <v>59</v>
      </c>
      <c r="H289">
        <v>144</v>
      </c>
    </row>
    <row r="290" spans="1:8">
      <c r="A290" t="s">
        <v>288</v>
      </c>
      <c r="D290" s="4" t="s">
        <v>60</v>
      </c>
      <c r="G290">
        <v>55</v>
      </c>
      <c r="H290">
        <v>140</v>
      </c>
    </row>
    <row r="291" spans="1:8">
      <c r="A291" t="s">
        <v>289</v>
      </c>
      <c r="D291" s="4" t="s">
        <v>60</v>
      </c>
      <c r="G291">
        <v>55</v>
      </c>
      <c r="H291">
        <v>135</v>
      </c>
    </row>
    <row r="292" spans="1:8">
      <c r="A292" t="s">
        <v>290</v>
      </c>
      <c r="D292" s="4" t="s">
        <v>60</v>
      </c>
      <c r="G292">
        <v>50</v>
      </c>
      <c r="H292">
        <v>129</v>
      </c>
    </row>
    <row r="293" spans="1:8">
      <c r="A293" t="s">
        <v>291</v>
      </c>
      <c r="D293" s="4" t="s">
        <v>60</v>
      </c>
      <c r="G293">
        <v>46</v>
      </c>
      <c r="H293">
        <v>121</v>
      </c>
    </row>
    <row r="294" spans="1:8">
      <c r="A294" t="s">
        <v>292</v>
      </c>
      <c r="D294" s="4" t="s">
        <v>60</v>
      </c>
      <c r="G294">
        <v>45</v>
      </c>
      <c r="H294">
        <v>114</v>
      </c>
    </row>
    <row r="295" spans="1:8">
      <c r="A295" t="s">
        <v>293</v>
      </c>
      <c r="D295" s="4" t="s">
        <v>60</v>
      </c>
      <c r="G295">
        <v>42</v>
      </c>
      <c r="H295">
        <v>112</v>
      </c>
    </row>
    <row r="296" spans="1:8">
      <c r="A296" t="s">
        <v>294</v>
      </c>
      <c r="D296" s="4" t="s">
        <v>60</v>
      </c>
      <c r="G296">
        <v>38</v>
      </c>
    </row>
    <row r="297" spans="1:8">
      <c r="A297" t="s">
        <v>295</v>
      </c>
      <c r="D297" s="4" t="s">
        <v>60</v>
      </c>
      <c r="G297">
        <v>74</v>
      </c>
      <c r="H297">
        <v>152</v>
      </c>
    </row>
    <row r="298" spans="1:8">
      <c r="A298" t="s">
        <v>296</v>
      </c>
      <c r="D298" s="4" t="s">
        <v>60</v>
      </c>
      <c r="G298">
        <v>73</v>
      </c>
      <c r="H298">
        <v>149</v>
      </c>
    </row>
    <row r="299" spans="1:8">
      <c r="A299" t="s">
        <v>297</v>
      </c>
      <c r="D299" s="4" t="s">
        <v>60</v>
      </c>
      <c r="G299">
        <v>70</v>
      </c>
      <c r="H299">
        <v>160</v>
      </c>
    </row>
    <row r="300" spans="1:8">
      <c r="A300" t="s">
        <v>298</v>
      </c>
      <c r="D300" s="4" t="s">
        <v>60</v>
      </c>
      <c r="G300">
        <v>62</v>
      </c>
    </row>
    <row r="301" spans="1:8">
      <c r="A301" t="s">
        <v>299</v>
      </c>
      <c r="D301" s="4" t="s">
        <v>60</v>
      </c>
      <c r="G301">
        <v>59</v>
      </c>
    </row>
    <row r="302" spans="1:8">
      <c r="A302" t="s">
        <v>300</v>
      </c>
      <c r="D302" s="4" t="s">
        <v>60</v>
      </c>
      <c r="G302">
        <v>54</v>
      </c>
    </row>
    <row r="303" spans="1:8">
      <c r="A303" t="s">
        <v>301</v>
      </c>
      <c r="D303" s="4" t="s">
        <v>60</v>
      </c>
      <c r="G303">
        <v>51</v>
      </c>
    </row>
    <row r="304" spans="1:8">
      <c r="A304" t="s">
        <v>302</v>
      </c>
      <c r="D304" s="4" t="s">
        <v>60</v>
      </c>
      <c r="G304">
        <v>49</v>
      </c>
    </row>
    <row r="305" spans="1:7">
      <c r="A305" t="s">
        <v>303</v>
      </c>
      <c r="D305" s="4" t="s">
        <v>60</v>
      </c>
      <c r="G305">
        <v>46</v>
      </c>
    </row>
    <row r="306" spans="1:7">
      <c r="A306" t="s">
        <v>304</v>
      </c>
      <c r="D306" s="4" t="s">
        <v>60</v>
      </c>
      <c r="G306">
        <v>43</v>
      </c>
    </row>
    <row r="307" spans="1:7">
      <c r="A307" t="s">
        <v>305</v>
      </c>
      <c r="D307" s="4" t="s">
        <v>60</v>
      </c>
      <c r="G307">
        <v>78</v>
      </c>
    </row>
    <row r="308" spans="1:7">
      <c r="A308" t="s">
        <v>306</v>
      </c>
      <c r="D308" s="4" t="s">
        <v>60</v>
      </c>
      <c r="G308">
        <v>80</v>
      </c>
    </row>
    <row r="309" spans="1:7">
      <c r="A309" t="s">
        <v>307</v>
      </c>
      <c r="D309" s="4" t="s">
        <v>60</v>
      </c>
      <c r="G309">
        <v>75</v>
      </c>
    </row>
    <row r="310" spans="1:7">
      <c r="A310" t="s">
        <v>308</v>
      </c>
      <c r="D310" s="4" t="s">
        <v>60</v>
      </c>
      <c r="G310">
        <v>65</v>
      </c>
    </row>
    <row r="311" spans="1:7">
      <c r="A311" t="s">
        <v>309</v>
      </c>
      <c r="D311" s="4" t="s">
        <v>60</v>
      </c>
      <c r="G311">
        <v>66</v>
      </c>
    </row>
    <row r="312" spans="1:7">
      <c r="A312" t="s">
        <v>310</v>
      </c>
      <c r="D312" s="4" t="s">
        <v>60</v>
      </c>
      <c r="G312">
        <v>61</v>
      </c>
    </row>
    <row r="313" spans="1:7">
      <c r="A313" t="s">
        <v>311</v>
      </c>
      <c r="D313" s="4" t="s">
        <v>60</v>
      </c>
      <c r="G313">
        <v>57</v>
      </c>
    </row>
    <row r="314" spans="1:7">
      <c r="A314" t="s">
        <v>312</v>
      </c>
      <c r="D314" s="4" t="s">
        <v>60</v>
      </c>
      <c r="G314">
        <v>51</v>
      </c>
    </row>
    <row r="315" spans="1:7">
      <c r="A315" t="s">
        <v>313</v>
      </c>
      <c r="D315" s="4" t="s">
        <v>60</v>
      </c>
      <c r="G315">
        <v>49</v>
      </c>
    </row>
    <row r="316" spans="1:7">
      <c r="A316" t="s">
        <v>314</v>
      </c>
      <c r="D316" s="4" t="s">
        <v>60</v>
      </c>
      <c r="G316">
        <v>43</v>
      </c>
    </row>
    <row r="317" spans="1:7">
      <c r="A317" t="s">
        <v>315</v>
      </c>
      <c r="D317" s="4" t="s">
        <v>60</v>
      </c>
      <c r="G317">
        <v>79</v>
      </c>
    </row>
    <row r="318" spans="1:7">
      <c r="A318" t="s">
        <v>316</v>
      </c>
      <c r="D318" s="4" t="s">
        <v>60</v>
      </c>
      <c r="G318">
        <v>76</v>
      </c>
    </row>
    <row r="319" spans="1:7">
      <c r="A319" t="s">
        <v>317</v>
      </c>
      <c r="D319" s="4" t="s">
        <v>60</v>
      </c>
      <c r="G319">
        <v>74</v>
      </c>
    </row>
    <row r="320" spans="1:7">
      <c r="A320" t="s">
        <v>318</v>
      </c>
      <c r="D320" s="4" t="s">
        <v>60</v>
      </c>
      <c r="G320">
        <v>71</v>
      </c>
    </row>
    <row r="321" spans="1:7">
      <c r="A321" t="s">
        <v>319</v>
      </c>
      <c r="D321" s="4" t="s">
        <v>60</v>
      </c>
      <c r="G321">
        <v>68</v>
      </c>
    </row>
    <row r="322" spans="1:7">
      <c r="A322" t="s">
        <v>320</v>
      </c>
      <c r="D322" s="4" t="s">
        <v>60</v>
      </c>
      <c r="G322">
        <v>63</v>
      </c>
    </row>
    <row r="323" spans="1:7">
      <c r="A323" t="s">
        <v>321</v>
      </c>
      <c r="D323" s="4" t="s">
        <v>60</v>
      </c>
      <c r="G323">
        <v>54</v>
      </c>
    </row>
    <row r="324" spans="1:7">
      <c r="A324" t="s">
        <v>322</v>
      </c>
      <c r="D324" s="4" t="s">
        <v>60</v>
      </c>
      <c r="G324">
        <v>53</v>
      </c>
    </row>
    <row r="325" spans="1:7">
      <c r="A325" t="s">
        <v>323</v>
      </c>
      <c r="D325" s="4" t="s">
        <v>60</v>
      </c>
      <c r="G325">
        <v>50</v>
      </c>
    </row>
    <row r="326" spans="1:7">
      <c r="A326" t="s">
        <v>324</v>
      </c>
      <c r="D326" s="4" t="s">
        <v>60</v>
      </c>
      <c r="G326">
        <v>44</v>
      </c>
    </row>
    <row r="327" spans="1:7">
      <c r="A327" t="s">
        <v>325</v>
      </c>
      <c r="D327" s="4" t="s">
        <v>60</v>
      </c>
      <c r="G327">
        <v>107</v>
      </c>
    </row>
    <row r="328" spans="1:7">
      <c r="A328" t="s">
        <v>326</v>
      </c>
      <c r="D328" s="4" t="s">
        <v>60</v>
      </c>
      <c r="G328">
        <v>103</v>
      </c>
    </row>
    <row r="329" spans="1:7">
      <c r="A329" t="s">
        <v>327</v>
      </c>
      <c r="D329" s="4" t="s">
        <v>60</v>
      </c>
      <c r="G329">
        <v>98</v>
      </c>
    </row>
    <row r="330" spans="1:7">
      <c r="A330" t="s">
        <v>328</v>
      </c>
      <c r="D330" s="4" t="s">
        <v>60</v>
      </c>
      <c r="G330">
        <v>93</v>
      </c>
    </row>
    <row r="331" spans="1:7">
      <c r="A331" t="s">
        <v>329</v>
      </c>
      <c r="D331" s="4" t="s">
        <v>60</v>
      </c>
      <c r="G331">
        <v>90</v>
      </c>
    </row>
    <row r="332" spans="1:7">
      <c r="A332" t="s">
        <v>330</v>
      </c>
      <c r="D332" s="4" t="s">
        <v>60</v>
      </c>
      <c r="G332">
        <v>84</v>
      </c>
    </row>
    <row r="333" spans="1:7">
      <c r="A333" t="s">
        <v>331</v>
      </c>
      <c r="D333" s="4" t="s">
        <v>60</v>
      </c>
      <c r="G333">
        <v>79</v>
      </c>
    </row>
    <row r="334" spans="1:7">
      <c r="A334" t="s">
        <v>332</v>
      </c>
      <c r="D334" s="4" t="s">
        <v>60</v>
      </c>
      <c r="G334">
        <v>74</v>
      </c>
    </row>
    <row r="335" spans="1:7">
      <c r="A335" t="s">
        <v>333</v>
      </c>
      <c r="D335" s="4" t="s">
        <v>60</v>
      </c>
      <c r="G335">
        <v>71</v>
      </c>
    </row>
    <row r="336" spans="1:7">
      <c r="A336" t="s">
        <v>334</v>
      </c>
      <c r="D336" s="4" t="s">
        <v>60</v>
      </c>
      <c r="G336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S20"/>
  <sheetViews>
    <sheetView workbookViewId="0">
      <selection activeCell="A12" sqref="A12"/>
    </sheetView>
  </sheetViews>
  <sheetFormatPr defaultRowHeight="14.4"/>
  <cols>
    <col min="1" max="1" width="10.109375" bestFit="1" customWidth="1"/>
  </cols>
  <sheetData>
    <row r="1" spans="1:45">
      <c r="A1" t="s">
        <v>171</v>
      </c>
      <c r="B1" t="s">
        <v>176</v>
      </c>
      <c r="C1" t="s">
        <v>168</v>
      </c>
      <c r="E1" t="s">
        <v>176</v>
      </c>
      <c r="F1" t="s">
        <v>172</v>
      </c>
      <c r="H1" t="s">
        <v>176</v>
      </c>
      <c r="I1" t="s">
        <v>177</v>
      </c>
      <c r="L1" t="s">
        <v>176</v>
      </c>
      <c r="M1" t="s">
        <v>178</v>
      </c>
      <c r="O1" t="s">
        <v>176</v>
      </c>
      <c r="P1" t="s">
        <v>179</v>
      </c>
      <c r="Q1" t="s">
        <v>180</v>
      </c>
      <c r="S1" t="s">
        <v>176</v>
      </c>
      <c r="T1" t="s">
        <v>173</v>
      </c>
      <c r="V1" t="s">
        <v>176</v>
      </c>
      <c r="W1" t="s">
        <v>190</v>
      </c>
      <c r="Z1" t="s">
        <v>176</v>
      </c>
      <c r="AA1" t="s">
        <v>191</v>
      </c>
      <c r="AB1" t="s">
        <v>176</v>
      </c>
      <c r="AC1" t="s">
        <v>192</v>
      </c>
      <c r="AD1" t="s">
        <v>176</v>
      </c>
      <c r="AE1" t="s">
        <v>193</v>
      </c>
      <c r="AF1" t="s">
        <v>176</v>
      </c>
      <c r="AG1" t="s">
        <v>194</v>
      </c>
      <c r="AH1" t="s">
        <v>176</v>
      </c>
      <c r="AI1" t="s">
        <v>195</v>
      </c>
      <c r="AJ1" t="s">
        <v>196</v>
      </c>
      <c r="AK1" t="s">
        <v>176</v>
      </c>
      <c r="AL1" t="s">
        <v>197</v>
      </c>
      <c r="AN1" t="s">
        <v>176</v>
      </c>
      <c r="AO1" t="s">
        <v>198</v>
      </c>
      <c r="AQ1" t="s">
        <v>176</v>
      </c>
      <c r="AR1" t="s">
        <v>199</v>
      </c>
    </row>
    <row r="2" spans="1:45">
      <c r="A2" s="4">
        <f>DATE(1990,1,9)+ROUND(B2,0)</f>
        <v>32910</v>
      </c>
      <c r="B2">
        <v>27.971530249110302</v>
      </c>
      <c r="C2">
        <v>2.3992699392924401</v>
      </c>
      <c r="E2">
        <v>28.412601383587699</v>
      </c>
      <c r="F2">
        <v>132.81249999999901</v>
      </c>
      <c r="H2">
        <v>27.996958347663298</v>
      </c>
      <c r="I2">
        <v>75.403949730700106</v>
      </c>
      <c r="J2">
        <f>I2/100</f>
        <v>0.75403949730700104</v>
      </c>
      <c r="L2">
        <v>28.3887265030489</v>
      </c>
      <c r="M2">
        <v>5.31160232827696</v>
      </c>
      <c r="O2">
        <v>28.137931034482701</v>
      </c>
      <c r="P2">
        <v>73.726323457989295</v>
      </c>
      <c r="Q2">
        <f>P2/100*M2</f>
        <v>3.9160491133475621</v>
      </c>
      <c r="Y2">
        <v>27.971530249110302</v>
      </c>
      <c r="Z2">
        <v>28.1454044470543</v>
      </c>
      <c r="AA2">
        <v>48.445563673732003</v>
      </c>
      <c r="AB2">
        <v>27.7479023861416</v>
      </c>
      <c r="AC2">
        <v>69.851953067654406</v>
      </c>
      <c r="AF2">
        <v>30.019064018203</v>
      </c>
      <c r="AG2">
        <v>8.0331262939958599</v>
      </c>
      <c r="AH2">
        <v>28.5259175411223</v>
      </c>
      <c r="AI2">
        <v>2.30455192856147</v>
      </c>
      <c r="AJ2">
        <f>AI2/100</f>
        <v>2.3045519285614699E-2</v>
      </c>
      <c r="AK2">
        <v>28.084967520216999</v>
      </c>
      <c r="AL2">
        <v>4.9420394788277999</v>
      </c>
      <c r="AM2">
        <f t="shared" ref="AM2:AM7" si="0">AL2/100</f>
        <v>4.9420394788277998E-2</v>
      </c>
    </row>
    <row r="3" spans="1:45">
      <c r="A3" s="4">
        <f t="shared" ref="A3:A20" si="1">DATE(1990,1,9)+ROUND(B3,0)</f>
        <v>32918</v>
      </c>
      <c r="B3">
        <v>36.085409252669002</v>
      </c>
      <c r="C3">
        <v>4.4933666527109004</v>
      </c>
      <c r="E3">
        <v>36.441734255725102</v>
      </c>
      <c r="F3">
        <v>253.90624999999901</v>
      </c>
      <c r="H3">
        <v>35.822082269754098</v>
      </c>
      <c r="I3">
        <v>85.816876122082505</v>
      </c>
      <c r="J3">
        <f t="shared" ref="J3:J13" si="2">I3/100</f>
        <v>0.85816876122082508</v>
      </c>
      <c r="L3">
        <v>36.160484805724899</v>
      </c>
      <c r="M3">
        <v>8.2567845083908598</v>
      </c>
      <c r="O3">
        <v>36.2068965517241</v>
      </c>
      <c r="P3">
        <v>74.770823215152902</v>
      </c>
      <c r="Q3">
        <f t="shared" ref="Q3:Q12" si="3">P3/100*M3</f>
        <v>6.1736657480250612</v>
      </c>
      <c r="Y3">
        <v>36.085409252669002</v>
      </c>
      <c r="Z3">
        <v>35.858751256309702</v>
      </c>
      <c r="AA3">
        <v>118.518853116212</v>
      </c>
      <c r="AB3">
        <v>36.061115941865303</v>
      </c>
      <c r="AC3">
        <v>118.53014578839699</v>
      </c>
      <c r="AF3">
        <v>35.736629563577402</v>
      </c>
      <c r="AG3">
        <v>10.559006211180099</v>
      </c>
      <c r="AH3">
        <v>36.492795300884097</v>
      </c>
      <c r="AI3">
        <v>1.5711852826302</v>
      </c>
      <c r="AJ3">
        <f t="shared" ref="AJ3:AJ7" si="4">AI3/100</f>
        <v>1.5711852826302001E-2</v>
      </c>
      <c r="AK3">
        <v>36.608233650482802</v>
      </c>
      <c r="AL3">
        <v>4.6919910395909996</v>
      </c>
      <c r="AM3">
        <f t="shared" si="0"/>
        <v>4.6919910395909994E-2</v>
      </c>
    </row>
    <row r="4" spans="1:45">
      <c r="A4" s="4">
        <f t="shared" si="1"/>
        <v>32925</v>
      </c>
      <c r="B4">
        <v>42.918149466192098</v>
      </c>
      <c r="C4">
        <v>6.89652239899518</v>
      </c>
      <c r="E4">
        <v>43.099057729007598</v>
      </c>
      <c r="F4">
        <v>394.53125</v>
      </c>
      <c r="H4">
        <v>43.002401138410903</v>
      </c>
      <c r="I4">
        <v>90.484739676840206</v>
      </c>
      <c r="J4">
        <f t="shared" si="2"/>
        <v>0.90484739676840209</v>
      </c>
      <c r="L4">
        <v>43.084463034823301</v>
      </c>
      <c r="M4">
        <v>12.145403920778101</v>
      </c>
      <c r="O4">
        <v>43.655172413792997</v>
      </c>
      <c r="P4">
        <v>73.527501214181598</v>
      </c>
      <c r="Q4">
        <f t="shared" si="3"/>
        <v>8.9302120153173785</v>
      </c>
      <c r="Y4">
        <v>42.918149466192098</v>
      </c>
      <c r="Z4">
        <v>42.769414926654001</v>
      </c>
      <c r="AA4">
        <v>208.636635687102</v>
      </c>
      <c r="AB4">
        <v>42.7554120131446</v>
      </c>
      <c r="AC4">
        <v>167.11799713166101</v>
      </c>
      <c r="AF4">
        <v>43.436033044298199</v>
      </c>
      <c r="AG4">
        <v>12.919254658385</v>
      </c>
      <c r="AH4">
        <v>43.311408205096797</v>
      </c>
      <c r="AI4">
        <v>1.37114653124075</v>
      </c>
      <c r="AJ4">
        <f t="shared" si="4"/>
        <v>1.37114653124075E-2</v>
      </c>
      <c r="AK4">
        <v>43.412569727006598</v>
      </c>
      <c r="AL4">
        <v>5.0953862051852097</v>
      </c>
      <c r="AM4">
        <f t="shared" si="0"/>
        <v>5.0953862051852095E-2</v>
      </c>
    </row>
    <row r="5" spans="1:45">
      <c r="A5" s="4">
        <f t="shared" si="1"/>
        <v>32932</v>
      </c>
      <c r="B5">
        <v>49.964412811387902</v>
      </c>
      <c r="C5">
        <v>7.4025800711743699</v>
      </c>
      <c r="E5">
        <v>50.442062261450303</v>
      </c>
      <c r="F5">
        <v>523.4375</v>
      </c>
      <c r="H5">
        <v>49.963872490400099</v>
      </c>
      <c r="I5">
        <v>91.382405745062798</v>
      </c>
      <c r="J5">
        <f t="shared" si="2"/>
        <v>0.913824057450628</v>
      </c>
      <c r="L5">
        <v>50.2132994002922</v>
      </c>
      <c r="M5">
        <v>16.976358161568299</v>
      </c>
      <c r="O5">
        <v>50.275862068965502</v>
      </c>
      <c r="P5">
        <v>65.067083535696895</v>
      </c>
      <c r="Q5">
        <f t="shared" si="3"/>
        <v>11.046021146306742</v>
      </c>
      <c r="Y5">
        <v>49.964412811387902</v>
      </c>
      <c r="Z5">
        <v>49.886056937653102</v>
      </c>
      <c r="AA5">
        <v>309.48019829932298</v>
      </c>
      <c r="AB5">
        <v>50.050929951554401</v>
      </c>
      <c r="AC5">
        <v>198.32868451661699</v>
      </c>
      <c r="AF5">
        <v>50.349097021503397</v>
      </c>
      <c r="AG5">
        <v>14.699792960662499</v>
      </c>
      <c r="AH5">
        <v>50.3033825883888</v>
      </c>
      <c r="AI5">
        <v>1.84369593076418</v>
      </c>
      <c r="AJ5">
        <f t="shared" si="4"/>
        <v>1.84369593076418E-2</v>
      </c>
      <c r="AK5">
        <v>50.032530771662501</v>
      </c>
      <c r="AL5">
        <v>5.2916993843967797</v>
      </c>
      <c r="AM5">
        <f t="shared" si="0"/>
        <v>5.2916993843967794E-2</v>
      </c>
    </row>
    <row r="6" spans="1:45">
      <c r="A6" s="4">
        <f t="shared" si="1"/>
        <v>32939</v>
      </c>
      <c r="B6">
        <v>57.437722419928797</v>
      </c>
      <c r="C6">
        <v>9.0776768892610402</v>
      </c>
      <c r="E6">
        <v>57.325262404580101</v>
      </c>
      <c r="F6">
        <v>636.71875</v>
      </c>
      <c r="H6">
        <v>57.556139625725301</v>
      </c>
      <c r="I6">
        <v>91.382405745062798</v>
      </c>
      <c r="J6">
        <f t="shared" si="2"/>
        <v>0.913824057450628</v>
      </c>
      <c r="L6">
        <v>57.567026155319198</v>
      </c>
      <c r="M6">
        <v>19.419285138335901</v>
      </c>
      <c r="O6">
        <v>57.103448275862</v>
      </c>
      <c r="P6">
        <v>63.120446818844002</v>
      </c>
      <c r="Q6">
        <f t="shared" si="3"/>
        <v>12.257539548342988</v>
      </c>
      <c r="S6">
        <v>56.874452863223297</v>
      </c>
      <c r="T6">
        <v>2.9723991507431702</v>
      </c>
      <c r="Y6">
        <v>57.437722419928797</v>
      </c>
      <c r="Z6">
        <v>57.804026966901098</v>
      </c>
      <c r="AA6">
        <v>386.26133501970497</v>
      </c>
      <c r="AB6">
        <v>56.7384504195227</v>
      </c>
      <c r="AC6">
        <v>226.826872042731</v>
      </c>
      <c r="AD6">
        <v>57.674387090217103</v>
      </c>
      <c r="AE6">
        <v>1.8791006515873501</v>
      </c>
      <c r="AF6">
        <v>56.864071500317699</v>
      </c>
      <c r="AG6">
        <v>16.687370600413999</v>
      </c>
      <c r="AH6">
        <v>57.121995492601499</v>
      </c>
      <c r="AI6">
        <v>1.6436571793747401</v>
      </c>
      <c r="AJ6">
        <f t="shared" si="4"/>
        <v>1.6436571793747402E-2</v>
      </c>
      <c r="AK6">
        <v>56.658610456756399</v>
      </c>
      <c r="AL6">
        <v>5.2293980277582301</v>
      </c>
      <c r="AM6">
        <f t="shared" si="0"/>
        <v>5.2293980277582301E-2</v>
      </c>
      <c r="AN6">
        <v>56.860117681851001</v>
      </c>
      <c r="AO6">
        <v>4.71235931376048</v>
      </c>
      <c r="AP6">
        <f>AO6/100</f>
        <v>4.7123593137604801E-2</v>
      </c>
    </row>
    <row r="7" spans="1:45">
      <c r="A7" s="4">
        <f t="shared" si="1"/>
        <v>32946</v>
      </c>
      <c r="B7">
        <v>64.483985765124501</v>
      </c>
      <c r="C7">
        <v>8.6793227967343505</v>
      </c>
      <c r="E7">
        <v>64.441048425572504</v>
      </c>
      <c r="F7">
        <v>781.25</v>
      </c>
      <c r="H7">
        <v>64.308986441929306</v>
      </c>
      <c r="I7">
        <v>93.357271095152598</v>
      </c>
      <c r="J7">
        <f t="shared" si="2"/>
        <v>0.93357271095152594</v>
      </c>
      <c r="L7">
        <v>64.286524215088406</v>
      </c>
      <c r="M7">
        <v>22.3027327017084</v>
      </c>
      <c r="O7">
        <v>64.551724137931004</v>
      </c>
      <c r="P7">
        <v>56.0672656629431</v>
      </c>
      <c r="Q7">
        <f t="shared" si="3"/>
        <v>12.504532393962936</v>
      </c>
      <c r="S7" s="9">
        <v>64.297602157354007</v>
      </c>
      <c r="T7">
        <v>57.961783439490397</v>
      </c>
      <c r="Y7">
        <v>64.483985765124501</v>
      </c>
      <c r="Z7">
        <v>65.116258060144702</v>
      </c>
      <c r="AA7">
        <v>467.02652648696198</v>
      </c>
      <c r="AB7">
        <v>63.827990017277799</v>
      </c>
      <c r="AC7">
        <v>247.31177938635599</v>
      </c>
      <c r="AD7">
        <v>63.9653089110476</v>
      </c>
      <c r="AE7">
        <v>54.462299413910301</v>
      </c>
      <c r="AF7">
        <v>64.581104073140196</v>
      </c>
      <c r="AG7">
        <v>17.267080745341602</v>
      </c>
      <c r="AH7">
        <v>64.320372013338599</v>
      </c>
      <c r="AI7">
        <v>1.39227623622031</v>
      </c>
      <c r="AJ7">
        <f t="shared" si="4"/>
        <v>1.3922762362203101E-2</v>
      </c>
      <c r="AK7">
        <v>64.236750594018005</v>
      </c>
      <c r="AL7">
        <v>4.9266748928388102</v>
      </c>
      <c r="AM7">
        <f t="shared" si="0"/>
        <v>4.9266748928388102E-2</v>
      </c>
      <c r="AN7">
        <v>64.249803693619199</v>
      </c>
      <c r="AO7">
        <v>4.37496388302519</v>
      </c>
      <c r="AP7">
        <f>AO7/100</f>
        <v>4.3749638830251902E-2</v>
      </c>
    </row>
    <row r="8" spans="1:45">
      <c r="A8" s="4">
        <f t="shared" si="1"/>
        <v>32954</v>
      </c>
      <c r="B8">
        <v>71.530249110320199</v>
      </c>
      <c r="C8">
        <v>7.1780275277370702</v>
      </c>
      <c r="E8">
        <v>71.561754532442706</v>
      </c>
      <c r="F8">
        <v>968.75</v>
      </c>
      <c r="H8">
        <v>71.059182855682394</v>
      </c>
      <c r="I8">
        <v>94.075403949730699</v>
      </c>
      <c r="J8">
        <f t="shared" si="2"/>
        <v>0.94075403949730696</v>
      </c>
      <c r="L8">
        <v>71.000352769238503</v>
      </c>
      <c r="M8">
        <v>26.128735574257899</v>
      </c>
      <c r="O8">
        <v>70.965517241379303</v>
      </c>
      <c r="P8">
        <v>43.909968431277299</v>
      </c>
      <c r="Q8">
        <f t="shared" si="3"/>
        <v>11.473119542148565</v>
      </c>
      <c r="Y8">
        <v>71.530249110320199</v>
      </c>
    </row>
    <row r="9" spans="1:45">
      <c r="A9" s="4">
        <f t="shared" si="1"/>
        <v>32962</v>
      </c>
      <c r="B9">
        <v>79.857651245551594</v>
      </c>
      <c r="C9">
        <v>5.12502616705045</v>
      </c>
      <c r="E9">
        <v>80.715797948473195</v>
      </c>
      <c r="F9">
        <v>914.06249999999898</v>
      </c>
      <c r="H9">
        <v>80.130374558660606</v>
      </c>
      <c r="I9">
        <v>95.332136445242298</v>
      </c>
      <c r="J9">
        <f t="shared" si="2"/>
        <v>0.95332136445242299</v>
      </c>
      <c r="L9">
        <v>80.261679181575303</v>
      </c>
      <c r="M9">
        <v>26.433219523257499</v>
      </c>
      <c r="O9">
        <v>79.862068965517196</v>
      </c>
      <c r="P9">
        <v>29.108183584264101</v>
      </c>
      <c r="Q9">
        <f t="shared" si="3"/>
        <v>7.6942300660613334</v>
      </c>
      <c r="S9" s="9">
        <v>79.977862971795403</v>
      </c>
      <c r="T9">
        <v>307.64331210191</v>
      </c>
      <c r="V9">
        <v>80.079207920792001</v>
      </c>
      <c r="W9">
        <v>137.526819967379</v>
      </c>
      <c r="Y9">
        <v>79.857651245551594</v>
      </c>
      <c r="Z9">
        <v>80.885797206192905</v>
      </c>
      <c r="AA9">
        <v>423.71009451966597</v>
      </c>
      <c r="AB9">
        <v>79.784987521597202</v>
      </c>
      <c r="AC9">
        <v>159.80937969351601</v>
      </c>
      <c r="AD9">
        <v>79.583526249816501</v>
      </c>
      <c r="AE9">
        <v>162.476708863618</v>
      </c>
      <c r="AF9">
        <v>79.626509234774403</v>
      </c>
      <c r="AG9">
        <v>17.681159420289799</v>
      </c>
      <c r="AH9">
        <v>80.225981786846901</v>
      </c>
      <c r="AI9">
        <v>1.1151698092683799</v>
      </c>
      <c r="AJ9">
        <f>AI9/100</f>
        <v>1.11516980926838E-2</v>
      </c>
      <c r="AK9">
        <v>79.766267935264693</v>
      </c>
      <c r="AL9">
        <v>4.5457419361417903</v>
      </c>
      <c r="AM9">
        <f>AL9/100</f>
        <v>4.5457419361417901E-2</v>
      </c>
      <c r="AN9">
        <v>80.003263274900306</v>
      </c>
      <c r="AO9">
        <v>2.5287389142132599</v>
      </c>
      <c r="AP9">
        <f>AO9/100</f>
        <v>2.5287389142132598E-2</v>
      </c>
      <c r="AQ9">
        <v>79.720989996022794</v>
      </c>
      <c r="AR9">
        <v>6.4594895014327802</v>
      </c>
      <c r="AS9">
        <f>AR9/100</f>
        <v>6.4594895014327802E-2</v>
      </c>
    </row>
    <row r="10" spans="1:45">
      <c r="A10" s="4">
        <f t="shared" si="1"/>
        <v>32972</v>
      </c>
      <c r="B10">
        <v>89.679715302491104</v>
      </c>
      <c r="C10">
        <v>4.8364559346870397</v>
      </c>
      <c r="E10">
        <v>90.809130486641195</v>
      </c>
      <c r="F10">
        <v>1062.5</v>
      </c>
      <c r="H10">
        <v>90.042879725367797</v>
      </c>
      <c r="I10">
        <v>95.511669658886802</v>
      </c>
      <c r="J10">
        <f t="shared" si="2"/>
        <v>0.955116696588868</v>
      </c>
      <c r="L10">
        <v>89.916091316837097</v>
      </c>
      <c r="M10">
        <v>31.387202035982401</v>
      </c>
      <c r="O10">
        <v>90.2068965517241</v>
      </c>
      <c r="P10">
        <v>16.5930063137445</v>
      </c>
      <c r="Q10">
        <f t="shared" si="3"/>
        <v>5.2080804155383014</v>
      </c>
      <c r="S10" s="9">
        <v>90.303377909258302</v>
      </c>
      <c r="T10">
        <v>471.12526539278099</v>
      </c>
      <c r="V10">
        <v>90.297029702970207</v>
      </c>
      <c r="W10">
        <v>290.74820243045201</v>
      </c>
      <c r="Y10">
        <v>89.679715302491104</v>
      </c>
      <c r="Z10">
        <v>91.004031483969996</v>
      </c>
      <c r="AA10">
        <v>424.27472812891699</v>
      </c>
      <c r="AB10">
        <v>90.102876243605493</v>
      </c>
      <c r="AC10">
        <v>152.34944044809299</v>
      </c>
      <c r="AD10">
        <v>89.907738868248401</v>
      </c>
      <c r="AE10">
        <v>173.7671225142</v>
      </c>
      <c r="AF10">
        <v>89.133509624254302</v>
      </c>
      <c r="AG10">
        <v>17.474120082815698</v>
      </c>
      <c r="AH10">
        <v>90.261367924047207</v>
      </c>
      <c r="AI10">
        <v>0.95284907693510501</v>
      </c>
      <c r="AJ10">
        <f>AI10/100</f>
        <v>9.5284907693510505E-3</v>
      </c>
      <c r="AK10">
        <v>90.206300160104405</v>
      </c>
      <c r="AL10">
        <v>3.2803798995863098</v>
      </c>
      <c r="AM10">
        <f>AL10/100</f>
        <v>3.2803798995863095E-2</v>
      </c>
      <c r="AN10">
        <v>89.862432567483495</v>
      </c>
      <c r="AO10">
        <v>1.8145168143638399</v>
      </c>
      <c r="AP10">
        <f>AO10/100</f>
        <v>1.8145168143638399E-2</v>
      </c>
      <c r="AQ10">
        <v>89.948093533616799</v>
      </c>
      <c r="AR10">
        <v>6.1939133124619703</v>
      </c>
      <c r="AS10">
        <f>AR10/100</f>
        <v>6.1939133124619704E-2</v>
      </c>
    </row>
    <row r="11" spans="1:45">
      <c r="A11" s="4">
        <f t="shared" si="1"/>
        <v>32981</v>
      </c>
      <c r="B11">
        <v>98.861209964412794</v>
      </c>
      <c r="C11">
        <v>3.1582975716977102</v>
      </c>
      <c r="E11">
        <v>99.736849952290001</v>
      </c>
      <c r="F11">
        <v>1031.25</v>
      </c>
      <c r="H11">
        <v>99.106498849914601</v>
      </c>
      <c r="I11">
        <v>93.177737881507994</v>
      </c>
      <c r="J11">
        <f t="shared" si="2"/>
        <v>0.93177737881507994</v>
      </c>
      <c r="L11">
        <v>98.754094642947095</v>
      </c>
      <c r="M11">
        <v>32.069149070201</v>
      </c>
      <c r="O11">
        <v>98.689655172413694</v>
      </c>
      <c r="P11">
        <v>9.89042010684798</v>
      </c>
      <c r="Q11">
        <f t="shared" si="3"/>
        <v>3.1717735677342116</v>
      </c>
      <c r="S11" s="9">
        <v>99.438323220736294</v>
      </c>
      <c r="T11">
        <v>536.51804670912895</v>
      </c>
      <c r="V11">
        <v>99.564356435643504</v>
      </c>
      <c r="W11">
        <v>349.71859134869402</v>
      </c>
      <c r="Y11">
        <v>98.861209964412794</v>
      </c>
      <c r="Z11">
        <v>100.09643942046</v>
      </c>
      <c r="AA11">
        <v>383.26425982180098</v>
      </c>
      <c r="AB11">
        <v>99.593689654783006</v>
      </c>
      <c r="AC11">
        <v>92.611204589341995</v>
      </c>
      <c r="AD11">
        <v>99.420234210021107</v>
      </c>
      <c r="AE11">
        <v>178.315810870326</v>
      </c>
      <c r="AF11">
        <v>98.638870098189898</v>
      </c>
      <c r="AG11">
        <v>17.432712215320901</v>
      </c>
      <c r="AH11">
        <v>98.971456542356194</v>
      </c>
      <c r="AI11">
        <v>0.80643680974087595</v>
      </c>
      <c r="AJ11">
        <f>AI11/100</f>
        <v>8.0643680974087587E-3</v>
      </c>
      <c r="AK11">
        <v>98.727118834194997</v>
      </c>
      <c r="AL11">
        <v>3.1337772746895598</v>
      </c>
      <c r="AM11">
        <f>AL11/100</f>
        <v>3.1337772746895601E-2</v>
      </c>
      <c r="AN11">
        <v>98.763830676823602</v>
      </c>
      <c r="AO11">
        <v>1.5820900595887599</v>
      </c>
      <c r="AP11">
        <f>AO11/100</f>
        <v>1.5820900595887599E-2</v>
      </c>
      <c r="AQ11">
        <v>98.271484076238195</v>
      </c>
      <c r="AR11">
        <v>6.3919397109962199</v>
      </c>
      <c r="AS11">
        <f>AR11/100</f>
        <v>6.3919397109962195E-2</v>
      </c>
    </row>
    <row r="12" spans="1:45">
      <c r="A12" s="4">
        <f t="shared" si="1"/>
        <v>32993</v>
      </c>
      <c r="B12">
        <v>110.818505338078</v>
      </c>
      <c r="C12">
        <v>0.53109953945990995</v>
      </c>
      <c r="E12">
        <v>111.405057251908</v>
      </c>
      <c r="F12">
        <v>933.59375</v>
      </c>
      <c r="H12">
        <v>111.289641659278</v>
      </c>
      <c r="I12">
        <v>70.017953321364402</v>
      </c>
      <c r="J12">
        <f t="shared" si="2"/>
        <v>0.70017953321364401</v>
      </c>
      <c r="L12">
        <v>110.96658771355099</v>
      </c>
      <c r="M12">
        <v>31.742176082245599</v>
      </c>
      <c r="O12">
        <v>111.10344827586199</v>
      </c>
      <c r="P12">
        <v>1.9496721709567699</v>
      </c>
      <c r="Q12">
        <f t="shared" si="3"/>
        <v>0.61886837353163826</v>
      </c>
      <c r="S12" s="9">
        <v>111.607248870508</v>
      </c>
      <c r="T12">
        <v>603.39702760084901</v>
      </c>
      <c r="V12">
        <v>111.683168316831</v>
      </c>
      <c r="W12">
        <v>425.08465231674001</v>
      </c>
      <c r="Y12">
        <v>110.818505338078</v>
      </c>
      <c r="Z12">
        <v>112.004788093006</v>
      </c>
      <c r="AA12">
        <v>291.51807392183201</v>
      </c>
      <c r="AB12">
        <v>111.100922611317</v>
      </c>
      <c r="AC12">
        <v>11.5569207141486</v>
      </c>
      <c r="AD12">
        <v>110.749946359807</v>
      </c>
      <c r="AE12">
        <v>170.91233498582699</v>
      </c>
      <c r="AF12">
        <v>107.153311604452</v>
      </c>
      <c r="AG12">
        <v>17.474120082815698</v>
      </c>
      <c r="AH12">
        <v>111.278897828902</v>
      </c>
      <c r="AI12">
        <v>0.61191843172447202</v>
      </c>
      <c r="AJ12">
        <f>AI12/100</f>
        <v>6.1191843172447198E-3</v>
      </c>
      <c r="AK12">
        <v>110.849369270148</v>
      </c>
      <c r="AL12">
        <v>2.7666588484038801</v>
      </c>
      <c r="AM12">
        <f>AL12/100</f>
        <v>2.7666588484038801E-2</v>
      </c>
      <c r="AN12">
        <v>110.88893647831399</v>
      </c>
      <c r="AO12">
        <v>1.09428484990635</v>
      </c>
      <c r="AP12">
        <f>AO12/100</f>
        <v>1.09428484990635E-2</v>
      </c>
      <c r="AQ12">
        <v>110.57443835979601</v>
      </c>
      <c r="AR12">
        <v>6.3870719926032402</v>
      </c>
      <c r="AS12">
        <f>AR12/100</f>
        <v>6.3870719926032396E-2</v>
      </c>
    </row>
    <row r="13" spans="1:45">
      <c r="A13" s="4">
        <f t="shared" si="1"/>
        <v>33000</v>
      </c>
      <c r="B13">
        <v>117.65124555160099</v>
      </c>
      <c r="C13">
        <v>-2.1627067196986201E-2</v>
      </c>
      <c r="E13">
        <v>118.49758468511401</v>
      </c>
      <c r="F13">
        <v>874.99999999999898</v>
      </c>
      <c r="H13">
        <v>118.036809041658</v>
      </c>
      <c r="I13">
        <v>69.299820466786301</v>
      </c>
      <c r="J13">
        <f t="shared" si="2"/>
        <v>0.69299820466786299</v>
      </c>
      <c r="O13">
        <v>28.137931034482701</v>
      </c>
      <c r="P13">
        <v>83.057309373482198</v>
      </c>
      <c r="Q13">
        <f>P13/100*M14</f>
        <v>1.9065185251761465</v>
      </c>
      <c r="Y13">
        <v>117.65124555160099</v>
      </c>
    </row>
    <row r="14" spans="1:45">
      <c r="A14" s="4">
        <f t="shared" si="1"/>
        <v>32911</v>
      </c>
      <c r="B14">
        <v>28.612099644128101</v>
      </c>
      <c r="C14">
        <v>0.92121101109482895</v>
      </c>
      <c r="E14">
        <v>29.549141221374001</v>
      </c>
      <c r="F14">
        <v>58.59375</v>
      </c>
      <c r="L14">
        <v>28.40686892103</v>
      </c>
      <c r="M14">
        <v>2.29542533891044</v>
      </c>
    </row>
    <row r="15" spans="1:45">
      <c r="A15" s="4">
        <f t="shared" si="1"/>
        <v>32924</v>
      </c>
      <c r="B15">
        <v>42.491103202846901</v>
      </c>
      <c r="C15">
        <v>4.33777737073477</v>
      </c>
      <c r="E15">
        <v>42.626729484732799</v>
      </c>
      <c r="F15">
        <v>269.53124999999898</v>
      </c>
      <c r="L15">
        <v>42.4630852189688</v>
      </c>
      <c r="M15">
        <v>10.4494658065816</v>
      </c>
      <c r="O15">
        <v>42.2068965517241</v>
      </c>
      <c r="P15">
        <v>73.881738708110703</v>
      </c>
      <c r="Q15">
        <f>P15/100*M15</f>
        <v>7.7202470236119893</v>
      </c>
    </row>
    <row r="16" spans="1:45">
      <c r="A16" s="4">
        <f t="shared" si="1"/>
        <v>32937</v>
      </c>
      <c r="B16">
        <v>55.302491103202797</v>
      </c>
      <c r="C16">
        <v>5.1295399832530801</v>
      </c>
      <c r="E16">
        <v>55.693583015267102</v>
      </c>
      <c r="F16">
        <v>386.71874999999898</v>
      </c>
      <c r="L16">
        <v>55.499168472509098</v>
      </c>
      <c r="M16">
        <v>13.200624905508199</v>
      </c>
      <c r="O16">
        <v>55.655172413793103</v>
      </c>
      <c r="P16">
        <v>66.995811073336498</v>
      </c>
      <c r="Q16">
        <f t="shared" ref="Q16:Q18" si="5">P16/100*M16</f>
        <v>8.843865722194078</v>
      </c>
    </row>
    <row r="17" spans="1:17">
      <c r="A17" s="4">
        <f t="shared" si="1"/>
        <v>32951</v>
      </c>
      <c r="B17">
        <v>69.395017793594306</v>
      </c>
      <c r="C17">
        <v>6.9137141511408799</v>
      </c>
      <c r="E17">
        <v>69.917998568702203</v>
      </c>
      <c r="F17">
        <v>613.28125</v>
      </c>
      <c r="L17">
        <v>69.364133447563304</v>
      </c>
      <c r="M17">
        <v>18.150197802751499</v>
      </c>
      <c r="O17">
        <v>69.517241379310306</v>
      </c>
      <c r="P17">
        <v>64.158572122389501</v>
      </c>
      <c r="Q17">
        <f t="shared" si="5"/>
        <v>11.644907747634676</v>
      </c>
    </row>
    <row r="18" spans="1:17">
      <c r="A18" s="4">
        <f t="shared" si="1"/>
        <v>32966</v>
      </c>
      <c r="B18">
        <v>83.701067615658303</v>
      </c>
      <c r="C18">
        <v>6.4919667155118201</v>
      </c>
      <c r="E18">
        <v>84.127653864503799</v>
      </c>
      <c r="F18">
        <v>710.93749999999898</v>
      </c>
      <c r="L18">
        <v>83.028397923700993</v>
      </c>
      <c r="M18">
        <v>21.466228644862099</v>
      </c>
      <c r="O18">
        <v>83.586206896551701</v>
      </c>
      <c r="P18">
        <v>47.060466245750298</v>
      </c>
      <c r="Q18">
        <f t="shared" si="5"/>
        <v>10.102107285650909</v>
      </c>
    </row>
    <row r="19" spans="1:17">
      <c r="A19" s="4">
        <f t="shared" si="1"/>
        <v>32978</v>
      </c>
      <c r="B19">
        <v>95.658362989323805</v>
      </c>
      <c r="C19">
        <v>3.2030039773916599</v>
      </c>
      <c r="E19">
        <v>96.711444417938907</v>
      </c>
      <c r="F19">
        <v>609.37499999999898</v>
      </c>
      <c r="L19">
        <v>96.307136017739197</v>
      </c>
      <c r="M19">
        <v>18.876020511011401</v>
      </c>
    </row>
    <row r="20" spans="1:17">
      <c r="A20" s="4">
        <f t="shared" si="1"/>
        <v>32992</v>
      </c>
      <c r="B20">
        <v>110.17793594306001</v>
      </c>
      <c r="C20">
        <v>6.2223937617751703</v>
      </c>
      <c r="E20">
        <v>111.24716722328201</v>
      </c>
      <c r="F20">
        <v>1554.6875</v>
      </c>
      <c r="L20">
        <v>110.16832132238</v>
      </c>
      <c r="M20">
        <v>24.4539636143728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X61"/>
  <sheetViews>
    <sheetView topLeftCell="K6" workbookViewId="0">
      <selection activeCell="T23" sqref="T23"/>
    </sheetView>
  </sheetViews>
  <sheetFormatPr defaultRowHeight="14.4"/>
  <cols>
    <col min="13" max="13" width="10.109375" bestFit="1" customWidth="1"/>
    <col min="16" max="16" width="10.109375" bestFit="1" customWidth="1"/>
    <col min="20" max="20" width="10.109375" bestFit="1" customWidth="1"/>
    <col min="21" max="21" width="10.109375" customWidth="1"/>
  </cols>
  <sheetData>
    <row r="2" spans="1:24">
      <c r="A2" t="s">
        <v>169</v>
      </c>
      <c r="B2" t="s">
        <v>170</v>
      </c>
      <c r="C2" t="s">
        <v>168</v>
      </c>
      <c r="E2" t="s">
        <v>171</v>
      </c>
      <c r="F2" t="s">
        <v>172</v>
      </c>
      <c r="N2" t="s">
        <v>168</v>
      </c>
      <c r="Q2" t="s">
        <v>173</v>
      </c>
      <c r="T2" t="s">
        <v>171</v>
      </c>
      <c r="U2" t="s">
        <v>174</v>
      </c>
      <c r="V2" t="s">
        <v>172</v>
      </c>
      <c r="W2" t="s">
        <v>168</v>
      </c>
      <c r="X2" t="s">
        <v>173</v>
      </c>
    </row>
    <row r="3" spans="1:24">
      <c r="A3">
        <f>B3*160/206</f>
        <v>29.761733153810404</v>
      </c>
      <c r="B3">
        <v>38.318231435530897</v>
      </c>
      <c r="C3">
        <v>0.36252640515873402</v>
      </c>
      <c r="E3">
        <v>29.906248962318799</v>
      </c>
      <c r="F3">
        <v>32.240616594781997</v>
      </c>
      <c r="H3">
        <v>71.086341065737798</v>
      </c>
      <c r="I3">
        <v>3.8834951456309401</v>
      </c>
      <c r="M3" s="4">
        <f>DATE(1999,11,15)+A3</f>
        <v>36508.761733153813</v>
      </c>
      <c r="N3">
        <v>0.36252640515873402</v>
      </c>
      <c r="T3" s="4">
        <f>DATE(1999,11,15)+E3</f>
        <v>36508.906248962317</v>
      </c>
      <c r="U3" s="4">
        <f>DATE(YEAR(T3),MONTH(T3),DAY(T3))</f>
        <v>36508</v>
      </c>
      <c r="V3">
        <f>F3</f>
        <v>32.240616594781997</v>
      </c>
      <c r="W3">
        <v>0.36252640515873402</v>
      </c>
    </row>
    <row r="4" spans="1:24">
      <c r="A4">
        <f t="shared" ref="A4:A49" si="0">B4*160/206</f>
        <v>43.886627408061585</v>
      </c>
      <c r="B4">
        <v>56.504032787879297</v>
      </c>
      <c r="C4">
        <v>1.65706142168406</v>
      </c>
      <c r="E4">
        <v>43.743105184900898</v>
      </c>
      <c r="F4">
        <v>117.06593564716199</v>
      </c>
      <c r="H4">
        <v>84.323031695447</v>
      </c>
      <c r="I4">
        <v>116.504854368932</v>
      </c>
      <c r="M4" s="4">
        <f t="shared" ref="M4:M12" si="1">DATE(1999,11,15)+A4</f>
        <v>36522.886627408065</v>
      </c>
      <c r="N4">
        <v>1.65706142168406</v>
      </c>
      <c r="T4" s="4">
        <f t="shared" ref="T4:T31" si="2">DATE(1999,11,15)+E4</f>
        <v>36522.743105184898</v>
      </c>
      <c r="U4" s="4">
        <f t="shared" ref="U4:U31" si="3">DATE(YEAR(T4),MONTH(T4),DAY(T4))</f>
        <v>36522</v>
      </c>
      <c r="V4">
        <f t="shared" ref="V4:V31" si="4">F4</f>
        <v>117.06593564716199</v>
      </c>
      <c r="W4">
        <v>1.65706142168406</v>
      </c>
    </row>
    <row r="5" spans="1:24">
      <c r="A5">
        <f t="shared" si="0"/>
        <v>50.954707112365043</v>
      </c>
      <c r="B5">
        <v>65.604185407169993</v>
      </c>
      <c r="C5">
        <v>2.4005498337359299</v>
      </c>
      <c r="E5">
        <v>51.045613698498698</v>
      </c>
      <c r="F5">
        <v>193.846596590133</v>
      </c>
      <c r="H5">
        <v>99.306801057338305</v>
      </c>
      <c r="I5">
        <v>320.388349514563</v>
      </c>
      <c r="M5" s="4">
        <f t="shared" si="1"/>
        <v>36529.954707112367</v>
      </c>
      <c r="N5">
        <v>2.4005498337359299</v>
      </c>
      <c r="T5" s="4">
        <f t="shared" si="2"/>
        <v>36530.045613698501</v>
      </c>
      <c r="U5" s="4">
        <f t="shared" si="3"/>
        <v>36530</v>
      </c>
      <c r="V5">
        <f t="shared" si="4"/>
        <v>193.846596590133</v>
      </c>
      <c r="W5">
        <v>2.4005498337359299</v>
      </c>
    </row>
    <row r="6" spans="1:24">
      <c r="A6">
        <f t="shared" si="0"/>
        <v>58.040489202084579</v>
      </c>
      <c r="B6">
        <v>74.727129847683898</v>
      </c>
      <c r="C6">
        <v>3.4464468005538702</v>
      </c>
      <c r="E6">
        <v>57.848928375092697</v>
      </c>
      <c r="F6">
        <v>286.477492002936</v>
      </c>
      <c r="H6">
        <v>114.291360952592</v>
      </c>
      <c r="I6">
        <v>526.21359223300897</v>
      </c>
      <c r="M6" s="4">
        <f t="shared" si="1"/>
        <v>36537.040489202082</v>
      </c>
      <c r="N6">
        <v>3.4464468005538702</v>
      </c>
      <c r="T6" s="4">
        <f t="shared" si="2"/>
        <v>36536.84892837509</v>
      </c>
      <c r="U6" s="4">
        <f t="shared" si="3"/>
        <v>36536</v>
      </c>
      <c r="V6">
        <f t="shared" si="4"/>
        <v>286.477492002936</v>
      </c>
      <c r="W6">
        <v>3.4464468005538702</v>
      </c>
    </row>
    <row r="7" spans="1:24">
      <c r="A7">
        <f t="shared" si="0"/>
        <v>64.666009270986478</v>
      </c>
      <c r="B7">
        <v>83.257486936395097</v>
      </c>
      <c r="C7">
        <v>4.6297213434540403</v>
      </c>
      <c r="E7">
        <v>64.906267409984594</v>
      </c>
      <c r="F7">
        <v>392.32872264672301</v>
      </c>
      <c r="H7">
        <v>127.748610390572</v>
      </c>
      <c r="I7">
        <v>580.58252427184402</v>
      </c>
      <c r="M7" s="4">
        <f t="shared" si="1"/>
        <v>36543.666009270986</v>
      </c>
      <c r="N7">
        <v>4.6297213434540403</v>
      </c>
      <c r="T7" s="4">
        <f t="shared" si="2"/>
        <v>36543.906267409984</v>
      </c>
      <c r="U7" s="4">
        <f t="shared" si="3"/>
        <v>36543</v>
      </c>
      <c r="V7">
        <f t="shared" si="4"/>
        <v>392.32872264672301</v>
      </c>
      <c r="W7">
        <v>4.6297213434540403</v>
      </c>
    </row>
    <row r="8" spans="1:24">
      <c r="A8">
        <f t="shared" si="0"/>
        <v>70.786206701648155</v>
      </c>
      <c r="B8">
        <v>91.137241128371997</v>
      </c>
      <c r="C8">
        <v>5.1806062321228197</v>
      </c>
      <c r="E8">
        <v>70.706766972774901</v>
      </c>
      <c r="F8">
        <v>495.514634533292</v>
      </c>
      <c r="H8">
        <v>142.38849773956801</v>
      </c>
      <c r="I8">
        <v>539.80582524271802</v>
      </c>
      <c r="M8" s="4">
        <f t="shared" si="1"/>
        <v>36549.786206701647</v>
      </c>
      <c r="N8">
        <v>5.1806062321228197</v>
      </c>
      <c r="P8" s="4">
        <f t="shared" ref="P8:P13" si="5">DATE(1999,11,15)+H3</f>
        <v>36550.08634106574</v>
      </c>
      <c r="Q8">
        <f t="shared" ref="Q8:Q13" si="6">I3</f>
        <v>3.8834951456309401</v>
      </c>
      <c r="T8" s="4">
        <f t="shared" si="2"/>
        <v>36549.706766972777</v>
      </c>
      <c r="U8" s="4">
        <f t="shared" si="3"/>
        <v>36549</v>
      </c>
      <c r="V8">
        <f t="shared" si="4"/>
        <v>495.514634533292</v>
      </c>
      <c r="W8">
        <v>5.1806062321228197</v>
      </c>
      <c r="X8">
        <v>3.8834951456309401</v>
      </c>
    </row>
    <row r="9" spans="1:24">
      <c r="A9">
        <f t="shared" si="0"/>
        <v>83.664692091831455</v>
      </c>
      <c r="B9">
        <v>107.718291068233</v>
      </c>
      <c r="C9">
        <v>5.1828298244372704</v>
      </c>
      <c r="E9">
        <v>84.571294694082297</v>
      </c>
      <c r="F9">
        <v>712.49903149754402</v>
      </c>
      <c r="H9">
        <v>70.839694656488504</v>
      </c>
      <c r="I9">
        <v>-1.9417475728156399</v>
      </c>
      <c r="M9" s="4">
        <f t="shared" si="1"/>
        <v>36562.664692091828</v>
      </c>
      <c r="N9">
        <v>5.1828298244372704</v>
      </c>
      <c r="P9" s="4">
        <f t="shared" si="5"/>
        <v>36563.32303169545</v>
      </c>
      <c r="Q9">
        <f t="shared" si="6"/>
        <v>116.504854368932</v>
      </c>
      <c r="T9" s="4">
        <f t="shared" si="2"/>
        <v>36563.571294694084</v>
      </c>
      <c r="U9" s="4">
        <f t="shared" si="3"/>
        <v>36563</v>
      </c>
      <c r="V9">
        <f t="shared" si="4"/>
        <v>712.49903149754402</v>
      </c>
      <c r="W9">
        <v>5.1828298244372704</v>
      </c>
      <c r="X9">
        <v>116.504854368932</v>
      </c>
    </row>
    <row r="10" spans="1:24">
      <c r="A10">
        <f t="shared" si="0"/>
        <v>98.334337024567773</v>
      </c>
      <c r="B10">
        <v>126.605458919131</v>
      </c>
      <c r="C10">
        <v>3.7833008217184299</v>
      </c>
      <c r="E10">
        <v>98.911772193464301</v>
      </c>
      <c r="F10">
        <v>802.619568545991</v>
      </c>
      <c r="H10">
        <v>86.017935225672502</v>
      </c>
      <c r="I10">
        <v>79.611650485436797</v>
      </c>
      <c r="M10" s="4">
        <f t="shared" si="1"/>
        <v>36577.334337024571</v>
      </c>
      <c r="N10">
        <v>3.7833008217184299</v>
      </c>
      <c r="P10" s="4">
        <f t="shared" si="5"/>
        <v>36578.306801057341</v>
      </c>
      <c r="Q10">
        <f t="shared" si="6"/>
        <v>320.388349514563</v>
      </c>
      <c r="T10" s="4">
        <f t="shared" si="2"/>
        <v>36577.911772193467</v>
      </c>
      <c r="U10" s="4">
        <f t="shared" si="3"/>
        <v>36577</v>
      </c>
      <c r="V10">
        <f t="shared" si="4"/>
        <v>802.619568545991</v>
      </c>
      <c r="W10">
        <v>3.7833008217184299</v>
      </c>
      <c r="X10">
        <v>320.388349514563</v>
      </c>
    </row>
    <row r="11" spans="1:24">
      <c r="A11">
        <f t="shared" si="0"/>
        <v>113.46424397812194</v>
      </c>
      <c r="B11">
        <v>146.085214121832</v>
      </c>
      <c r="C11">
        <v>2.2463942429173498</v>
      </c>
      <c r="E11">
        <v>114.510749454871</v>
      </c>
      <c r="F11">
        <v>903.33496902636898</v>
      </c>
      <c r="H11">
        <v>114.020998542454</v>
      </c>
      <c r="I11">
        <v>462.135922330097</v>
      </c>
      <c r="M11" s="4">
        <f t="shared" si="1"/>
        <v>36592.464243978124</v>
      </c>
      <c r="N11">
        <v>2.2463942429173498</v>
      </c>
      <c r="P11" s="4">
        <f t="shared" si="5"/>
        <v>36593.291360952593</v>
      </c>
      <c r="Q11">
        <f t="shared" si="6"/>
        <v>526.21359223300897</v>
      </c>
      <c r="T11" s="4">
        <f t="shared" si="2"/>
        <v>36593.510749454872</v>
      </c>
      <c r="U11" s="4">
        <f t="shared" si="3"/>
        <v>36593</v>
      </c>
      <c r="V11">
        <f t="shared" si="4"/>
        <v>903.33496902636898</v>
      </c>
      <c r="W11">
        <v>2.2463942429173498</v>
      </c>
      <c r="X11">
        <v>526.21359223300897</v>
      </c>
    </row>
    <row r="12" spans="1:24">
      <c r="A12">
        <f t="shared" si="0"/>
        <v>127.61891042602717</v>
      </c>
      <c r="B12">
        <v>164.30934717350999</v>
      </c>
      <c r="C12">
        <v>4.95254651856189E-2</v>
      </c>
      <c r="E12">
        <v>128.04875349122</v>
      </c>
      <c r="F12">
        <v>760.84224663053305</v>
      </c>
      <c r="H12">
        <v>127.700387855431</v>
      </c>
      <c r="I12">
        <v>462.135922330097</v>
      </c>
      <c r="M12" s="4">
        <f t="shared" si="1"/>
        <v>36606.618910426027</v>
      </c>
      <c r="N12">
        <v>4.95254651856189E-2</v>
      </c>
      <c r="P12" s="4">
        <f t="shared" si="5"/>
        <v>36606.748610390569</v>
      </c>
      <c r="Q12">
        <f t="shared" si="6"/>
        <v>580.58252427184402</v>
      </c>
      <c r="T12" s="4">
        <f t="shared" si="2"/>
        <v>36607.048753491217</v>
      </c>
      <c r="U12" s="4">
        <f t="shared" si="3"/>
        <v>36607</v>
      </c>
      <c r="V12">
        <f t="shared" si="4"/>
        <v>760.84224663053305</v>
      </c>
      <c r="W12">
        <v>4.95254651856189E-2</v>
      </c>
      <c r="X12">
        <v>580.58252427184402</v>
      </c>
    </row>
    <row r="13" spans="1:24">
      <c r="A13">
        <f t="shared" si="0"/>
        <v>52.561600915813827</v>
      </c>
      <c r="B13">
        <v>67.673061179110306</v>
      </c>
      <c r="C13">
        <v>1.8509991004558299</v>
      </c>
      <c r="E13">
        <v>142.86296704877901</v>
      </c>
      <c r="F13">
        <v>713.526197530226</v>
      </c>
      <c r="H13">
        <v>142.38296400602701</v>
      </c>
      <c r="I13">
        <v>526.21359223300897</v>
      </c>
      <c r="P13" s="4">
        <f t="shared" si="5"/>
        <v>36621.388497739565</v>
      </c>
      <c r="Q13">
        <f t="shared" si="6"/>
        <v>539.80582524271802</v>
      </c>
      <c r="T13" s="4">
        <f t="shared" si="2"/>
        <v>36621.862967048779</v>
      </c>
      <c r="U13" s="4">
        <f t="shared" si="3"/>
        <v>36621</v>
      </c>
      <c r="V13">
        <f t="shared" si="4"/>
        <v>713.526197530226</v>
      </c>
      <c r="X13">
        <v>539.80582524271802</v>
      </c>
    </row>
    <row r="14" spans="1:24">
      <c r="A14">
        <f t="shared" si="0"/>
        <v>57.822427999914012</v>
      </c>
      <c r="B14">
        <v>74.446376049889295</v>
      </c>
      <c r="C14">
        <v>3.7213232395718499</v>
      </c>
      <c r="E14">
        <v>44.494663090279097</v>
      </c>
      <c r="F14">
        <v>106.506491733601</v>
      </c>
      <c r="H14">
        <v>79.144247634575905</v>
      </c>
      <c r="I14">
        <v>-3.8834951456311702</v>
      </c>
      <c r="T14" s="4">
        <f t="shared" si="2"/>
        <v>36523.494663090278</v>
      </c>
      <c r="U14" s="4">
        <f t="shared" si="3"/>
        <v>36523</v>
      </c>
      <c r="V14">
        <f t="shared" si="4"/>
        <v>106.506491733601</v>
      </c>
    </row>
    <row r="15" spans="1:24">
      <c r="A15">
        <f t="shared" si="0"/>
        <v>70.808737010359451</v>
      </c>
      <c r="B15">
        <v>91.1662489008378</v>
      </c>
      <c r="C15">
        <v>5.5654898472796299</v>
      </c>
      <c r="E15">
        <v>53.560952932625398</v>
      </c>
      <c r="F15">
        <v>207.106778779281</v>
      </c>
      <c r="H15">
        <v>86.235331900491602</v>
      </c>
      <c r="I15">
        <v>13.5922330097087</v>
      </c>
      <c r="M15" s="4">
        <f>DATE(1999,11,15)+A13</f>
        <v>36531.561600915811</v>
      </c>
      <c r="N15">
        <v>1.8509991004558299</v>
      </c>
      <c r="T15" s="4">
        <f t="shared" si="2"/>
        <v>36532.560952932625</v>
      </c>
      <c r="U15" s="4">
        <f t="shared" si="3"/>
        <v>36532</v>
      </c>
      <c r="V15">
        <f t="shared" si="4"/>
        <v>207.106778779281</v>
      </c>
      <c r="W15">
        <v>1.8509991004558299</v>
      </c>
    </row>
    <row r="16" spans="1:24">
      <c r="A16">
        <f t="shared" si="0"/>
        <v>86.028765198758066</v>
      </c>
      <c r="B16">
        <v>110.762035193401</v>
      </c>
      <c r="C16">
        <v>5.5681177291058104</v>
      </c>
      <c r="E16">
        <v>58.594951980725803</v>
      </c>
      <c r="F16">
        <v>249.48623250700001</v>
      </c>
      <c r="H16">
        <v>92.840238148175501</v>
      </c>
      <c r="I16">
        <v>36.893203883494998</v>
      </c>
      <c r="M16" s="4">
        <f>DATE(1999,11,15)+A14</f>
        <v>36536.822427999912</v>
      </c>
      <c r="N16">
        <v>3.7213232395718499</v>
      </c>
      <c r="T16" s="4">
        <f t="shared" si="2"/>
        <v>36537.594951980725</v>
      </c>
      <c r="U16" s="4">
        <f t="shared" si="3"/>
        <v>36537</v>
      </c>
      <c r="V16">
        <f t="shared" si="4"/>
        <v>249.48623250700001</v>
      </c>
      <c r="W16">
        <v>3.7213232395718499</v>
      </c>
    </row>
    <row r="17" spans="1:24">
      <c r="A17">
        <f t="shared" si="0"/>
        <v>98.411583797292423</v>
      </c>
      <c r="B17">
        <v>126.70491413901399</v>
      </c>
      <c r="C17">
        <v>5.1029017879703602</v>
      </c>
      <c r="E17">
        <v>71.442275408892499</v>
      </c>
      <c r="F17">
        <v>408.30292543084499</v>
      </c>
      <c r="H17">
        <v>110.25410706786199</v>
      </c>
      <c r="I17">
        <v>209.70873786407699</v>
      </c>
      <c r="M17" s="4">
        <f>DATE(1999,11,15)+A15</f>
        <v>36549.80873701036</v>
      </c>
      <c r="N17">
        <v>5.5654898472796299</v>
      </c>
      <c r="P17" s="4">
        <f>DATE(1999,11,15)+H9</f>
        <v>36549.83969465649</v>
      </c>
      <c r="Q17">
        <v>3</v>
      </c>
      <c r="T17" s="4">
        <f t="shared" si="2"/>
        <v>36550.442275408896</v>
      </c>
      <c r="U17" s="4">
        <f t="shared" si="3"/>
        <v>36550</v>
      </c>
      <c r="V17">
        <f t="shared" si="4"/>
        <v>408.30292543084499</v>
      </c>
      <c r="W17">
        <v>5.5654898472796299</v>
      </c>
      <c r="X17">
        <v>3</v>
      </c>
    </row>
    <row r="18" spans="1:24">
      <c r="A18">
        <f t="shared" si="0"/>
        <v>127.40728645491728</v>
      </c>
      <c r="B18">
        <v>164.03688131070601</v>
      </c>
      <c r="C18">
        <v>0.43436865139126002</v>
      </c>
      <c r="E18">
        <v>86.568623472072005</v>
      </c>
      <c r="F18">
        <v>651.74127517645104</v>
      </c>
      <c r="H18">
        <v>121.05437387287201</v>
      </c>
      <c r="I18">
        <v>337.86407766990197</v>
      </c>
      <c r="M18" s="4">
        <f>DATE(1999,11,15)+A16</f>
        <v>36565.02876519876</v>
      </c>
      <c r="N18">
        <v>5.5681177291058104</v>
      </c>
      <c r="P18" s="4">
        <f>DATE(1999,11,15)+H10</f>
        <v>36565.017935225675</v>
      </c>
      <c r="Q18">
        <f>I10</f>
        <v>79.611650485436797</v>
      </c>
      <c r="T18" s="4">
        <f t="shared" si="2"/>
        <v>36565.568623472071</v>
      </c>
      <c r="U18" s="4">
        <f t="shared" si="3"/>
        <v>36565</v>
      </c>
      <c r="V18">
        <f t="shared" si="4"/>
        <v>651.74127517645104</v>
      </c>
      <c r="W18">
        <v>5.5681177291058104</v>
      </c>
      <c r="X18">
        <v>79.611650485436797</v>
      </c>
    </row>
    <row r="19" spans="1:24">
      <c r="A19">
        <f t="shared" si="0"/>
        <v>51.074600540864779</v>
      </c>
      <c r="B19">
        <v>65.758548196363407</v>
      </c>
      <c r="C19">
        <v>0.44868050010612398</v>
      </c>
      <c r="E19">
        <v>99.423141489907195</v>
      </c>
      <c r="F19">
        <v>844.91932835738203</v>
      </c>
      <c r="H19">
        <v>134.06813409422099</v>
      </c>
      <c r="I19">
        <v>502.91262135922301</v>
      </c>
      <c r="M19" s="4">
        <f>DATE(1999,11,15)+A17</f>
        <v>36577.411583797293</v>
      </c>
      <c r="N19">
        <v>5.1029017879703602</v>
      </c>
      <c r="T19" s="4">
        <f t="shared" si="2"/>
        <v>36578.423141489904</v>
      </c>
      <c r="U19" s="4">
        <f t="shared" si="3"/>
        <v>36578</v>
      </c>
      <c r="V19">
        <f t="shared" si="4"/>
        <v>844.91932835738203</v>
      </c>
      <c r="W19">
        <v>5.1029017879703602</v>
      </c>
    </row>
    <row r="20" spans="1:24">
      <c r="A20">
        <f t="shared" si="0"/>
        <v>64.963731207529321</v>
      </c>
      <c r="B20">
        <v>83.640803929694002</v>
      </c>
      <c r="C20">
        <v>1.7156834008833699</v>
      </c>
      <c r="E20">
        <v>114.521264624387</v>
      </c>
      <c r="F20">
        <v>953.55541863287999</v>
      </c>
      <c r="H20">
        <v>147.74831394056099</v>
      </c>
      <c r="I20">
        <v>504.85436893203803</v>
      </c>
      <c r="P20" s="4">
        <f>DATE(1999,11,15)+H11</f>
        <v>36593.020998542452</v>
      </c>
      <c r="Q20">
        <f>I11</f>
        <v>462.135922330097</v>
      </c>
      <c r="T20" s="4">
        <f t="shared" si="2"/>
        <v>36593.521264624389</v>
      </c>
      <c r="U20" s="4">
        <f t="shared" si="3"/>
        <v>36593</v>
      </c>
      <c r="V20">
        <f t="shared" si="4"/>
        <v>953.55541863287999</v>
      </c>
      <c r="X20">
        <v>462.135922330097</v>
      </c>
    </row>
    <row r="21" spans="1:24">
      <c r="A21">
        <f t="shared" si="0"/>
        <v>66.163470146408699</v>
      </c>
      <c r="B21">
        <v>85.185467813501205</v>
      </c>
      <c r="C21">
        <v>2.2107359079836999</v>
      </c>
      <c r="E21">
        <v>128.79367023690401</v>
      </c>
      <c r="F21">
        <v>718.564624018122</v>
      </c>
      <c r="H21">
        <v>92.585686405296499</v>
      </c>
      <c r="I21">
        <v>11.650485436893099</v>
      </c>
      <c r="M21" s="4">
        <f>DATE(1999,11,15)+A18</f>
        <v>36606.407286454916</v>
      </c>
      <c r="N21">
        <v>0.43436865139126002</v>
      </c>
      <c r="P21" s="4">
        <f>DATE(1999,11,15)+H12</f>
        <v>36606.700387855431</v>
      </c>
      <c r="Q21">
        <f>I12</f>
        <v>462.135922330097</v>
      </c>
      <c r="T21" s="4">
        <f t="shared" si="2"/>
        <v>36607.793670236904</v>
      </c>
      <c r="U21" s="4">
        <f t="shared" si="3"/>
        <v>36607</v>
      </c>
      <c r="V21">
        <f t="shared" si="4"/>
        <v>718.564624018122</v>
      </c>
      <c r="W21">
        <v>0.43436865139126002</v>
      </c>
      <c r="X21">
        <v>462.135922330097</v>
      </c>
    </row>
    <row r="22" spans="1:24">
      <c r="A22">
        <f t="shared" si="0"/>
        <v>78.897922491616313</v>
      </c>
      <c r="B22">
        <v>101.581075207956</v>
      </c>
      <c r="C22">
        <v>3.7524535319742398</v>
      </c>
      <c r="E22">
        <v>142.116943443146</v>
      </c>
      <c r="F22">
        <v>750.51745702616199</v>
      </c>
      <c r="H22">
        <v>97.728896464833596</v>
      </c>
      <c r="I22">
        <v>44.660194174757102</v>
      </c>
      <c r="P22" s="4">
        <f>DATE(1999,11,15)+H13</f>
        <v>36621.382964006028</v>
      </c>
      <c r="Q22">
        <f>I13</f>
        <v>526.21359223300897</v>
      </c>
      <c r="T22" s="4">
        <f t="shared" si="2"/>
        <v>36621.116943443143</v>
      </c>
      <c r="U22" s="4">
        <f t="shared" si="3"/>
        <v>36621</v>
      </c>
      <c r="V22">
        <f t="shared" si="4"/>
        <v>750.51745702616199</v>
      </c>
      <c r="X22">
        <v>526.21359223300897</v>
      </c>
    </row>
    <row r="23" spans="1:24">
      <c r="A23">
        <f t="shared" si="0"/>
        <v>85.957955657094359</v>
      </c>
      <c r="B23">
        <v>110.670867908509</v>
      </c>
      <c r="C23">
        <v>4.3584835100415402</v>
      </c>
      <c r="E23">
        <v>51.262558248504803</v>
      </c>
      <c r="F23">
        <v>29.973767419208301</v>
      </c>
      <c r="H23">
        <v>109.261197163961</v>
      </c>
      <c r="I23">
        <v>170.873786407766</v>
      </c>
      <c r="M23" s="4">
        <f t="shared" ref="M23:M31" si="7">DATE(1999,11,15)+A19</f>
        <v>36530.074600540866</v>
      </c>
      <c r="N23">
        <v>0.44868050010612398</v>
      </c>
      <c r="T23" s="4">
        <f t="shared" si="2"/>
        <v>36530.262558248505</v>
      </c>
      <c r="U23" s="4">
        <f t="shared" si="3"/>
        <v>36530</v>
      </c>
      <c r="V23">
        <f t="shared" si="4"/>
        <v>29.973767419208301</v>
      </c>
      <c r="W23">
        <v>0.44868050010612398</v>
      </c>
    </row>
    <row r="24" spans="1:24">
      <c r="A24">
        <f t="shared" si="0"/>
        <v>92.985802667269894</v>
      </c>
      <c r="B24">
        <v>119.71922093411</v>
      </c>
      <c r="C24">
        <v>4.4146797521705201</v>
      </c>
      <c r="E24">
        <v>64.852584702457506</v>
      </c>
      <c r="F24">
        <v>135.94011149769199</v>
      </c>
      <c r="H24">
        <v>120.569776921366</v>
      </c>
      <c r="I24">
        <v>347.57281553398002</v>
      </c>
      <c r="M24" s="4">
        <f t="shared" si="7"/>
        <v>36543.963731207528</v>
      </c>
      <c r="N24">
        <v>1.7156834008833699</v>
      </c>
      <c r="T24" s="4">
        <f t="shared" si="2"/>
        <v>36543.852584702458</v>
      </c>
      <c r="U24" s="4">
        <f t="shared" si="3"/>
        <v>36543</v>
      </c>
      <c r="V24">
        <f t="shared" si="4"/>
        <v>135.94011149769199</v>
      </c>
      <c r="W24">
        <v>1.7156834008833699</v>
      </c>
    </row>
    <row r="25" spans="1:24">
      <c r="A25">
        <f t="shared" si="0"/>
        <v>109.79985019699728</v>
      </c>
      <c r="B25">
        <v>141.367307128634</v>
      </c>
      <c r="C25">
        <v>3.64782340634128</v>
      </c>
      <c r="E25">
        <v>66.615259171256994</v>
      </c>
      <c r="F25">
        <v>154.47337448392599</v>
      </c>
      <c r="H25">
        <v>133.56140220855201</v>
      </c>
      <c r="I25">
        <v>458.252427184466</v>
      </c>
      <c r="M25" s="4">
        <f t="shared" si="7"/>
        <v>36545.163470146406</v>
      </c>
      <c r="N25">
        <v>2.2107359079836999</v>
      </c>
      <c r="T25" s="4">
        <f t="shared" si="2"/>
        <v>36545.61525917126</v>
      </c>
      <c r="U25" s="4">
        <f t="shared" si="3"/>
        <v>36545</v>
      </c>
      <c r="V25">
        <f t="shared" si="4"/>
        <v>154.47337448392599</v>
      </c>
      <c r="W25">
        <v>2.2107359079836999</v>
      </c>
    </row>
    <row r="26" spans="1:24">
      <c r="A26">
        <f t="shared" si="0"/>
        <v>120.53876091348583</v>
      </c>
      <c r="B26">
        <v>155.193654676113</v>
      </c>
      <c r="C26">
        <v>3.0998494021568801</v>
      </c>
      <c r="E26">
        <v>78.707704114198407</v>
      </c>
      <c r="F26">
        <v>307.99042197190698</v>
      </c>
      <c r="H26">
        <v>148.23528249215599</v>
      </c>
      <c r="I26">
        <v>500.97087378640703</v>
      </c>
      <c r="M26" s="4">
        <f t="shared" si="7"/>
        <v>36557.897922491618</v>
      </c>
      <c r="N26">
        <v>3.7524535319742398</v>
      </c>
      <c r="P26" s="4">
        <f t="shared" ref="P26:P31" si="8">DATE(1999,11,15)+H14</f>
        <v>36558.144247634576</v>
      </c>
      <c r="Q26">
        <f t="shared" ref="Q26:Q32" si="9">I14</f>
        <v>-3.8834951456311702</v>
      </c>
      <c r="T26" s="4">
        <f t="shared" si="2"/>
        <v>36557.707704114197</v>
      </c>
      <c r="U26" s="4">
        <f t="shared" si="3"/>
        <v>36557</v>
      </c>
      <c r="V26">
        <f t="shared" si="4"/>
        <v>307.99042197190698</v>
      </c>
      <c r="W26">
        <v>3.7524535319742398</v>
      </c>
      <c r="X26">
        <v>-3.8834951456311702</v>
      </c>
    </row>
    <row r="27" spans="1:24">
      <c r="A27">
        <f t="shared" si="0"/>
        <v>133.25792483492503</v>
      </c>
      <c r="B27">
        <v>171.56957822496599</v>
      </c>
      <c r="C27">
        <v>0.38039600157672898</v>
      </c>
      <c r="E27">
        <v>86.024048377158806</v>
      </c>
      <c r="F27">
        <v>450.850621870814</v>
      </c>
      <c r="H27">
        <v>100.88707724993201</v>
      </c>
      <c r="I27">
        <v>1.94174757281552</v>
      </c>
      <c r="M27" s="4">
        <f t="shared" si="7"/>
        <v>36564.957955657097</v>
      </c>
      <c r="N27">
        <v>4.3584835100415402</v>
      </c>
      <c r="P27" s="4">
        <f t="shared" si="8"/>
        <v>36565.235331900491</v>
      </c>
      <c r="Q27">
        <f t="shared" si="9"/>
        <v>13.5922330097087</v>
      </c>
      <c r="T27" s="4">
        <f t="shared" si="2"/>
        <v>36565.024048377156</v>
      </c>
      <c r="U27" s="4">
        <f t="shared" si="3"/>
        <v>36565</v>
      </c>
      <c r="V27">
        <f t="shared" si="4"/>
        <v>450.850621870814</v>
      </c>
      <c r="W27">
        <v>4.3584835100415402</v>
      </c>
      <c r="X27">
        <v>13.5922330097087</v>
      </c>
    </row>
    <row r="28" spans="1:24">
      <c r="A28">
        <f t="shared" si="0"/>
        <v>64.968559130824616</v>
      </c>
      <c r="B28">
        <v>83.647019880936696</v>
      </c>
      <c r="C28">
        <v>1.7981584612741099</v>
      </c>
      <c r="E28">
        <v>93.074192822382201</v>
      </c>
      <c r="F28">
        <v>522.34049225751403</v>
      </c>
      <c r="H28">
        <v>109.93868425603399</v>
      </c>
      <c r="I28">
        <v>34.951456310679497</v>
      </c>
      <c r="M28" s="4">
        <f t="shared" si="7"/>
        <v>36571.985802667266</v>
      </c>
      <c r="N28">
        <v>4.4146797521705201</v>
      </c>
      <c r="P28" s="4">
        <f t="shared" si="8"/>
        <v>36571.840238148172</v>
      </c>
      <c r="Q28">
        <f t="shared" si="9"/>
        <v>36.893203883494998</v>
      </c>
      <c r="T28" s="4">
        <f t="shared" si="2"/>
        <v>36572.07419282238</v>
      </c>
      <c r="U28" s="4">
        <f t="shared" si="3"/>
        <v>36572</v>
      </c>
      <c r="V28">
        <f t="shared" si="4"/>
        <v>522.34049225751403</v>
      </c>
      <c r="W28">
        <v>4.4146797521705201</v>
      </c>
      <c r="X28">
        <v>36.893203883494998</v>
      </c>
    </row>
    <row r="29" spans="1:24">
      <c r="A29">
        <f t="shared" si="0"/>
        <v>69.695096036912787</v>
      </c>
      <c r="B29">
        <v>89.732436147525206</v>
      </c>
      <c r="C29">
        <v>2.5412425838142698</v>
      </c>
      <c r="E29">
        <v>109.42694170906501</v>
      </c>
      <c r="F29">
        <v>623.06917505727995</v>
      </c>
      <c r="H29">
        <v>120.994293337286</v>
      </c>
      <c r="I29">
        <v>190.29126213592201</v>
      </c>
      <c r="M29" s="4">
        <f t="shared" si="7"/>
        <v>36588.799850197</v>
      </c>
      <c r="N29">
        <v>3.64782340634128</v>
      </c>
      <c r="P29" s="4">
        <f t="shared" si="8"/>
        <v>36589.254107067864</v>
      </c>
      <c r="Q29">
        <f t="shared" si="9"/>
        <v>209.70873786407699</v>
      </c>
      <c r="T29" s="4">
        <f t="shared" si="2"/>
        <v>36588.426941709062</v>
      </c>
      <c r="U29" s="4">
        <f t="shared" si="3"/>
        <v>36588</v>
      </c>
      <c r="V29">
        <f t="shared" si="4"/>
        <v>623.06917505727995</v>
      </c>
      <c r="W29">
        <v>3.64782340634128</v>
      </c>
      <c r="X29">
        <v>209.70873786407699</v>
      </c>
    </row>
    <row r="30" spans="1:24">
      <c r="A30">
        <f t="shared" si="0"/>
        <v>79.167481542269513</v>
      </c>
      <c r="B30">
        <v>101.92813248567199</v>
      </c>
      <c r="C30">
        <v>4.3573110704575502</v>
      </c>
      <c r="E30">
        <v>121.249312824448</v>
      </c>
      <c r="F30">
        <v>686.71362212539202</v>
      </c>
      <c r="H30">
        <v>133.77247461646701</v>
      </c>
      <c r="I30">
        <v>376.69902912621302</v>
      </c>
      <c r="M30" s="4">
        <f t="shared" si="7"/>
        <v>36599.538760913485</v>
      </c>
      <c r="N30">
        <v>3.0998494021568801</v>
      </c>
      <c r="P30" s="4">
        <f t="shared" si="8"/>
        <v>36600.054373872874</v>
      </c>
      <c r="Q30">
        <f t="shared" si="9"/>
        <v>337.86407766990197</v>
      </c>
      <c r="T30" s="4">
        <f t="shared" si="2"/>
        <v>36600.249312824446</v>
      </c>
      <c r="U30" s="4">
        <f t="shared" si="3"/>
        <v>36600</v>
      </c>
      <c r="V30">
        <f t="shared" si="4"/>
        <v>686.71362212539202</v>
      </c>
      <c r="W30">
        <v>3.0998494021568801</v>
      </c>
      <c r="X30">
        <v>337.86407766990197</v>
      </c>
    </row>
    <row r="31" spans="1:24">
      <c r="A31">
        <f t="shared" si="0"/>
        <v>92.531977877513</v>
      </c>
      <c r="B31">
        <v>119.134921517298</v>
      </c>
      <c r="C31">
        <v>4.6620240754404199</v>
      </c>
      <c r="E31">
        <v>134.316347952493</v>
      </c>
      <c r="F31">
        <v>694.87339366949902</v>
      </c>
      <c r="H31">
        <v>147.70009140542001</v>
      </c>
      <c r="I31">
        <v>386.40776699029101</v>
      </c>
      <c r="M31" s="4">
        <f t="shared" si="7"/>
        <v>36612.257924834928</v>
      </c>
      <c r="N31">
        <v>0.38039600157672898</v>
      </c>
      <c r="P31" s="4">
        <f t="shared" si="8"/>
        <v>36613.068134094217</v>
      </c>
      <c r="Q31">
        <f t="shared" si="9"/>
        <v>502.91262135922301</v>
      </c>
      <c r="T31" s="4">
        <f t="shared" si="2"/>
        <v>36613.316347952496</v>
      </c>
      <c r="U31" s="4">
        <f t="shared" si="3"/>
        <v>36613</v>
      </c>
      <c r="V31">
        <f t="shared" si="4"/>
        <v>694.87339366949902</v>
      </c>
      <c r="W31">
        <v>0.38039600157672898</v>
      </c>
      <c r="X31">
        <v>502.91262135922301</v>
      </c>
    </row>
    <row r="32" spans="1:24">
      <c r="A32">
        <f t="shared" si="0"/>
        <v>98.004428932723101</v>
      </c>
      <c r="B32">
        <v>126.180702250881</v>
      </c>
      <c r="C32">
        <v>6.1475050283507997</v>
      </c>
      <c r="E32">
        <v>51.009640750155803</v>
      </c>
      <c r="F32">
        <v>22.0397953047001</v>
      </c>
      <c r="H32">
        <v>163.11628251686</v>
      </c>
      <c r="I32">
        <v>452.42718446601901</v>
      </c>
      <c r="P32" s="4">
        <f>DATE(1999,11,15)+H20</f>
        <v>36626.748313940559</v>
      </c>
      <c r="Q32">
        <f t="shared" si="9"/>
        <v>504.85436893203803</v>
      </c>
      <c r="T32" s="4">
        <f>P32</f>
        <v>36626.748313940559</v>
      </c>
      <c r="X32">
        <v>504.85436893203803</v>
      </c>
    </row>
    <row r="33" spans="1:24">
      <c r="A33">
        <f t="shared" si="0"/>
        <v>109.58500761035728</v>
      </c>
      <c r="B33">
        <v>141.09069729833499</v>
      </c>
      <c r="C33">
        <v>3.9776832189530902</v>
      </c>
      <c r="E33">
        <v>65.101628190984997</v>
      </c>
      <c r="F33">
        <v>125.371812704538</v>
      </c>
      <c r="H33">
        <v>108.715729143506</v>
      </c>
      <c r="I33">
        <v>31.067961165048398</v>
      </c>
      <c r="T33" s="4">
        <f>DATE(1999,11,15)+L20</f>
        <v>36479</v>
      </c>
      <c r="U33" s="4">
        <f t="shared" ref="U33:U61" si="10">DATE(YEAR(T33),MONTH(T33),DAY(T33))</f>
        <v>36479</v>
      </c>
    </row>
    <row r="34" spans="1:24">
      <c r="A34">
        <f t="shared" si="0"/>
        <v>120.55968191443185</v>
      </c>
      <c r="B34">
        <v>155.22059046483099</v>
      </c>
      <c r="C34">
        <v>3.45724133051678</v>
      </c>
      <c r="E34">
        <v>79.465349749296195</v>
      </c>
      <c r="F34">
        <v>326.505975198957</v>
      </c>
      <c r="H34">
        <v>119.996640233207</v>
      </c>
      <c r="I34">
        <v>139.80582524271799</v>
      </c>
      <c r="M34" s="4">
        <f t="shared" ref="M34:M41" si="11">DATE(1999,11,15)+A28</f>
        <v>36543.968559130823</v>
      </c>
      <c r="N34">
        <v>1.7981584612741099</v>
      </c>
      <c r="T34" s="4">
        <f>DATE(1999,11,15)+E32</f>
        <v>36530.009640750155</v>
      </c>
      <c r="U34" s="4">
        <f t="shared" si="10"/>
        <v>36530</v>
      </c>
      <c r="V34">
        <f>F32</f>
        <v>22.0397953047001</v>
      </c>
    </row>
    <row r="35" spans="1:24">
      <c r="A35">
        <f t="shared" si="0"/>
        <v>133.12837555983535</v>
      </c>
      <c r="B35">
        <v>171.40278353328799</v>
      </c>
      <c r="C35">
        <v>2.1673152144250398</v>
      </c>
      <c r="E35">
        <v>93.069765382586098</v>
      </c>
      <c r="F35">
        <v>501.19503979161499</v>
      </c>
      <c r="H35">
        <v>132.76849724548501</v>
      </c>
      <c r="I35">
        <v>310.67961165048501</v>
      </c>
      <c r="M35" s="4">
        <f t="shared" si="11"/>
        <v>36548.695096036914</v>
      </c>
      <c r="N35">
        <v>2.5412425838142698</v>
      </c>
      <c r="T35" s="4">
        <f>DATE(1999,11,15)+E33</f>
        <v>36544.101628190983</v>
      </c>
      <c r="U35" s="4">
        <f t="shared" si="10"/>
        <v>36544</v>
      </c>
      <c r="V35">
        <f>F33</f>
        <v>125.371812704538</v>
      </c>
      <c r="W35">
        <v>1.7981584612741099</v>
      </c>
    </row>
    <row r="36" spans="1:24">
      <c r="A36">
        <f t="shared" si="0"/>
        <v>74.02976650219999</v>
      </c>
      <c r="B36">
        <v>95.313324371582496</v>
      </c>
      <c r="C36">
        <v>0.59010097130555095</v>
      </c>
      <c r="E36">
        <v>97.604017163708207</v>
      </c>
      <c r="F36">
        <v>556.78154643093001</v>
      </c>
      <c r="H36">
        <v>146.96647644457599</v>
      </c>
      <c r="I36">
        <v>384.46601941747502</v>
      </c>
      <c r="M36" s="4">
        <f t="shared" si="11"/>
        <v>36558.167481542267</v>
      </c>
      <c r="N36">
        <v>4.3573110704575502</v>
      </c>
      <c r="T36" s="4">
        <f>DATE(1999,11,15)+H29</f>
        <v>36599.994293337288</v>
      </c>
      <c r="U36" s="4">
        <f t="shared" si="10"/>
        <v>36599</v>
      </c>
      <c r="W36">
        <v>2.5412425838142698</v>
      </c>
    </row>
    <row r="37" spans="1:24">
      <c r="A37">
        <f t="shared" si="0"/>
        <v>78.728945176281172</v>
      </c>
      <c r="B37">
        <v>101.363516914462</v>
      </c>
      <c r="C37">
        <v>0.865826418298143</v>
      </c>
      <c r="E37">
        <v>110.681014031294</v>
      </c>
      <c r="F37">
        <v>612.51858602331004</v>
      </c>
      <c r="H37">
        <v>146.96647644457599</v>
      </c>
      <c r="I37">
        <v>384.46601941747502</v>
      </c>
      <c r="M37" s="4">
        <f t="shared" si="11"/>
        <v>36571.531977877516</v>
      </c>
      <c r="N37">
        <v>4.6620240754404199</v>
      </c>
      <c r="P37" s="4">
        <f t="shared" ref="P37:P42" si="12">DATE(1999,11,15)+H21</f>
        <v>36571.585686405298</v>
      </c>
      <c r="Q37">
        <f t="shared" ref="Q37:Q42" si="13">I21</f>
        <v>11.650485436893099</v>
      </c>
      <c r="T37" s="4">
        <f t="shared" ref="T37:T61" si="14">DATE(1999,11,15)+E34</f>
        <v>36558.465349749298</v>
      </c>
      <c r="U37" s="4">
        <f t="shared" si="10"/>
        <v>36558</v>
      </c>
      <c r="V37">
        <f t="shared" ref="V37:V61" si="15">F34</f>
        <v>326.505975198957</v>
      </c>
      <c r="W37">
        <v>4.3573110704575502</v>
      </c>
    </row>
    <row r="38" spans="1:24">
      <c r="A38">
        <f t="shared" si="0"/>
        <v>88.167535218571658</v>
      </c>
      <c r="B38">
        <v>113.515701593911</v>
      </c>
      <c r="C38">
        <v>2.1045694822062</v>
      </c>
      <c r="E38">
        <v>121.264808863734</v>
      </c>
      <c r="F38">
        <v>760.72270575604</v>
      </c>
      <c r="H38">
        <v>161.40082511919701</v>
      </c>
      <c r="I38">
        <v>438.83495145631002</v>
      </c>
      <c r="M38" s="4">
        <f t="shared" si="11"/>
        <v>36577.00442893272</v>
      </c>
      <c r="N38">
        <v>6.1475050283507997</v>
      </c>
      <c r="P38" s="4">
        <f t="shared" si="12"/>
        <v>36576.728896464832</v>
      </c>
      <c r="Q38">
        <f t="shared" si="13"/>
        <v>44.660194174757102</v>
      </c>
      <c r="T38" s="4">
        <f t="shared" si="14"/>
        <v>36572.069765382585</v>
      </c>
      <c r="U38" s="4">
        <f t="shared" si="10"/>
        <v>36572</v>
      </c>
      <c r="V38">
        <f t="shared" si="15"/>
        <v>501.19503979161499</v>
      </c>
      <c r="W38">
        <v>4.6620240754404199</v>
      </c>
      <c r="X38">
        <v>11.650485436893099</v>
      </c>
    </row>
    <row r="39" spans="1:24">
      <c r="A39">
        <f t="shared" si="0"/>
        <v>92.886025585834574</v>
      </c>
      <c r="B39">
        <v>119.59075794176201</v>
      </c>
      <c r="C39">
        <v>2.71019517076178</v>
      </c>
      <c r="E39">
        <v>133.830989864852</v>
      </c>
      <c r="F39">
        <v>776.80316709526699</v>
      </c>
      <c r="M39" s="4">
        <f t="shared" si="11"/>
        <v>36588.58500761036</v>
      </c>
      <c r="N39">
        <v>3.9776832189530902</v>
      </c>
      <c r="P39" s="4">
        <f t="shared" si="12"/>
        <v>36588.261197163964</v>
      </c>
      <c r="Q39">
        <f t="shared" si="13"/>
        <v>170.873786407766</v>
      </c>
      <c r="T39" s="4">
        <f t="shared" si="14"/>
        <v>36576.604017163707</v>
      </c>
      <c r="U39" s="4">
        <f t="shared" si="10"/>
        <v>36576</v>
      </c>
      <c r="V39">
        <f t="shared" si="15"/>
        <v>556.78154643093001</v>
      </c>
      <c r="W39">
        <v>6.1475050283507997</v>
      </c>
      <c r="X39">
        <v>44.660194174757102</v>
      </c>
    </row>
    <row r="40" spans="1:24">
      <c r="A40">
        <f t="shared" si="0"/>
        <v>100.45781862061281</v>
      </c>
      <c r="B40">
        <v>129.33944147403901</v>
      </c>
      <c r="C40">
        <v>4.0585815502481299</v>
      </c>
      <c r="E40">
        <v>148.38287761449499</v>
      </c>
      <c r="F40">
        <v>676.61905939041503</v>
      </c>
      <c r="M40" s="4">
        <f t="shared" si="11"/>
        <v>36599.559681914434</v>
      </c>
      <c r="N40">
        <v>3.45724133051678</v>
      </c>
      <c r="P40" s="4">
        <f t="shared" si="12"/>
        <v>36599.569776921366</v>
      </c>
      <c r="Q40">
        <f t="shared" si="13"/>
        <v>347.57281553398002</v>
      </c>
      <c r="T40" s="4">
        <f t="shared" si="14"/>
        <v>36589.681014031295</v>
      </c>
      <c r="U40" s="4">
        <f t="shared" si="10"/>
        <v>36589</v>
      </c>
      <c r="V40">
        <f t="shared" si="15"/>
        <v>612.51858602331004</v>
      </c>
      <c r="W40">
        <v>3.9776832189530902</v>
      </c>
      <c r="X40">
        <v>170.873786407766</v>
      </c>
    </row>
    <row r="41" spans="1:24">
      <c r="A41">
        <f t="shared" si="0"/>
        <v>109.55764937835031</v>
      </c>
      <c r="B41">
        <v>141.05547357462601</v>
      </c>
      <c r="C41">
        <v>3.5103245434055301</v>
      </c>
      <c r="E41">
        <v>74.126964215217797</v>
      </c>
      <c r="F41">
        <v>30.376664440648</v>
      </c>
      <c r="M41" s="4">
        <f t="shared" si="11"/>
        <v>36612.128375559834</v>
      </c>
      <c r="N41">
        <v>2.1673152144250398</v>
      </c>
      <c r="P41" s="4">
        <f t="shared" si="12"/>
        <v>36612.56140220855</v>
      </c>
      <c r="Q41">
        <f t="shared" si="13"/>
        <v>458.252427184466</v>
      </c>
      <c r="T41" s="4">
        <f t="shared" si="14"/>
        <v>36600.264808863736</v>
      </c>
      <c r="U41" s="4">
        <f t="shared" si="10"/>
        <v>36600</v>
      </c>
      <c r="V41">
        <f t="shared" si="15"/>
        <v>760.72270575604</v>
      </c>
      <c r="W41">
        <v>3.45724133051678</v>
      </c>
      <c r="X41">
        <v>347.57281553398002</v>
      </c>
    </row>
    <row r="42" spans="1:24">
      <c r="A42">
        <f t="shared" si="0"/>
        <v>121.27823783154797</v>
      </c>
      <c r="B42">
        <v>156.14573120811801</v>
      </c>
      <c r="C42">
        <v>3.7322794853394501</v>
      </c>
      <c r="E42">
        <v>79.410560181820102</v>
      </c>
      <c r="F42">
        <v>64.831000933451804</v>
      </c>
      <c r="P42" s="4">
        <f t="shared" si="12"/>
        <v>36627.235282492155</v>
      </c>
      <c r="Q42">
        <f t="shared" si="13"/>
        <v>500.97087378640703</v>
      </c>
      <c r="T42" s="4">
        <f t="shared" si="14"/>
        <v>36612.830989864851</v>
      </c>
      <c r="U42" s="4">
        <f t="shared" si="10"/>
        <v>36612</v>
      </c>
      <c r="V42">
        <f t="shared" si="15"/>
        <v>776.80316709526699</v>
      </c>
      <c r="W42">
        <v>2.1673152144250398</v>
      </c>
      <c r="X42">
        <v>458.252427184466</v>
      </c>
    </row>
    <row r="43" spans="1:24">
      <c r="A43">
        <f t="shared" si="0"/>
        <v>133.15251517631145</v>
      </c>
      <c r="B43">
        <v>171.43386328950101</v>
      </c>
      <c r="C43">
        <v>2.5796905163787698</v>
      </c>
      <c r="E43">
        <v>88.222272235893996</v>
      </c>
      <c r="F43">
        <v>149.56777118991101</v>
      </c>
      <c r="M43" s="4">
        <f t="shared" ref="M43:M51" si="16">DATE(1999,11,15)+A36</f>
        <v>36553.029766502201</v>
      </c>
      <c r="N43">
        <v>0.59010097130555095</v>
      </c>
      <c r="T43" s="4">
        <f t="shared" si="14"/>
        <v>36627.382877614495</v>
      </c>
      <c r="U43" s="4">
        <f t="shared" si="10"/>
        <v>36627</v>
      </c>
      <c r="V43">
        <f t="shared" si="15"/>
        <v>676.61905939041503</v>
      </c>
      <c r="X43">
        <v>500.97087378640703</v>
      </c>
    </row>
    <row r="44" spans="1:24">
      <c r="A44">
        <f t="shared" si="0"/>
        <v>147.06498080556972</v>
      </c>
      <c r="B44">
        <v>189.34616278717101</v>
      </c>
      <c r="C44">
        <v>0.24532287571129699</v>
      </c>
      <c r="E44">
        <v>93.257931573917901</v>
      </c>
      <c r="F44">
        <v>199.87676959234301</v>
      </c>
      <c r="M44" s="4">
        <f t="shared" si="16"/>
        <v>36557.728945176284</v>
      </c>
      <c r="N44">
        <v>0.865826418298143</v>
      </c>
      <c r="T44" s="4">
        <f t="shared" si="14"/>
        <v>36553.126964215218</v>
      </c>
      <c r="U44" s="4">
        <f t="shared" si="10"/>
        <v>36553</v>
      </c>
      <c r="V44">
        <f t="shared" si="15"/>
        <v>30.376664440648</v>
      </c>
      <c r="W44">
        <v>0.59010097130555095</v>
      </c>
    </row>
    <row r="45" spans="1:24">
      <c r="A45">
        <f t="shared" si="0"/>
        <v>87.457025840281176</v>
      </c>
      <c r="B45">
        <v>112.60092076936201</v>
      </c>
      <c r="C45">
        <v>1.96698976136811</v>
      </c>
      <c r="E45">
        <v>100.81612473573701</v>
      </c>
      <c r="F45">
        <v>297.80731044100901</v>
      </c>
      <c r="M45" s="4">
        <f t="shared" si="16"/>
        <v>36567.16753521857</v>
      </c>
      <c r="N45">
        <v>2.1045694822062</v>
      </c>
      <c r="T45" s="4">
        <f t="shared" si="14"/>
        <v>36558.410560181823</v>
      </c>
      <c r="U45" s="4">
        <f t="shared" si="10"/>
        <v>36558</v>
      </c>
      <c r="V45">
        <f t="shared" si="15"/>
        <v>64.831000933451804</v>
      </c>
      <c r="W45">
        <v>0.865826418298143</v>
      </c>
    </row>
    <row r="46" spans="1:24">
      <c r="A46">
        <f t="shared" si="0"/>
        <v>108.41423621124972</v>
      </c>
      <c r="B46">
        <v>139.58332912198401</v>
      </c>
      <c r="C46">
        <v>3.9774810741972302</v>
      </c>
      <c r="E46">
        <v>110.12813748676299</v>
      </c>
      <c r="F46">
        <v>371.98020934411102</v>
      </c>
      <c r="M46" s="4">
        <f t="shared" si="16"/>
        <v>36571.886025585838</v>
      </c>
      <c r="N46">
        <v>2.71019517076178</v>
      </c>
      <c r="T46" s="4">
        <f t="shared" si="14"/>
        <v>36567.222272235893</v>
      </c>
      <c r="U46" s="4">
        <f t="shared" si="10"/>
        <v>36567</v>
      </c>
      <c r="V46">
        <f t="shared" si="15"/>
        <v>149.56777118991101</v>
      </c>
      <c r="W46">
        <v>2.1045694822062</v>
      </c>
    </row>
    <row r="47" spans="1:24">
      <c r="A47">
        <f t="shared" si="0"/>
        <v>118.96244395757358</v>
      </c>
      <c r="B47">
        <v>153.164146595376</v>
      </c>
      <c r="C47">
        <v>4.1717421845783704</v>
      </c>
      <c r="E47">
        <v>121.475665684021</v>
      </c>
      <c r="F47">
        <v>567.77487944450297</v>
      </c>
      <c r="M47" s="4">
        <f t="shared" si="16"/>
        <v>36579.457818620613</v>
      </c>
      <c r="N47">
        <v>4.0585815502481299</v>
      </c>
      <c r="P47" s="4">
        <f t="shared" ref="P47:P52" si="17">DATE(1999,11,15)+H27</f>
        <v>36579.887077249929</v>
      </c>
      <c r="Q47">
        <f t="shared" ref="Q47:Q52" si="18">I27</f>
        <v>1.94174757281552</v>
      </c>
      <c r="T47" s="4">
        <f t="shared" si="14"/>
        <v>36572.25793157392</v>
      </c>
      <c r="U47" s="4">
        <f t="shared" si="10"/>
        <v>36572</v>
      </c>
      <c r="V47">
        <f t="shared" si="15"/>
        <v>199.87676959234301</v>
      </c>
      <c r="W47">
        <v>2.71019517076178</v>
      </c>
    </row>
    <row r="48" spans="1:24">
      <c r="A48">
        <f t="shared" si="0"/>
        <v>132.73248584962175</v>
      </c>
      <c r="B48">
        <v>170.89307553138801</v>
      </c>
      <c r="C48">
        <v>3.4043602623838898</v>
      </c>
      <c r="E48">
        <v>134.06232359419499</v>
      </c>
      <c r="F48">
        <v>681.65305843851502</v>
      </c>
      <c r="M48" s="4">
        <f t="shared" si="16"/>
        <v>36588.557649378352</v>
      </c>
      <c r="N48">
        <v>3.5103245434055301</v>
      </c>
      <c r="P48" s="4">
        <f t="shared" si="17"/>
        <v>36588.938684256034</v>
      </c>
      <c r="Q48">
        <f t="shared" si="18"/>
        <v>34.951456310679497</v>
      </c>
      <c r="T48" s="4">
        <f t="shared" si="14"/>
        <v>36579.816124735735</v>
      </c>
      <c r="U48" s="4">
        <f t="shared" si="10"/>
        <v>36579</v>
      </c>
      <c r="V48">
        <f t="shared" si="15"/>
        <v>297.80731044100901</v>
      </c>
      <c r="W48">
        <v>4.0585815502481299</v>
      </c>
      <c r="X48">
        <v>1.94174757281552</v>
      </c>
    </row>
    <row r="49" spans="1:24">
      <c r="A49">
        <f t="shared" si="0"/>
        <v>146.18629876582756</v>
      </c>
      <c r="B49">
        <v>188.214859661003</v>
      </c>
      <c r="C49">
        <v>1.2348618845955499</v>
      </c>
      <c r="E49">
        <v>147.851031408995</v>
      </c>
      <c r="F49">
        <v>536.52158192423894</v>
      </c>
      <c r="M49" s="4">
        <f t="shared" si="16"/>
        <v>36600.278237831546</v>
      </c>
      <c r="N49">
        <v>3.7322794853394501</v>
      </c>
      <c r="P49" s="4">
        <f t="shared" si="17"/>
        <v>36599.994293337288</v>
      </c>
      <c r="Q49">
        <f t="shared" si="18"/>
        <v>190.29126213592201</v>
      </c>
      <c r="T49" s="4">
        <f t="shared" si="14"/>
        <v>36589.128137486761</v>
      </c>
      <c r="U49" s="4">
        <f t="shared" si="10"/>
        <v>36589</v>
      </c>
      <c r="V49">
        <f t="shared" si="15"/>
        <v>371.98020934411102</v>
      </c>
      <c r="W49">
        <v>3.5103245434055301</v>
      </c>
      <c r="X49">
        <v>34.951456310679497</v>
      </c>
    </row>
    <row r="50" spans="1:24">
      <c r="E50">
        <v>163.43561949106501</v>
      </c>
      <c r="F50">
        <v>568.51426189044298</v>
      </c>
      <c r="M50" s="4">
        <f t="shared" si="16"/>
        <v>36612.152515176313</v>
      </c>
      <c r="N50">
        <v>2.5796905163787698</v>
      </c>
      <c r="P50" s="4">
        <f t="shared" si="17"/>
        <v>36612.772474616468</v>
      </c>
      <c r="Q50">
        <f t="shared" si="18"/>
        <v>376.69902912621302</v>
      </c>
      <c r="T50" s="4">
        <f t="shared" si="14"/>
        <v>36600.475665684018</v>
      </c>
      <c r="U50" s="4">
        <f t="shared" si="10"/>
        <v>36600</v>
      </c>
      <c r="V50">
        <f t="shared" si="15"/>
        <v>567.77487944450297</v>
      </c>
      <c r="W50">
        <v>3.7322794853394501</v>
      </c>
      <c r="X50">
        <v>190.29126213592201</v>
      </c>
    </row>
    <row r="51" spans="1:24">
      <c r="E51">
        <v>79.911414308747496</v>
      </c>
      <c r="F51">
        <v>56.9103111383317</v>
      </c>
      <c r="M51" s="4">
        <f t="shared" si="16"/>
        <v>36626.064980805568</v>
      </c>
      <c r="N51">
        <v>0.24532287571129699</v>
      </c>
      <c r="P51" s="4">
        <f t="shared" si="17"/>
        <v>36626.700091405422</v>
      </c>
      <c r="Q51">
        <f t="shared" si="18"/>
        <v>386.40776699029101</v>
      </c>
      <c r="T51" s="4">
        <f t="shared" si="14"/>
        <v>36613.062323594197</v>
      </c>
      <c r="U51" s="4">
        <f t="shared" si="10"/>
        <v>36613</v>
      </c>
      <c r="V51">
        <f t="shared" si="15"/>
        <v>681.65305843851502</v>
      </c>
      <c r="W51">
        <v>2.5796905163787698</v>
      </c>
      <c r="X51">
        <v>376.69902912621302</v>
      </c>
    </row>
    <row r="52" spans="1:24">
      <c r="E52">
        <v>87.463519740847104</v>
      </c>
      <c r="F52">
        <v>125.76585484638601</v>
      </c>
      <c r="P52" s="4">
        <f t="shared" si="17"/>
        <v>36642.116282516858</v>
      </c>
      <c r="Q52">
        <f t="shared" si="18"/>
        <v>452.42718446601901</v>
      </c>
      <c r="T52" s="4">
        <f t="shared" si="14"/>
        <v>36626.851031408994</v>
      </c>
      <c r="U52" s="4">
        <f t="shared" si="10"/>
        <v>36626</v>
      </c>
      <c r="V52">
        <f t="shared" si="15"/>
        <v>536.52158192423894</v>
      </c>
      <c r="W52">
        <v>0.24532287571129699</v>
      </c>
      <c r="X52">
        <v>386.40776699029101</v>
      </c>
    </row>
    <row r="53" spans="1:24">
      <c r="E53">
        <v>92.749329427347504</v>
      </c>
      <c r="F53">
        <v>170.792917572139</v>
      </c>
      <c r="T53" s="4">
        <f t="shared" si="14"/>
        <v>36642.435619491065</v>
      </c>
      <c r="U53" s="4">
        <f t="shared" si="10"/>
        <v>36642</v>
      </c>
      <c r="V53">
        <f t="shared" si="15"/>
        <v>568.51426189044298</v>
      </c>
      <c r="X53">
        <v>452.42718446601901</v>
      </c>
    </row>
    <row r="54" spans="1:24">
      <c r="E54">
        <v>108.871298014662</v>
      </c>
      <c r="F54">
        <v>369.314890586893</v>
      </c>
      <c r="M54" s="4">
        <f>DATE(1999,11,15)+A45</f>
        <v>36566.457025840282</v>
      </c>
      <c r="N54">
        <v>1.96698976136811</v>
      </c>
      <c r="T54" s="4">
        <f t="shared" si="14"/>
        <v>36558.91141430875</v>
      </c>
      <c r="U54" s="4">
        <f t="shared" si="10"/>
        <v>36558</v>
      </c>
      <c r="V54">
        <f t="shared" si="15"/>
        <v>56.9103111383317</v>
      </c>
    </row>
    <row r="55" spans="1:24">
      <c r="E55">
        <v>119.96314156369699</v>
      </c>
      <c r="F55">
        <v>543.95968078159001</v>
      </c>
      <c r="T55" s="4">
        <f t="shared" si="14"/>
        <v>36566.46351974085</v>
      </c>
      <c r="U55" s="4">
        <f t="shared" si="10"/>
        <v>36566</v>
      </c>
      <c r="V55">
        <f t="shared" si="15"/>
        <v>125.76585484638601</v>
      </c>
      <c r="W55">
        <v>1.96698976136811</v>
      </c>
    </row>
    <row r="56" spans="1:24">
      <c r="E56">
        <v>133.30578481904601</v>
      </c>
      <c r="F56">
        <v>668.42386832794</v>
      </c>
      <c r="M56" s="4">
        <f>DATE(1999,11,15)+A46</f>
        <v>36587.414236211247</v>
      </c>
      <c r="N56">
        <v>3.9774810741972302</v>
      </c>
      <c r="P56" s="4">
        <f>DATE(1999,11,15)+H33</f>
        <v>36587.715729143507</v>
      </c>
      <c r="Q56">
        <f>I33</f>
        <v>31.067961165048398</v>
      </c>
      <c r="T56" s="4">
        <f t="shared" si="14"/>
        <v>36571.749329427344</v>
      </c>
      <c r="U56" s="4">
        <f t="shared" si="10"/>
        <v>36571</v>
      </c>
      <c r="V56">
        <f t="shared" si="15"/>
        <v>170.792917572139</v>
      </c>
    </row>
    <row r="57" spans="1:24">
      <c r="E57">
        <v>147.35571158181301</v>
      </c>
      <c r="F57">
        <v>570.87408730173297</v>
      </c>
      <c r="M57" s="4">
        <f>DATE(1999,11,15)+A47</f>
        <v>36597.962443957571</v>
      </c>
      <c r="N57">
        <v>4.1717421845783704</v>
      </c>
      <c r="P57" s="4">
        <f>DATE(1999,11,15)+H34</f>
        <v>36598.996640233207</v>
      </c>
      <c r="Q57">
        <f>I34</f>
        <v>139.80582524271799</v>
      </c>
      <c r="T57" s="4">
        <f t="shared" si="14"/>
        <v>36587.871298014659</v>
      </c>
      <c r="U57" s="4">
        <f t="shared" si="10"/>
        <v>36587</v>
      </c>
      <c r="V57">
        <f t="shared" si="15"/>
        <v>369.314890586893</v>
      </c>
      <c r="W57">
        <v>3.9774810741972302</v>
      </c>
      <c r="X57">
        <v>31.067961165048398</v>
      </c>
    </row>
    <row r="58" spans="1:24">
      <c r="E58">
        <v>162.17878001896401</v>
      </c>
      <c r="F58">
        <v>565.84894313322502</v>
      </c>
      <c r="M58" s="4">
        <f>DATE(1999,11,15)+A48</f>
        <v>36611.732485849621</v>
      </c>
      <c r="N58">
        <v>3.4043602623838898</v>
      </c>
      <c r="P58" s="4">
        <f>DATE(1999,11,15)+H35</f>
        <v>36611.768497245488</v>
      </c>
      <c r="Q58">
        <f>I35</f>
        <v>310.67961165048501</v>
      </c>
      <c r="T58" s="4">
        <f t="shared" si="14"/>
        <v>36598.963141563698</v>
      </c>
      <c r="U58" s="4">
        <f t="shared" si="10"/>
        <v>36598</v>
      </c>
      <c r="V58">
        <f t="shared" si="15"/>
        <v>543.95968078159001</v>
      </c>
      <c r="W58">
        <v>4.1717421845783704</v>
      </c>
      <c r="X58">
        <v>139.80582524271799</v>
      </c>
    </row>
    <row r="59" spans="1:24">
      <c r="M59" s="4">
        <f>DATE(1999,11,15)+A49</f>
        <v>36625.186298765824</v>
      </c>
      <c r="N59">
        <v>1.2348618845955499</v>
      </c>
      <c r="P59" s="4">
        <f>DATE(1999,11,15)+H36</f>
        <v>36625.966476444577</v>
      </c>
      <c r="Q59">
        <f>I36</f>
        <v>384.46601941747502</v>
      </c>
      <c r="T59" s="4">
        <f t="shared" si="14"/>
        <v>36612.305784819044</v>
      </c>
      <c r="U59" s="4">
        <f t="shared" si="10"/>
        <v>36612</v>
      </c>
      <c r="V59">
        <f t="shared" si="15"/>
        <v>668.42386832794</v>
      </c>
      <c r="W59">
        <v>3.4043602623838898</v>
      </c>
      <c r="X59">
        <v>310.67961165048501</v>
      </c>
    </row>
    <row r="60" spans="1:24">
      <c r="P60" s="4">
        <f>DATE(1999,11,15)+H38</f>
        <v>36640.400825119199</v>
      </c>
      <c r="Q60">
        <f>I38</f>
        <v>438.83495145631002</v>
      </c>
      <c r="T60" s="4">
        <f t="shared" si="14"/>
        <v>36626.355711581811</v>
      </c>
      <c r="U60" s="4">
        <f t="shared" si="10"/>
        <v>36626</v>
      </c>
      <c r="V60">
        <f t="shared" si="15"/>
        <v>570.87408730173297</v>
      </c>
      <c r="W60">
        <v>1.2348618845955499</v>
      </c>
      <c r="X60">
        <v>384.46601941747502</v>
      </c>
    </row>
    <row r="61" spans="1:24">
      <c r="T61" s="4">
        <f t="shared" si="14"/>
        <v>36641.178780018963</v>
      </c>
      <c r="U61" s="4">
        <f t="shared" si="10"/>
        <v>36641</v>
      </c>
      <c r="V61">
        <f t="shared" si="15"/>
        <v>565.84894313322502</v>
      </c>
      <c r="X61">
        <v>438.83495145631002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48"/>
  <sheetViews>
    <sheetView workbookViewId="0"/>
  </sheetViews>
  <sheetFormatPr defaultRowHeight="14.4"/>
  <cols>
    <col min="1" max="1" width="36.88671875" bestFit="1" customWidth="1"/>
    <col min="2" max="2" width="10.33203125" bestFit="1" customWidth="1"/>
    <col min="3" max="3" width="11.5546875" customWidth="1"/>
    <col min="4" max="4" width="21.6640625" bestFit="1" customWidth="1"/>
    <col min="5" max="5" width="27.5546875" bestFit="1" customWidth="1"/>
    <col min="6" max="6" width="36.6640625" bestFit="1" customWidth="1"/>
    <col min="7" max="7" width="20.88671875" bestFit="1" customWidth="1"/>
    <col min="8" max="8" width="22.33203125" bestFit="1" customWidth="1"/>
    <col min="9" max="9" width="21.44140625" bestFit="1" customWidth="1"/>
    <col min="10" max="10" width="21.5546875" bestFit="1" customWidth="1"/>
    <col min="11" max="11" width="20.5546875" bestFit="1" customWidth="1"/>
    <col min="12" max="12" width="22.33203125" bestFit="1" customWidth="1"/>
  </cols>
  <sheetData>
    <row r="1" spans="1:12">
      <c r="A1" s="3" t="s">
        <v>0</v>
      </c>
      <c r="B1" s="2" t="s">
        <v>1</v>
      </c>
      <c r="C1" s="2" t="s">
        <v>14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</row>
    <row r="2" spans="1:12">
      <c r="A2" t="s">
        <v>3</v>
      </c>
      <c r="B2" s="1">
        <v>35866</v>
      </c>
      <c r="C2" s="1"/>
      <c r="D2">
        <v>0</v>
      </c>
      <c r="E2">
        <v>0</v>
      </c>
      <c r="F2">
        <v>5.460704607046071</v>
      </c>
      <c r="G2" t="s">
        <v>2</v>
      </c>
      <c r="H2" t="s">
        <v>2</v>
      </c>
      <c r="I2">
        <v>0</v>
      </c>
      <c r="J2">
        <v>1.8968617152322398</v>
      </c>
      <c r="K2">
        <v>3.563842891813831</v>
      </c>
      <c r="L2">
        <v>0</v>
      </c>
    </row>
    <row r="3" spans="1:12">
      <c r="B3" s="1"/>
      <c r="C3" s="1"/>
    </row>
    <row r="4" spans="1:12">
      <c r="B4" s="1"/>
      <c r="C4" s="1"/>
    </row>
    <row r="5" spans="1:12">
      <c r="B5" s="1"/>
      <c r="C5" s="1"/>
    </row>
    <row r="6" spans="1:12">
      <c r="B6" s="1"/>
      <c r="C6" s="1"/>
    </row>
    <row r="7" spans="1:12">
      <c r="B7" s="1"/>
      <c r="C7" s="1"/>
    </row>
    <row r="8" spans="1:12">
      <c r="B8" s="1"/>
      <c r="C8" s="1"/>
    </row>
    <row r="9" spans="1:12">
      <c r="B9" s="1"/>
      <c r="C9" s="1"/>
    </row>
    <row r="10" spans="1:12">
      <c r="B10" s="1"/>
      <c r="C10" s="1"/>
    </row>
    <row r="11" spans="1:12">
      <c r="B11" s="1"/>
      <c r="C11" s="1"/>
    </row>
    <row r="12" spans="1:12">
      <c r="B12" s="1"/>
      <c r="C12" s="1"/>
    </row>
    <row r="13" spans="1:12">
      <c r="B13" s="1"/>
      <c r="C13" s="1"/>
    </row>
    <row r="14" spans="1:12">
      <c r="B14" s="1"/>
      <c r="C14" s="1"/>
    </row>
    <row r="15" spans="1:12">
      <c r="B15" s="1"/>
      <c r="C15" s="1"/>
    </row>
    <row r="16" spans="1:12">
      <c r="B16" s="1"/>
      <c r="C16" s="1"/>
    </row>
    <row r="17" spans="2:3">
      <c r="B17" s="1"/>
      <c r="C17" s="1"/>
    </row>
    <row r="18" spans="2:3">
      <c r="B18" s="1"/>
      <c r="C18" s="1"/>
    </row>
    <row r="19" spans="2:3">
      <c r="B19" s="1"/>
      <c r="C19" s="1"/>
    </row>
    <row r="20" spans="2:3">
      <c r="B20" s="1"/>
      <c r="C20" s="1"/>
    </row>
    <row r="21" spans="2:3">
      <c r="B21" s="1"/>
      <c r="C21" s="1"/>
    </row>
    <row r="22" spans="2:3">
      <c r="B22" s="1"/>
      <c r="C22" s="1"/>
    </row>
    <row r="23" spans="2:3">
      <c r="B23" s="1"/>
      <c r="C23" s="1"/>
    </row>
    <row r="24" spans="2:3">
      <c r="B24" s="1"/>
      <c r="C24" s="1"/>
    </row>
    <row r="25" spans="2:3">
      <c r="B25" s="1"/>
      <c r="C25" s="1"/>
    </row>
    <row r="26" spans="2:3">
      <c r="B26" s="1"/>
      <c r="C26" s="1"/>
    </row>
    <row r="27" spans="2:3">
      <c r="B27" s="1"/>
      <c r="C27" s="1"/>
    </row>
    <row r="28" spans="2:3">
      <c r="B28" s="1"/>
      <c r="C28" s="1"/>
    </row>
    <row r="29" spans="2:3">
      <c r="B29" s="1"/>
      <c r="C29" s="1"/>
    </row>
    <row r="30" spans="2:3">
      <c r="B30" s="1"/>
      <c r="C30" s="1"/>
    </row>
    <row r="31" spans="2:3">
      <c r="B31" s="1"/>
      <c r="C31" s="1"/>
    </row>
    <row r="32" spans="2:3">
      <c r="B32" s="1"/>
      <c r="C32" s="1"/>
    </row>
    <row r="33" spans="2:3">
      <c r="B33" s="1"/>
      <c r="C33" s="1"/>
    </row>
    <row r="34" spans="2:3">
      <c r="B34" s="1"/>
      <c r="C34" s="1"/>
    </row>
    <row r="35" spans="2:3">
      <c r="B35" s="1"/>
      <c r="C35" s="1"/>
    </row>
    <row r="36" spans="2:3">
      <c r="B36" s="1"/>
      <c r="C36" s="1"/>
    </row>
    <row r="37" spans="2:3">
      <c r="B37" s="1"/>
      <c r="C37" s="1"/>
    </row>
    <row r="38" spans="2:3">
      <c r="B38" s="1"/>
      <c r="C38" s="1"/>
    </row>
    <row r="39" spans="2:3">
      <c r="B39" s="1"/>
      <c r="C39" s="1"/>
    </row>
    <row r="40" spans="2:3">
      <c r="B40" s="1"/>
      <c r="C40" s="1"/>
    </row>
    <row r="41" spans="2:3">
      <c r="B41" s="1"/>
      <c r="C41" s="1"/>
    </row>
    <row r="42" spans="2:3">
      <c r="B42" s="1"/>
      <c r="C42" s="1"/>
    </row>
    <row r="43" spans="2:3">
      <c r="B43" s="1"/>
      <c r="C43" s="1"/>
    </row>
    <row r="44" spans="2:3">
      <c r="B44" s="1"/>
      <c r="C44" s="1"/>
    </row>
    <row r="45" spans="2:3">
      <c r="B45" s="1"/>
      <c r="C45" s="1"/>
    </row>
    <row r="46" spans="2:3">
      <c r="B46" s="1"/>
      <c r="C46" s="1"/>
    </row>
    <row r="47" spans="2:3">
      <c r="B47" s="1"/>
      <c r="C47" s="1"/>
    </row>
    <row r="48" spans="2:3">
      <c r="B48" s="1"/>
      <c r="C48" s="1"/>
    </row>
    <row r="49" spans="2:3">
      <c r="B49" s="1"/>
      <c r="C49" s="1"/>
    </row>
    <row r="50" spans="2:3">
      <c r="B50" s="1"/>
      <c r="C50" s="1"/>
    </row>
    <row r="51" spans="2:3">
      <c r="B51" s="1"/>
      <c r="C51" s="1"/>
    </row>
    <row r="52" spans="2:3">
      <c r="B52" s="1"/>
      <c r="C52" s="1"/>
    </row>
    <row r="53" spans="2:3">
      <c r="B53" s="1"/>
      <c r="C53" s="1"/>
    </row>
    <row r="54" spans="2:3">
      <c r="B54" s="1"/>
      <c r="C54" s="1"/>
    </row>
    <row r="55" spans="2:3">
      <c r="B55" s="1"/>
      <c r="C55" s="1"/>
    </row>
    <row r="56" spans="2:3">
      <c r="B56" s="1"/>
      <c r="C56" s="1"/>
    </row>
    <row r="57" spans="2:3">
      <c r="B57" s="1"/>
      <c r="C57" s="1"/>
    </row>
    <row r="58" spans="2:3">
      <c r="B58" s="1"/>
      <c r="C58" s="1"/>
    </row>
    <row r="59" spans="2:3">
      <c r="B59" s="1"/>
      <c r="C59" s="1"/>
    </row>
    <row r="60" spans="2:3">
      <c r="B60" s="1"/>
      <c r="C60" s="1"/>
    </row>
    <row r="61" spans="2:3">
      <c r="B61" s="1"/>
      <c r="C61" s="1"/>
    </row>
    <row r="62" spans="2:3">
      <c r="B62" s="1"/>
      <c r="C62" s="1"/>
    </row>
    <row r="63" spans="2:3">
      <c r="B63" s="1"/>
      <c r="C63" s="1"/>
    </row>
    <row r="64" spans="2:3">
      <c r="B64" s="1"/>
      <c r="C64" s="1"/>
    </row>
    <row r="65" spans="2:3">
      <c r="B65" s="1"/>
      <c r="C65" s="1"/>
    </row>
    <row r="66" spans="2:3">
      <c r="B66" s="1"/>
      <c r="C66" s="1"/>
    </row>
    <row r="67" spans="2:3">
      <c r="B67" s="1"/>
      <c r="C67" s="1"/>
    </row>
    <row r="68" spans="2:3">
      <c r="B68" s="1"/>
      <c r="C68" s="1"/>
    </row>
    <row r="69" spans="2:3">
      <c r="B69" s="1"/>
      <c r="C69" s="1"/>
    </row>
    <row r="70" spans="2:3">
      <c r="B70" s="1"/>
      <c r="C70" s="1"/>
    </row>
    <row r="71" spans="2:3">
      <c r="B71" s="1"/>
      <c r="C71" s="1"/>
    </row>
    <row r="72" spans="2:3">
      <c r="B72" s="1"/>
      <c r="C72" s="1"/>
    </row>
    <row r="73" spans="2:3">
      <c r="B73" s="1"/>
      <c r="C73" s="1"/>
    </row>
    <row r="74" spans="2:3">
      <c r="B74" s="1"/>
      <c r="C74" s="1"/>
    </row>
    <row r="75" spans="2:3">
      <c r="B75" s="1"/>
      <c r="C75" s="1"/>
    </row>
    <row r="76" spans="2:3">
      <c r="B76" s="1"/>
      <c r="C76" s="1"/>
    </row>
    <row r="77" spans="2:3">
      <c r="B77" s="1"/>
      <c r="C77" s="1"/>
    </row>
    <row r="78" spans="2:3">
      <c r="B78" s="1"/>
      <c r="C78" s="1"/>
    </row>
    <row r="79" spans="2:3">
      <c r="B79" s="1"/>
      <c r="C79" s="1"/>
    </row>
    <row r="80" spans="2:3">
      <c r="B80" s="1"/>
      <c r="C80" s="1"/>
    </row>
    <row r="81" spans="2:3">
      <c r="B81" s="1"/>
      <c r="C81" s="1"/>
    </row>
    <row r="82" spans="2:3">
      <c r="B82" s="1"/>
      <c r="C82" s="1"/>
    </row>
    <row r="83" spans="2:3">
      <c r="B83" s="1"/>
      <c r="C83" s="1"/>
    </row>
    <row r="84" spans="2:3">
      <c r="B84" s="1"/>
      <c r="C84" s="1"/>
    </row>
    <row r="85" spans="2:3">
      <c r="B85" s="1"/>
      <c r="C85" s="1"/>
    </row>
    <row r="86" spans="2:3">
      <c r="B86" s="1"/>
      <c r="C86" s="1"/>
    </row>
    <row r="87" spans="2:3">
      <c r="B87" s="1"/>
      <c r="C87" s="1"/>
    </row>
    <row r="88" spans="2:3">
      <c r="B88" s="1"/>
      <c r="C88" s="1"/>
    </row>
    <row r="89" spans="2:3">
      <c r="B89" s="1"/>
      <c r="C89" s="1"/>
    </row>
    <row r="90" spans="2:3">
      <c r="B90" s="1"/>
      <c r="C90" s="1"/>
    </row>
    <row r="91" spans="2:3">
      <c r="B91" s="1"/>
      <c r="C91" s="1"/>
    </row>
    <row r="92" spans="2:3">
      <c r="B92" s="1"/>
      <c r="C92" s="1"/>
    </row>
    <row r="93" spans="2:3">
      <c r="B93" s="1"/>
      <c r="C93" s="1"/>
    </row>
    <row r="94" spans="2:3">
      <c r="B94" s="1"/>
      <c r="C94" s="1"/>
    </row>
    <row r="95" spans="2:3">
      <c r="B95" s="1"/>
      <c r="C95" s="1"/>
    </row>
    <row r="96" spans="2:3">
      <c r="B96" s="1"/>
      <c r="C96" s="1"/>
    </row>
    <row r="97" spans="2:3">
      <c r="B97" s="1"/>
      <c r="C97" s="1"/>
    </row>
    <row r="98" spans="2:3">
      <c r="B98" s="1"/>
      <c r="C98" s="1"/>
    </row>
    <row r="99" spans="2:3">
      <c r="B99" s="1"/>
      <c r="C99" s="1"/>
    </row>
    <row r="100" spans="2:3">
      <c r="B100" s="1"/>
      <c r="C100" s="1"/>
    </row>
    <row r="101" spans="2:3">
      <c r="B101" s="1"/>
      <c r="C101" s="1"/>
    </row>
    <row r="102" spans="2:3">
      <c r="B102" s="1"/>
      <c r="C102" s="1"/>
    </row>
    <row r="103" spans="2:3">
      <c r="B103" s="1"/>
      <c r="C103" s="1"/>
    </row>
    <row r="104" spans="2:3">
      <c r="B104" s="1"/>
      <c r="C104" s="1"/>
    </row>
    <row r="105" spans="2:3">
      <c r="B105" s="1"/>
      <c r="C105" s="1"/>
    </row>
    <row r="106" spans="2:3">
      <c r="B106" s="1"/>
      <c r="C106" s="1"/>
    </row>
    <row r="107" spans="2:3">
      <c r="B107" s="1"/>
      <c r="C107" s="1"/>
    </row>
    <row r="108" spans="2:3">
      <c r="B108" s="1"/>
      <c r="C108" s="1"/>
    </row>
    <row r="109" spans="2:3">
      <c r="B109" s="1"/>
      <c r="C109" s="1"/>
    </row>
    <row r="110" spans="2:3">
      <c r="B110" s="1"/>
      <c r="C110" s="1"/>
    </row>
    <row r="111" spans="2:3">
      <c r="B111" s="1"/>
      <c r="C111" s="1"/>
    </row>
    <row r="112" spans="2:3">
      <c r="B112" s="1"/>
      <c r="C112" s="1"/>
    </row>
    <row r="113" spans="2:3">
      <c r="B113" s="1"/>
      <c r="C113" s="1"/>
    </row>
    <row r="114" spans="2:3">
      <c r="B114" s="1"/>
      <c r="C114" s="1"/>
    </row>
    <row r="115" spans="2:3">
      <c r="B115" s="1"/>
      <c r="C115" s="1"/>
    </row>
    <row r="116" spans="2:3">
      <c r="B116" s="1"/>
      <c r="C116" s="1"/>
    </row>
    <row r="117" spans="2:3">
      <c r="B117" s="1"/>
      <c r="C117" s="1"/>
    </row>
    <row r="118" spans="2:3">
      <c r="B118" s="1"/>
      <c r="C118" s="1"/>
    </row>
    <row r="119" spans="2:3">
      <c r="B119" s="1"/>
      <c r="C119" s="1"/>
    </row>
    <row r="120" spans="2:3">
      <c r="B120" s="1"/>
      <c r="C120" s="1"/>
    </row>
    <row r="121" spans="2:3">
      <c r="B121" s="1"/>
      <c r="C121" s="1"/>
    </row>
    <row r="122" spans="2:3">
      <c r="B122" s="1"/>
      <c r="C122" s="1"/>
    </row>
    <row r="123" spans="2:3">
      <c r="B123" s="1"/>
      <c r="C123" s="1"/>
    </row>
    <row r="124" spans="2:3">
      <c r="B124" s="1"/>
      <c r="C124" s="1"/>
    </row>
    <row r="125" spans="2:3">
      <c r="B125" s="1"/>
      <c r="C125" s="1"/>
    </row>
    <row r="126" spans="2:3">
      <c r="B126" s="1"/>
      <c r="C126" s="1"/>
    </row>
    <row r="127" spans="2:3">
      <c r="B127" s="1"/>
      <c r="C127" s="1"/>
    </row>
    <row r="128" spans="2:3">
      <c r="B128" s="1"/>
      <c r="C128" s="1"/>
    </row>
    <row r="129" spans="2:3">
      <c r="B129" s="1"/>
      <c r="C129" s="1"/>
    </row>
    <row r="130" spans="2:3">
      <c r="B130" s="1"/>
      <c r="C130" s="1"/>
    </row>
    <row r="131" spans="2:3">
      <c r="B131" s="1"/>
      <c r="C131" s="1"/>
    </row>
    <row r="132" spans="2:3">
      <c r="B132" s="1"/>
      <c r="C132" s="1"/>
    </row>
    <row r="133" spans="2:3">
      <c r="B133" s="1"/>
      <c r="C133" s="1"/>
    </row>
    <row r="134" spans="2:3">
      <c r="B134" s="1"/>
      <c r="C134" s="1"/>
    </row>
    <row r="135" spans="2:3">
      <c r="B135" s="1"/>
      <c r="C135" s="1"/>
    </row>
    <row r="136" spans="2:3">
      <c r="B136" s="1"/>
      <c r="C136" s="1"/>
    </row>
    <row r="137" spans="2:3">
      <c r="B137" s="1"/>
      <c r="C137" s="1"/>
    </row>
    <row r="138" spans="2:3">
      <c r="B138" s="1"/>
      <c r="C138" s="1"/>
    </row>
    <row r="139" spans="2:3">
      <c r="B139" s="1"/>
      <c r="C139" s="1"/>
    </row>
    <row r="140" spans="2:3">
      <c r="B140" s="1"/>
      <c r="C140" s="1"/>
    </row>
    <row r="141" spans="2:3">
      <c r="B141" s="1"/>
      <c r="C141" s="1"/>
    </row>
    <row r="142" spans="2:3">
      <c r="B142" s="1"/>
      <c r="C142" s="1"/>
    </row>
    <row r="143" spans="2:3">
      <c r="B143" s="1"/>
      <c r="C143" s="1"/>
    </row>
    <row r="144" spans="2:3">
      <c r="B144" s="1"/>
      <c r="C144" s="1"/>
    </row>
    <row r="145" spans="2:3">
      <c r="B145" s="1"/>
      <c r="C145" s="1"/>
    </row>
    <row r="146" spans="2:3">
      <c r="B146" s="1"/>
      <c r="C146" s="1"/>
    </row>
    <row r="147" spans="2:3">
      <c r="B147" s="1"/>
      <c r="C147" s="1"/>
    </row>
    <row r="148" spans="2:3">
      <c r="B148" s="1"/>
      <c r="C14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I261"/>
  <sheetViews>
    <sheetView workbookViewId="0"/>
  </sheetViews>
  <sheetFormatPr defaultRowHeight="14.4"/>
  <cols>
    <col min="1" max="1" width="43.33203125" bestFit="1" customWidth="1"/>
    <col min="2" max="2" width="16.33203125" bestFit="1" customWidth="1"/>
    <col min="3" max="3" width="10.33203125" customWidth="1"/>
    <col min="4" max="4" width="32" bestFit="1" customWidth="1"/>
    <col min="5" max="5" width="32" customWidth="1"/>
    <col min="6" max="6" width="28.88671875" bestFit="1" customWidth="1"/>
    <col min="7" max="7" width="27.6640625" bestFit="1" customWidth="1"/>
    <col min="8" max="8" width="27" bestFit="1" customWidth="1"/>
    <col min="9" max="9" width="9.88671875" bestFit="1" customWidth="1"/>
    <col min="10" max="10" width="10.109375" bestFit="1" customWidth="1"/>
    <col min="11" max="11" width="27.33203125" bestFit="1" customWidth="1"/>
    <col min="12" max="12" width="11.109375" bestFit="1" customWidth="1"/>
    <col min="13" max="13" width="21.6640625" customWidth="1"/>
    <col min="14" max="14" width="14.109375" bestFit="1" customWidth="1"/>
    <col min="15" max="15" width="21.33203125" bestFit="1" customWidth="1"/>
    <col min="16" max="16" width="12" bestFit="1" customWidth="1"/>
    <col min="17" max="17" width="21.44140625" bestFit="1" customWidth="1"/>
    <col min="18" max="18" width="17.6640625" bestFit="1" customWidth="1"/>
    <col min="19" max="19" width="18.6640625" bestFit="1" customWidth="1"/>
    <col min="20" max="20" width="14.109375" bestFit="1" customWidth="1"/>
    <col min="21" max="21" width="14.88671875" bestFit="1" customWidth="1"/>
    <col min="22" max="22" width="13.88671875" bestFit="1" customWidth="1"/>
    <col min="23" max="23" width="14.44140625" bestFit="1" customWidth="1"/>
    <col min="24" max="24" width="15.109375" bestFit="1" customWidth="1"/>
    <col min="25" max="25" width="15" bestFit="1" customWidth="1"/>
    <col min="26" max="27" width="21.88671875" customWidth="1"/>
    <col min="28" max="28" width="20.5546875" bestFit="1" customWidth="1"/>
    <col min="29" max="29" width="21.6640625" bestFit="1" customWidth="1"/>
    <col min="30" max="30" width="17.6640625" bestFit="1" customWidth="1"/>
    <col min="31" max="31" width="16.44140625" bestFit="1" customWidth="1"/>
    <col min="32" max="32" width="17.33203125" bestFit="1" customWidth="1"/>
    <col min="33" max="33" width="18" bestFit="1" customWidth="1"/>
    <col min="34" max="34" width="16.5546875" bestFit="1" customWidth="1"/>
    <col min="35" max="35" width="17.6640625" bestFit="1" customWidth="1"/>
    <col min="36" max="36" width="13.6640625" bestFit="1" customWidth="1"/>
    <col min="37" max="37" width="12.6640625" bestFit="1" customWidth="1"/>
    <col min="38" max="38" width="13.33203125" bestFit="1" customWidth="1"/>
    <col min="39" max="39" width="14" bestFit="1" customWidth="1"/>
    <col min="40" max="40" width="20.6640625" bestFit="1" customWidth="1"/>
    <col min="41" max="41" width="9.33203125" bestFit="1" customWidth="1"/>
    <col min="42" max="42" width="14.6640625" bestFit="1" customWidth="1"/>
    <col min="43" max="43" width="13.88671875" bestFit="1" customWidth="1"/>
    <col min="44" max="44" width="17" bestFit="1" customWidth="1"/>
    <col min="45" max="45" width="5.6640625" bestFit="1" customWidth="1"/>
    <col min="46" max="46" width="8.109375" bestFit="1" customWidth="1"/>
    <col min="47" max="47" width="14" bestFit="1" customWidth="1"/>
    <col min="48" max="48" width="14.33203125" bestFit="1" customWidth="1"/>
    <col min="49" max="49" width="10.6640625" bestFit="1" customWidth="1"/>
    <col min="50" max="50" width="10.5546875" bestFit="1" customWidth="1"/>
    <col min="51" max="51" width="6.5546875" bestFit="1" customWidth="1"/>
    <col min="52" max="52" width="7.5546875" bestFit="1" customWidth="1"/>
    <col min="53" max="53" width="14.88671875" bestFit="1" customWidth="1"/>
    <col min="54" max="54" width="17.44140625" bestFit="1" customWidth="1"/>
    <col min="55" max="55" width="14.109375" bestFit="1" customWidth="1"/>
    <col min="56" max="56" width="15.109375" bestFit="1" customWidth="1"/>
    <col min="57" max="57" width="14.6640625" bestFit="1" customWidth="1"/>
    <col min="58" max="58" width="15" bestFit="1" customWidth="1"/>
    <col min="59" max="59" width="11.6640625" bestFit="1" customWidth="1"/>
    <col min="60" max="60" width="11.33203125" bestFit="1" customWidth="1"/>
    <col min="61" max="61" width="17.6640625" bestFit="1" customWidth="1"/>
    <col min="62" max="62" width="20.33203125" bestFit="1" customWidth="1"/>
    <col min="63" max="63" width="18.44140625" bestFit="1" customWidth="1"/>
    <col min="64" max="64" width="17.33203125" bestFit="1" customWidth="1"/>
    <col min="65" max="65" width="17.44140625" bestFit="1" customWidth="1"/>
    <col min="66" max="66" width="18.109375" bestFit="1" customWidth="1"/>
    <col min="67" max="67" width="13.6640625" bestFit="1" customWidth="1"/>
    <col min="68" max="68" width="16.33203125" bestFit="1" customWidth="1"/>
    <col min="69" max="69" width="14.109375" bestFit="1" customWidth="1"/>
    <col min="70" max="70" width="14.44140625" bestFit="1" customWidth="1"/>
    <col min="71" max="71" width="13.88671875" bestFit="1" customWidth="1"/>
    <col min="72" max="72" width="10.6640625" bestFit="1" customWidth="1"/>
    <col min="73" max="73" width="18.6640625" bestFit="1" customWidth="1"/>
    <col min="74" max="74" width="13.44140625" bestFit="1" customWidth="1"/>
    <col min="75" max="75" width="18.6640625" bestFit="1" customWidth="1"/>
    <col min="76" max="76" width="18" bestFit="1" customWidth="1"/>
    <col min="77" max="77" width="10.88671875" bestFit="1" customWidth="1"/>
    <col min="78" max="78" width="9.88671875" bestFit="1" customWidth="1"/>
    <col min="79" max="79" width="12.109375" bestFit="1" customWidth="1"/>
  </cols>
  <sheetData>
    <row r="1" spans="1:87">
      <c r="A1" s="3" t="s">
        <v>0</v>
      </c>
      <c r="B1" t="s">
        <v>1</v>
      </c>
      <c r="C1" t="s">
        <v>189</v>
      </c>
      <c r="D1" t="s">
        <v>14</v>
      </c>
      <c r="E1" t="s">
        <v>188</v>
      </c>
      <c r="F1" t="s">
        <v>62</v>
      </c>
      <c r="G1" t="s">
        <v>63</v>
      </c>
      <c r="H1" t="s">
        <v>64</v>
      </c>
      <c r="I1" t="s">
        <v>15</v>
      </c>
      <c r="J1" t="s">
        <v>16</v>
      </c>
      <c r="K1" t="s">
        <v>61</v>
      </c>
      <c r="L1" t="s">
        <v>92</v>
      </c>
      <c r="M1" t="s">
        <v>89</v>
      </c>
      <c r="N1" t="s">
        <v>55</v>
      </c>
      <c r="O1" t="s">
        <v>182</v>
      </c>
      <c r="P1" t="s">
        <v>91</v>
      </c>
      <c r="Q1" t="s">
        <v>90</v>
      </c>
      <c r="R1" t="s">
        <v>12</v>
      </c>
      <c r="S1" t="s">
        <v>56</v>
      </c>
      <c r="T1" t="s">
        <v>57</v>
      </c>
      <c r="U1" t="s">
        <v>58</v>
      </c>
      <c r="V1" t="s">
        <v>6</v>
      </c>
      <c r="W1" t="s">
        <v>157</v>
      </c>
      <c r="X1" t="s">
        <v>175</v>
      </c>
      <c r="Y1" t="s">
        <v>59</v>
      </c>
      <c r="Z1" t="s">
        <v>7</v>
      </c>
      <c r="AA1" t="s">
        <v>219</v>
      </c>
      <c r="AB1" t="s">
        <v>154</v>
      </c>
      <c r="AC1" t="s">
        <v>153</v>
      </c>
      <c r="AD1" t="s">
        <v>152</v>
      </c>
      <c r="AE1" t="s">
        <v>151</v>
      </c>
      <c r="AF1" t="s">
        <v>155</v>
      </c>
      <c r="AG1" t="s">
        <v>158</v>
      </c>
      <c r="AH1" t="s">
        <v>147</v>
      </c>
      <c r="AI1" t="s">
        <v>148</v>
      </c>
      <c r="AJ1" t="s">
        <v>150</v>
      </c>
      <c r="AK1" t="s">
        <v>149</v>
      </c>
      <c r="AL1" t="s">
        <v>159</v>
      </c>
      <c r="AM1" t="s">
        <v>156</v>
      </c>
      <c r="AN1" t="s">
        <v>160</v>
      </c>
      <c r="AO1" t="s">
        <v>17</v>
      </c>
      <c r="AP1" t="s">
        <v>18</v>
      </c>
      <c r="AQ1" t="s">
        <v>19</v>
      </c>
      <c r="AR1" t="s">
        <v>161</v>
      </c>
      <c r="AS1" t="s">
        <v>20</v>
      </c>
      <c r="AT1" t="s">
        <v>21</v>
      </c>
      <c r="AU1" t="s">
        <v>22</v>
      </c>
      <c r="AV1" t="s">
        <v>23</v>
      </c>
      <c r="AW1" t="s">
        <v>24</v>
      </c>
      <c r="AX1" t="s">
        <v>25</v>
      </c>
      <c r="AY1" t="s">
        <v>26</v>
      </c>
      <c r="AZ1" t="s">
        <v>27</v>
      </c>
      <c r="BA1" t="s">
        <v>28</v>
      </c>
      <c r="BB1" t="s">
        <v>29</v>
      </c>
      <c r="BC1" t="s">
        <v>30</v>
      </c>
      <c r="BD1" t="s">
        <v>31</v>
      </c>
      <c r="BE1" t="s">
        <v>32</v>
      </c>
      <c r="BF1" t="s">
        <v>33</v>
      </c>
      <c r="BG1" t="s">
        <v>34</v>
      </c>
      <c r="BH1" t="s">
        <v>35</v>
      </c>
      <c r="BI1" t="s">
        <v>36</v>
      </c>
      <c r="BJ1" t="s">
        <v>37</v>
      </c>
      <c r="BK1" t="s">
        <v>38</v>
      </c>
      <c r="BL1" t="s">
        <v>39</v>
      </c>
      <c r="BM1" t="s">
        <v>40</v>
      </c>
      <c r="BN1" t="s">
        <v>41</v>
      </c>
      <c r="BO1" t="s">
        <v>42</v>
      </c>
      <c r="BP1" t="s">
        <v>43</v>
      </c>
      <c r="BQ1" t="s">
        <v>44</v>
      </c>
      <c r="BR1" t="s">
        <v>45</v>
      </c>
      <c r="BS1" t="s">
        <v>46</v>
      </c>
      <c r="BT1" t="s">
        <v>47</v>
      </c>
      <c r="BU1" t="s">
        <v>48</v>
      </c>
      <c r="BV1" t="s">
        <v>49</v>
      </c>
      <c r="BW1" t="s">
        <v>50</v>
      </c>
      <c r="BX1" t="s">
        <v>51</v>
      </c>
      <c r="BY1" t="s">
        <v>52</v>
      </c>
      <c r="BZ1" t="s">
        <v>53</v>
      </c>
      <c r="CA1" t="s">
        <v>54</v>
      </c>
      <c r="CB1" s="9" t="s">
        <v>200</v>
      </c>
      <c r="CC1" s="9" t="s">
        <v>201</v>
      </c>
      <c r="CD1" s="9" t="s">
        <v>202</v>
      </c>
      <c r="CE1" s="9" t="s">
        <v>203</v>
      </c>
      <c r="CF1" s="9" t="s">
        <v>204</v>
      </c>
      <c r="CG1" t="s">
        <v>205</v>
      </c>
      <c r="CH1" t="s">
        <v>206</v>
      </c>
      <c r="CI1" t="s">
        <v>207</v>
      </c>
    </row>
    <row r="2" spans="1:87">
      <c r="A2" s="9" t="s">
        <v>184</v>
      </c>
      <c r="B2" s="10">
        <v>42163</v>
      </c>
      <c r="C2" s="10"/>
      <c r="D2" s="9"/>
      <c r="E2" s="9"/>
      <c r="F2" s="9"/>
      <c r="G2" s="9"/>
      <c r="H2" s="9"/>
      <c r="I2" s="9"/>
      <c r="J2" s="9"/>
      <c r="K2">
        <v>2</v>
      </c>
      <c r="L2" s="9"/>
      <c r="M2" s="9"/>
      <c r="N2">
        <v>0.25</v>
      </c>
      <c r="O2" s="9"/>
      <c r="P2" s="9"/>
      <c r="Q2" s="9">
        <f t="shared" ref="Q2:Q10" si="0">N2*1000000/R2</f>
        <v>23992.322456813821</v>
      </c>
      <c r="R2">
        <v>10.42</v>
      </c>
      <c r="S2" s="9"/>
      <c r="T2" s="9"/>
      <c r="U2">
        <v>6.98</v>
      </c>
      <c r="X2" s="9"/>
      <c r="Z2" s="11">
        <v>17.396999999999998</v>
      </c>
      <c r="AA2" s="11"/>
      <c r="AB2">
        <v>4.6600000000000003E-2</v>
      </c>
      <c r="AD2">
        <v>6.6900000000000001E-2</v>
      </c>
      <c r="AE2" s="9"/>
      <c r="AG2" s="9"/>
      <c r="AH2">
        <v>0.49</v>
      </c>
      <c r="AI2" s="9"/>
      <c r="AJ2">
        <v>0.47</v>
      </c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</row>
    <row r="3" spans="1:87">
      <c r="A3" t="s">
        <v>184</v>
      </c>
      <c r="B3" s="4">
        <v>42178</v>
      </c>
      <c r="C3" s="4"/>
      <c r="K3">
        <v>6</v>
      </c>
      <c r="N3">
        <v>1.29</v>
      </c>
      <c r="Q3" s="9">
        <f t="shared" si="0"/>
        <v>25313.97174254317</v>
      </c>
      <c r="R3">
        <v>50.96</v>
      </c>
      <c r="U3">
        <v>36.15</v>
      </c>
      <c r="Z3" s="11">
        <v>87.113</v>
      </c>
      <c r="AA3" s="11"/>
      <c r="AB3">
        <v>4.2999999999999997E-2</v>
      </c>
      <c r="AD3">
        <v>1.7299999999999999E-2</v>
      </c>
      <c r="AH3">
        <v>2.19</v>
      </c>
      <c r="AJ3">
        <v>0.62</v>
      </c>
    </row>
    <row r="4" spans="1:87">
      <c r="A4" t="s">
        <v>184</v>
      </c>
      <c r="B4" s="4">
        <v>42192</v>
      </c>
      <c r="C4" s="4"/>
      <c r="K4">
        <v>9</v>
      </c>
      <c r="N4">
        <v>2.3199999999999998</v>
      </c>
      <c r="Q4" s="9">
        <f t="shared" si="0"/>
        <v>26429.710640236957</v>
      </c>
      <c r="R4">
        <v>87.78</v>
      </c>
      <c r="U4">
        <v>96.65</v>
      </c>
      <c r="Z4" s="11">
        <v>184.42699999999999</v>
      </c>
      <c r="AA4" s="11"/>
      <c r="AB4">
        <v>4.2000000000000003E-2</v>
      </c>
      <c r="AD4">
        <v>1.61E-2</v>
      </c>
      <c r="AH4">
        <v>3.69</v>
      </c>
      <c r="AJ4">
        <v>1.55</v>
      </c>
    </row>
    <row r="5" spans="1:87">
      <c r="A5" t="s">
        <v>184</v>
      </c>
      <c r="B5" s="4">
        <v>42258</v>
      </c>
      <c r="C5" s="4"/>
      <c r="K5">
        <v>15</v>
      </c>
      <c r="N5">
        <v>1.68</v>
      </c>
      <c r="Q5" s="9">
        <f t="shared" si="0"/>
        <v>27568.099770265835</v>
      </c>
      <c r="R5">
        <v>60.94</v>
      </c>
      <c r="U5">
        <v>286.54000000000002</v>
      </c>
      <c r="V5">
        <v>530.27</v>
      </c>
      <c r="Z5" s="11">
        <v>877.75699999999995</v>
      </c>
      <c r="AA5" s="11"/>
      <c r="AB5">
        <v>2.2400000000000003E-2</v>
      </c>
      <c r="AD5">
        <v>6.3E-3</v>
      </c>
      <c r="AE5">
        <v>4.36E-2</v>
      </c>
      <c r="AF5">
        <v>4.3600000000000003</v>
      </c>
      <c r="AH5">
        <v>1.36</v>
      </c>
      <c r="AJ5">
        <v>1.81</v>
      </c>
      <c r="AK5">
        <v>23.11</v>
      </c>
    </row>
    <row r="6" spans="1:87">
      <c r="A6" t="s">
        <v>184</v>
      </c>
      <c r="B6" s="4">
        <v>42248</v>
      </c>
      <c r="C6" s="4"/>
      <c r="K6">
        <v>16</v>
      </c>
      <c r="N6">
        <v>4.4400000000000004</v>
      </c>
      <c r="Q6" s="9">
        <f t="shared" si="0"/>
        <v>30498.694875669731</v>
      </c>
      <c r="R6">
        <v>145.58000000000001</v>
      </c>
      <c r="U6">
        <v>310.3</v>
      </c>
      <c r="V6">
        <v>457.27</v>
      </c>
      <c r="Z6" s="11">
        <v>913.14699999999993</v>
      </c>
      <c r="AA6" s="11"/>
      <c r="AB6">
        <v>3.73E-2</v>
      </c>
      <c r="AD6">
        <v>0.01</v>
      </c>
      <c r="AE6">
        <v>4.3400000000000001E-2</v>
      </c>
      <c r="AF6">
        <v>4.34</v>
      </c>
      <c r="AH6">
        <v>5.43</v>
      </c>
      <c r="AJ6">
        <v>3.11</v>
      </c>
      <c r="AK6">
        <v>19.87</v>
      </c>
    </row>
    <row r="7" spans="1:87">
      <c r="A7" t="s">
        <v>184</v>
      </c>
      <c r="B7" s="4">
        <v>42199</v>
      </c>
      <c r="C7" s="4"/>
      <c r="K7">
        <v>11</v>
      </c>
      <c r="N7">
        <v>3.81</v>
      </c>
      <c r="Q7" s="9">
        <f t="shared" si="0"/>
        <v>31127.450980392154</v>
      </c>
      <c r="R7">
        <v>122.4</v>
      </c>
      <c r="U7">
        <v>165.92</v>
      </c>
      <c r="Z7" s="11">
        <v>288.327</v>
      </c>
      <c r="AA7" s="11"/>
      <c r="AB7">
        <v>4.5599999999999995E-2</v>
      </c>
      <c r="AD7">
        <v>1.6200000000000003E-2</v>
      </c>
      <c r="AH7">
        <v>5.58</v>
      </c>
      <c r="AJ7">
        <v>2.69</v>
      </c>
    </row>
    <row r="8" spans="1:87">
      <c r="A8" t="s">
        <v>184</v>
      </c>
      <c r="B8" s="4">
        <v>42227</v>
      </c>
      <c r="C8" s="4"/>
      <c r="K8">
        <v>15</v>
      </c>
      <c r="N8">
        <v>5.61</v>
      </c>
      <c r="Q8" s="9">
        <f t="shared" si="0"/>
        <v>33850.238339467811</v>
      </c>
      <c r="R8">
        <v>165.73</v>
      </c>
      <c r="U8">
        <v>337.93</v>
      </c>
      <c r="V8">
        <v>146.61000000000001</v>
      </c>
      <c r="Z8" s="11">
        <v>650.26700000000005</v>
      </c>
      <c r="AA8" s="11"/>
      <c r="AB8">
        <v>4.7899999999999998E-2</v>
      </c>
      <c r="AD8">
        <v>1.8200000000000001E-2</v>
      </c>
      <c r="AE8">
        <v>4.2999999999999997E-2</v>
      </c>
      <c r="AF8">
        <v>4.3</v>
      </c>
      <c r="AH8">
        <v>7.94</v>
      </c>
      <c r="AJ8">
        <v>6.14</v>
      </c>
      <c r="AK8">
        <v>6.3</v>
      </c>
    </row>
    <row r="9" spans="1:87">
      <c r="A9" t="s">
        <v>184</v>
      </c>
      <c r="B9" s="4">
        <v>42212</v>
      </c>
      <c r="C9" s="4"/>
      <c r="K9">
        <v>13</v>
      </c>
      <c r="N9">
        <v>5.96</v>
      </c>
      <c r="Q9" s="9">
        <f t="shared" si="0"/>
        <v>33927.249957306318</v>
      </c>
      <c r="R9">
        <v>175.67</v>
      </c>
      <c r="U9">
        <v>263.33</v>
      </c>
      <c r="V9">
        <v>22.33</v>
      </c>
      <c r="Z9" s="11">
        <v>461.33299999999997</v>
      </c>
      <c r="AA9" s="11"/>
      <c r="AB9">
        <v>5.1900000000000002E-2</v>
      </c>
      <c r="AD9">
        <v>1.72E-2</v>
      </c>
      <c r="AE9">
        <v>3.95E-2</v>
      </c>
      <c r="AF9">
        <v>3.95</v>
      </c>
      <c r="AH9">
        <v>9.1199999999999992</v>
      </c>
      <c r="AJ9">
        <v>4.53</v>
      </c>
      <c r="AK9">
        <v>0.88</v>
      </c>
    </row>
    <row r="10" spans="1:87">
      <c r="A10" t="s">
        <v>184</v>
      </c>
      <c r="B10" s="4">
        <v>42171</v>
      </c>
      <c r="C10" s="4"/>
      <c r="K10">
        <v>4</v>
      </c>
      <c r="N10">
        <v>0.74</v>
      </c>
      <c r="Q10" s="9">
        <f t="shared" si="0"/>
        <v>38845.144356955381</v>
      </c>
      <c r="R10">
        <v>19.05</v>
      </c>
      <c r="U10">
        <v>12.58</v>
      </c>
      <c r="Z10" s="11">
        <v>31.630000000000003</v>
      </c>
      <c r="AA10" s="11"/>
      <c r="AB10">
        <v>4.6699999999999998E-2</v>
      </c>
      <c r="AD10">
        <v>2.3799999999999998E-2</v>
      </c>
      <c r="AH10">
        <v>0.89</v>
      </c>
      <c r="AJ10">
        <v>0.3</v>
      </c>
    </row>
    <row r="11" spans="1:87">
      <c r="A11" t="s">
        <v>184</v>
      </c>
      <c r="B11" s="4">
        <v>42290</v>
      </c>
      <c r="C11" s="4"/>
      <c r="N11">
        <v>0</v>
      </c>
      <c r="Q11" s="9"/>
      <c r="R11">
        <v>2.1800000000000002</v>
      </c>
      <c r="U11">
        <v>191.26</v>
      </c>
      <c r="V11">
        <v>480.26</v>
      </c>
      <c r="W11">
        <v>109.33</v>
      </c>
      <c r="X11" t="e">
        <f>W11/M11</f>
        <v>#DIV/0!</v>
      </c>
      <c r="Y11">
        <v>370.94</v>
      </c>
      <c r="Z11" s="11">
        <v>673.70299999999997</v>
      </c>
      <c r="AA11" s="11">
        <f>Y11/Z11</f>
        <v>0.55059870595796667</v>
      </c>
    </row>
    <row r="12" spans="1:87">
      <c r="A12" t="s">
        <v>184</v>
      </c>
      <c r="B12" s="4">
        <v>42293</v>
      </c>
      <c r="C12" s="4"/>
      <c r="Q12" s="9"/>
      <c r="Y12">
        <v>372.5</v>
      </c>
      <c r="Z12" s="11"/>
      <c r="AA12" s="11"/>
    </row>
    <row r="13" spans="1:87">
      <c r="A13" t="s">
        <v>185</v>
      </c>
      <c r="B13" s="4">
        <v>42171</v>
      </c>
      <c r="C13" s="4"/>
      <c r="K13">
        <v>0</v>
      </c>
      <c r="N13">
        <v>0.12</v>
      </c>
      <c r="Q13" s="9">
        <f t="shared" ref="Q13:Q21" si="1">N13*1000000/R13</f>
        <v>21126.760563380281</v>
      </c>
      <c r="R13">
        <v>5.68</v>
      </c>
      <c r="U13">
        <v>2.2599999999999998</v>
      </c>
      <c r="Z13" s="11">
        <v>7.9370000000000003</v>
      </c>
      <c r="AA13" s="11"/>
      <c r="AB13">
        <v>4.3700000000000003E-2</v>
      </c>
      <c r="AD13">
        <v>2.8300000000000002E-2</v>
      </c>
      <c r="AH13">
        <v>0.25</v>
      </c>
      <c r="AJ13">
        <v>0.06</v>
      </c>
    </row>
    <row r="14" spans="1:87">
      <c r="A14" t="s">
        <v>185</v>
      </c>
      <c r="B14" s="4">
        <v>42267</v>
      </c>
      <c r="C14" s="4"/>
      <c r="K14">
        <v>13</v>
      </c>
      <c r="N14">
        <v>1.67</v>
      </c>
      <c r="Q14" s="9">
        <f t="shared" si="1"/>
        <v>24598.615407276477</v>
      </c>
      <c r="R14">
        <v>67.89</v>
      </c>
      <c r="U14">
        <v>210.64</v>
      </c>
      <c r="V14">
        <v>429.32</v>
      </c>
      <c r="Z14" s="11">
        <v>707.85299999999995</v>
      </c>
      <c r="AA14" s="11"/>
    </row>
    <row r="15" spans="1:87">
      <c r="A15" t="s">
        <v>185</v>
      </c>
      <c r="B15" s="4">
        <v>42192</v>
      </c>
      <c r="C15" s="4"/>
      <c r="K15">
        <v>6</v>
      </c>
      <c r="N15">
        <v>0.99</v>
      </c>
      <c r="Q15" s="9">
        <f t="shared" si="1"/>
        <v>25621.118012422361</v>
      </c>
      <c r="R15">
        <v>38.64</v>
      </c>
      <c r="U15">
        <v>28.56</v>
      </c>
      <c r="Z15" s="11">
        <v>67.203000000000003</v>
      </c>
      <c r="AA15" s="11"/>
      <c r="AB15">
        <v>4.1399999999999999E-2</v>
      </c>
      <c r="AD15">
        <v>2.0299999999999999E-2</v>
      </c>
      <c r="AH15">
        <v>1.6</v>
      </c>
      <c r="AJ15">
        <v>0.57999999999999996</v>
      </c>
    </row>
    <row r="16" spans="1:87">
      <c r="A16" t="s">
        <v>185</v>
      </c>
      <c r="B16" s="4">
        <v>42212</v>
      </c>
      <c r="C16" s="4"/>
      <c r="K16">
        <v>10</v>
      </c>
      <c r="N16">
        <v>3.02</v>
      </c>
      <c r="Q16" s="9">
        <f t="shared" si="1"/>
        <v>29320.388349514564</v>
      </c>
      <c r="R16">
        <v>103</v>
      </c>
      <c r="U16">
        <v>130.33000000000001</v>
      </c>
      <c r="V16">
        <v>1.79</v>
      </c>
      <c r="Z16" s="11">
        <v>235.12700000000001</v>
      </c>
      <c r="AA16" s="11"/>
      <c r="AB16">
        <v>5.6299999999999996E-2</v>
      </c>
      <c r="AD16">
        <v>1.9699999999999999E-2</v>
      </c>
      <c r="AE16">
        <v>4.2500000000000003E-2</v>
      </c>
      <c r="AF16">
        <v>4.25</v>
      </c>
      <c r="AH16">
        <v>5.79</v>
      </c>
      <c r="AJ16">
        <v>2.56</v>
      </c>
      <c r="AK16">
        <v>0.08</v>
      </c>
    </row>
    <row r="17" spans="1:79">
      <c r="A17" t="s">
        <v>185</v>
      </c>
      <c r="B17" s="4">
        <v>42199</v>
      </c>
      <c r="C17" s="4"/>
      <c r="K17">
        <v>7</v>
      </c>
      <c r="N17">
        <v>1.48</v>
      </c>
      <c r="Q17" s="9">
        <f t="shared" si="1"/>
        <v>29365.079365079368</v>
      </c>
      <c r="R17">
        <v>50.4</v>
      </c>
      <c r="U17">
        <v>46.86</v>
      </c>
      <c r="Z17" s="11">
        <v>97.26</v>
      </c>
      <c r="AA17" s="11"/>
      <c r="AB17">
        <v>4.7100000000000003E-2</v>
      </c>
      <c r="AD17">
        <v>1.6399999999999998E-2</v>
      </c>
      <c r="AH17">
        <v>2.37</v>
      </c>
      <c r="AJ17">
        <v>0.77</v>
      </c>
    </row>
    <row r="18" spans="1:79">
      <c r="A18" t="s">
        <v>185</v>
      </c>
      <c r="B18" s="4">
        <v>42248</v>
      </c>
      <c r="C18" s="4"/>
      <c r="K18">
        <v>13</v>
      </c>
      <c r="N18">
        <v>4.17</v>
      </c>
      <c r="Q18" s="9">
        <f t="shared" si="1"/>
        <v>31117.080814864563</v>
      </c>
      <c r="R18">
        <v>134.01</v>
      </c>
      <c r="U18">
        <v>258.22000000000003</v>
      </c>
      <c r="V18">
        <v>211.4</v>
      </c>
      <c r="Z18" s="11">
        <v>603.63</v>
      </c>
      <c r="AA18" s="11"/>
      <c r="AB18">
        <v>4.6500000000000007E-2</v>
      </c>
      <c r="AD18">
        <v>1.4999999999999999E-2</v>
      </c>
      <c r="AE18">
        <v>3.4700000000000002E-2</v>
      </c>
      <c r="AF18">
        <v>3.47</v>
      </c>
      <c r="AH18">
        <v>6.23</v>
      </c>
      <c r="AJ18">
        <v>3.86</v>
      </c>
      <c r="AK18">
        <v>7.34</v>
      </c>
    </row>
    <row r="19" spans="1:79">
      <c r="A19" t="s">
        <v>185</v>
      </c>
      <c r="B19" s="4">
        <v>42178</v>
      </c>
      <c r="C19" s="4"/>
      <c r="K19">
        <v>2</v>
      </c>
      <c r="N19">
        <v>0.31</v>
      </c>
      <c r="Q19" s="9">
        <f t="shared" si="1"/>
        <v>35267.349260523326</v>
      </c>
      <c r="R19">
        <v>8.7899999999999991</v>
      </c>
      <c r="U19">
        <v>5.16</v>
      </c>
      <c r="Z19" s="11">
        <v>13.95</v>
      </c>
      <c r="AA19" s="11"/>
      <c r="AB19">
        <v>4.0899999999999999E-2</v>
      </c>
      <c r="AD19">
        <v>1.8500000000000003E-2</v>
      </c>
      <c r="AH19">
        <v>0.36</v>
      </c>
      <c r="AJ19">
        <v>0.1</v>
      </c>
    </row>
    <row r="20" spans="1:79">
      <c r="A20" t="s">
        <v>185</v>
      </c>
      <c r="B20" s="4">
        <v>42258</v>
      </c>
      <c r="C20" s="4"/>
      <c r="K20">
        <v>14</v>
      </c>
      <c r="N20">
        <v>4.97</v>
      </c>
      <c r="Q20" s="9">
        <f t="shared" si="1"/>
        <v>39410.038854967883</v>
      </c>
      <c r="R20">
        <v>126.11</v>
      </c>
      <c r="U20">
        <v>277.08999999999997</v>
      </c>
      <c r="V20">
        <v>361.73</v>
      </c>
      <c r="Z20" s="11">
        <v>764.923</v>
      </c>
      <c r="AA20" s="11"/>
      <c r="AB20">
        <v>2.98E-2</v>
      </c>
      <c r="AD20">
        <v>8.1000000000000013E-3</v>
      </c>
      <c r="AE20">
        <v>4.4699999999999997E-2</v>
      </c>
      <c r="AF20">
        <v>4.47</v>
      </c>
      <c r="AH20">
        <v>3.75</v>
      </c>
      <c r="AJ20">
        <v>2.23</v>
      </c>
      <c r="AK20">
        <v>16.170000000000002</v>
      </c>
    </row>
    <row r="21" spans="1:79">
      <c r="A21" t="s">
        <v>185</v>
      </c>
      <c r="B21" s="4">
        <v>42227</v>
      </c>
      <c r="C21" s="4"/>
      <c r="K21">
        <v>14</v>
      </c>
      <c r="N21">
        <v>6.93</v>
      </c>
      <c r="Q21" s="9">
        <f t="shared" si="1"/>
        <v>50170.129588069212</v>
      </c>
      <c r="R21">
        <v>138.13</v>
      </c>
      <c r="U21">
        <v>242</v>
      </c>
      <c r="V21">
        <v>29.92</v>
      </c>
      <c r="Z21" s="11">
        <v>410.04700000000003</v>
      </c>
      <c r="AA21" s="11"/>
      <c r="AB21">
        <v>4.9699999999999994E-2</v>
      </c>
      <c r="AD21">
        <v>1.95E-2</v>
      </c>
      <c r="AE21">
        <v>4.4400000000000002E-2</v>
      </c>
      <c r="AF21">
        <v>4.4400000000000004</v>
      </c>
      <c r="AH21">
        <v>6.87</v>
      </c>
      <c r="AJ21">
        <v>4.7300000000000004</v>
      </c>
      <c r="AK21">
        <v>1.33</v>
      </c>
    </row>
    <row r="22" spans="1:79">
      <c r="A22" t="s">
        <v>185</v>
      </c>
      <c r="B22" s="4">
        <v>42290</v>
      </c>
      <c r="C22" s="4"/>
      <c r="N22">
        <v>0</v>
      </c>
      <c r="Q22" s="9"/>
      <c r="R22">
        <v>3.28</v>
      </c>
      <c r="U22">
        <v>176.27</v>
      </c>
      <c r="V22">
        <v>467.13</v>
      </c>
      <c r="W22">
        <v>99.48</v>
      </c>
      <c r="X22" t="e">
        <f>W22/M22</f>
        <v>#DIV/0!</v>
      </c>
      <c r="Y22">
        <v>367.65</v>
      </c>
      <c r="Z22" s="11">
        <v>646.68999999999994</v>
      </c>
      <c r="AA22" s="11">
        <f>Y22/Z22</f>
        <v>0.56851041457267004</v>
      </c>
    </row>
    <row r="23" spans="1:79">
      <c r="A23" t="s">
        <v>185</v>
      </c>
      <c r="B23" s="4">
        <v>42293</v>
      </c>
      <c r="C23" s="4"/>
      <c r="Q23" s="9"/>
      <c r="Y23">
        <v>302.7</v>
      </c>
      <c r="Z23" s="11"/>
      <c r="AA23" s="11"/>
    </row>
    <row r="24" spans="1:79">
      <c r="A24" t="s">
        <v>3</v>
      </c>
      <c r="B24" s="4">
        <v>42983</v>
      </c>
      <c r="C24" s="4"/>
      <c r="D24" s="4"/>
      <c r="E24" s="4"/>
      <c r="F24" s="4"/>
      <c r="G24" s="4"/>
      <c r="H24" s="4"/>
      <c r="I24">
        <v>31</v>
      </c>
      <c r="J24">
        <v>33.666666669999998</v>
      </c>
      <c r="K24">
        <v>20.88666667</v>
      </c>
      <c r="L24">
        <v>61.39</v>
      </c>
      <c r="M24">
        <f>L24*J24</f>
        <v>2066.7966668712997</v>
      </c>
      <c r="N24">
        <v>3.3484526670000001</v>
      </c>
      <c r="P24">
        <v>211949.37469999999</v>
      </c>
      <c r="Q24">
        <f t="shared" ref="Q24:Q30" si="2">N24*1000000/R24</f>
        <v>20837.10095400504</v>
      </c>
      <c r="R24">
        <v>160.69666670000001</v>
      </c>
      <c r="S24">
        <v>25.616666670000001</v>
      </c>
      <c r="T24">
        <v>186.31333330000001</v>
      </c>
      <c r="U24">
        <v>302.48333330000003</v>
      </c>
      <c r="V24">
        <v>409.21666670000002</v>
      </c>
      <c r="Z24">
        <v>898.0133333</v>
      </c>
      <c r="AB24">
        <v>2.746492545E-2</v>
      </c>
      <c r="AC24">
        <v>1.8975636559999998E-2</v>
      </c>
      <c r="AD24">
        <v>8.1153414599999998E-3</v>
      </c>
      <c r="AE24">
        <v>3.8795077800000001E-2</v>
      </c>
      <c r="AH24">
        <v>4.4259175710000003</v>
      </c>
      <c r="AI24">
        <v>0.40085383000000002</v>
      </c>
      <c r="AJ24">
        <v>2.4556705980000002</v>
      </c>
      <c r="AK24">
        <v>15.840236429999999</v>
      </c>
      <c r="AN24">
        <v>23.122678430000001</v>
      </c>
      <c r="AO24">
        <v>1.326094729</v>
      </c>
      <c r="AP24">
        <v>20822.952379999999</v>
      </c>
      <c r="AQ24">
        <v>18258.099859999998</v>
      </c>
      <c r="AS24">
        <v>764.44666670000004</v>
      </c>
      <c r="AU24">
        <v>5</v>
      </c>
      <c r="AV24">
        <v>6.1101009270000004</v>
      </c>
      <c r="AW24">
        <v>1.3891124260000001</v>
      </c>
      <c r="AX24">
        <v>6.4250525290000002</v>
      </c>
      <c r="AY24">
        <v>0.45081993999999997</v>
      </c>
      <c r="AZ24">
        <v>1.0506225199999999</v>
      </c>
      <c r="BA24">
        <v>14.28787365</v>
      </c>
      <c r="BB24">
        <v>25.268004139999999</v>
      </c>
      <c r="BC24">
        <v>24.959227420000001</v>
      </c>
      <c r="BD24">
        <v>8.0512938920000003</v>
      </c>
      <c r="BE24">
        <v>16.405305039999998</v>
      </c>
      <c r="BH24">
        <v>486.49708459999999</v>
      </c>
      <c r="BI24">
        <v>0.131513876</v>
      </c>
      <c r="BJ24">
        <v>0.51635507199999997</v>
      </c>
      <c r="BK24">
        <v>0.156608992</v>
      </c>
      <c r="BL24">
        <v>0.442822455</v>
      </c>
      <c r="BO24">
        <v>0.60551635000000004</v>
      </c>
      <c r="BP24">
        <v>0.28019391900000001</v>
      </c>
      <c r="BQ24">
        <v>0.48310399900000001</v>
      </c>
      <c r="BR24">
        <v>1.4177898360000001</v>
      </c>
      <c r="BU24">
        <v>2.2663543150000001</v>
      </c>
      <c r="BV24">
        <v>0.13615085800000001</v>
      </c>
      <c r="BW24">
        <v>1816.972784</v>
      </c>
      <c r="BX24">
        <v>3785.7399789999999</v>
      </c>
      <c r="BZ24">
        <v>19.532783550000001</v>
      </c>
    </row>
    <row r="25" spans="1:79">
      <c r="A25" t="s">
        <v>3</v>
      </c>
      <c r="B25" s="4">
        <v>42968</v>
      </c>
      <c r="C25" s="4"/>
      <c r="D25" s="4"/>
      <c r="E25" s="4"/>
      <c r="F25" s="4"/>
      <c r="G25" s="4"/>
      <c r="H25" s="4"/>
      <c r="I25">
        <v>31</v>
      </c>
      <c r="J25">
        <v>33.666666669999998</v>
      </c>
      <c r="K25">
        <v>20.88666667</v>
      </c>
      <c r="L25">
        <v>73.556666669999998</v>
      </c>
      <c r="M25">
        <f>L25*J25</f>
        <v>2476.4077781351889</v>
      </c>
      <c r="N25">
        <v>4.4933822670000003</v>
      </c>
      <c r="P25">
        <v>246404.07339999999</v>
      </c>
      <c r="Q25">
        <f t="shared" si="2"/>
        <v>24667.679467369173</v>
      </c>
      <c r="R25">
        <v>182.15666669999999</v>
      </c>
      <c r="S25">
        <v>5.1566666669999996</v>
      </c>
      <c r="T25">
        <v>187.31333330000001</v>
      </c>
      <c r="U25">
        <v>317.98333330000003</v>
      </c>
      <c r="V25">
        <v>217.55666669999999</v>
      </c>
      <c r="Z25">
        <v>722.85333330000003</v>
      </c>
      <c r="AB25">
        <v>4.5780029300000004E-2</v>
      </c>
      <c r="AC25">
        <v>2.4344771309999999E-2</v>
      </c>
      <c r="AD25">
        <v>1.3600711770000001E-2</v>
      </c>
      <c r="AE25">
        <v>3.3245203500000001E-2</v>
      </c>
      <c r="AH25">
        <v>8.3967630989999993</v>
      </c>
      <c r="AI25">
        <v>0.12453468099999999</v>
      </c>
      <c r="AJ25">
        <v>4.3441109280000001</v>
      </c>
      <c r="AK25">
        <v>7.2355102880000004</v>
      </c>
      <c r="AN25">
        <v>20.100919000000001</v>
      </c>
      <c r="AO25">
        <v>1.875228895</v>
      </c>
      <c r="AP25">
        <v>24555.750319999999</v>
      </c>
      <c r="AQ25">
        <v>23879.62084</v>
      </c>
      <c r="AS25">
        <v>764.44666670000004</v>
      </c>
      <c r="AU25">
        <v>5</v>
      </c>
      <c r="AV25">
        <v>3.2145502540000002</v>
      </c>
      <c r="AW25">
        <v>1.3891124260000001</v>
      </c>
      <c r="AX25">
        <v>7.2353046470000004</v>
      </c>
      <c r="AY25">
        <v>0.86346009099999999</v>
      </c>
      <c r="AZ25">
        <v>2.576694426</v>
      </c>
      <c r="BA25">
        <v>19.453620059999999</v>
      </c>
      <c r="BB25">
        <v>0.32145502500000001</v>
      </c>
      <c r="BC25">
        <v>19.296718200000001</v>
      </c>
      <c r="BD25">
        <v>17.073468699999999</v>
      </c>
      <c r="BE25">
        <v>34.734037100000002</v>
      </c>
      <c r="BH25">
        <v>382.55239289999997</v>
      </c>
      <c r="BI25">
        <v>0.45637277100000001</v>
      </c>
      <c r="BJ25">
        <v>0.498811324</v>
      </c>
      <c r="BK25">
        <v>0.230868765</v>
      </c>
      <c r="BL25">
        <v>0.19983250499999999</v>
      </c>
      <c r="BO25">
        <v>1.6763243489999999</v>
      </c>
      <c r="BP25">
        <v>1.8367544E-2</v>
      </c>
      <c r="BQ25">
        <v>0.90041895800000005</v>
      </c>
      <c r="BR25">
        <v>1.2573499420000001</v>
      </c>
      <c r="BU25">
        <v>2.554901455</v>
      </c>
      <c r="BV25">
        <v>0.22672908</v>
      </c>
      <c r="BW25">
        <v>2864.8653640000002</v>
      </c>
      <c r="BX25">
        <v>2871.5604330000001</v>
      </c>
      <c r="BZ25">
        <v>19.532783550000001</v>
      </c>
    </row>
    <row r="26" spans="1:79">
      <c r="A26" t="s">
        <v>3</v>
      </c>
      <c r="B26" s="4">
        <v>42942</v>
      </c>
      <c r="C26" s="4"/>
      <c r="D26" s="4"/>
      <c r="E26" s="4"/>
      <c r="F26" s="4"/>
      <c r="G26" s="4"/>
      <c r="H26" s="4"/>
      <c r="I26">
        <v>31</v>
      </c>
      <c r="J26">
        <v>23.666666670000001</v>
      </c>
      <c r="K26">
        <v>16.11</v>
      </c>
      <c r="L26">
        <v>29.943333330000002</v>
      </c>
      <c r="M26">
        <f>L26*J26</f>
        <v>708.65888890981114</v>
      </c>
      <c r="N26">
        <v>3.5467477330000001</v>
      </c>
      <c r="P26">
        <v>258047.00629999998</v>
      </c>
      <c r="Q26">
        <f t="shared" si="2"/>
        <v>24895.281227212148</v>
      </c>
      <c r="R26">
        <v>142.46666669999999</v>
      </c>
      <c r="S26">
        <v>13.6</v>
      </c>
      <c r="T26">
        <v>156.06666670000001</v>
      </c>
      <c r="U26">
        <v>211.7</v>
      </c>
      <c r="V26">
        <v>7.0333333329999999</v>
      </c>
      <c r="Z26">
        <v>374.8</v>
      </c>
      <c r="AB26">
        <v>5.2664065359999998E-2</v>
      </c>
      <c r="AC26">
        <v>2.4026684359999998E-2</v>
      </c>
      <c r="AD26">
        <v>1.5933583580000001E-2</v>
      </c>
      <c r="AE26">
        <v>3.4623949530000003E-2</v>
      </c>
      <c r="AH26">
        <v>7.4919406620000002</v>
      </c>
      <c r="AI26">
        <v>0.32024770200000002</v>
      </c>
      <c r="AJ26">
        <v>3.3575160039999998</v>
      </c>
      <c r="AK26">
        <v>0.24408219</v>
      </c>
      <c r="AN26">
        <v>11.41378656</v>
      </c>
      <c r="AO26">
        <v>2.1940391859999999</v>
      </c>
      <c r="AP26">
        <v>24806.254580000001</v>
      </c>
      <c r="AQ26">
        <v>22662.548620000001</v>
      </c>
      <c r="AR26">
        <v>1218.333333</v>
      </c>
      <c r="AS26">
        <v>588.33333330000005</v>
      </c>
      <c r="AU26">
        <v>5</v>
      </c>
      <c r="AV26">
        <v>6.1101009270000004</v>
      </c>
      <c r="AW26">
        <v>1.168888361</v>
      </c>
      <c r="AX26">
        <v>4.3617236650000004</v>
      </c>
      <c r="AY26">
        <v>0.85323291099999998</v>
      </c>
      <c r="AZ26">
        <v>2.0822463170000001</v>
      </c>
      <c r="BA26">
        <v>8.8911941460000001</v>
      </c>
      <c r="BB26">
        <v>1.8248287590000001</v>
      </c>
      <c r="BC26">
        <v>10.46151678</v>
      </c>
      <c r="BD26">
        <v>21.254411309999998</v>
      </c>
      <c r="BE26">
        <v>2.0502032419999998</v>
      </c>
      <c r="BH26">
        <v>291.83557009999998</v>
      </c>
      <c r="BI26">
        <v>0.18584066599999999</v>
      </c>
      <c r="BJ26">
        <v>0.61849928700000001</v>
      </c>
      <c r="BK26">
        <v>0.13053358400000001</v>
      </c>
      <c r="BL26">
        <v>4.5969863999999999E-2</v>
      </c>
      <c r="BO26">
        <v>0.20450197000000001</v>
      </c>
      <c r="BP26">
        <v>5.2578893000000002E-2</v>
      </c>
      <c r="BQ26">
        <v>0.168207088</v>
      </c>
      <c r="BR26">
        <v>7.3650926000000005E-2</v>
      </c>
      <c r="BU26">
        <v>0.26653564099999999</v>
      </c>
      <c r="BV26">
        <v>0.52397094600000005</v>
      </c>
      <c r="BW26">
        <v>5045.6976729999997</v>
      </c>
      <c r="BX26">
        <v>4682.6751670000003</v>
      </c>
      <c r="BY26">
        <v>127.1154331</v>
      </c>
      <c r="BZ26">
        <v>38.837267330000003</v>
      </c>
    </row>
    <row r="27" spans="1:79">
      <c r="A27" t="s">
        <v>3</v>
      </c>
      <c r="B27" s="4">
        <v>42895</v>
      </c>
      <c r="C27" s="4"/>
      <c r="D27" s="4"/>
      <c r="E27" s="4"/>
      <c r="F27" s="4"/>
      <c r="G27" s="4"/>
      <c r="H27" s="4"/>
      <c r="I27">
        <v>31.666666670000001</v>
      </c>
      <c r="J27">
        <v>31.333333329999999</v>
      </c>
      <c r="K27">
        <v>2</v>
      </c>
      <c r="N27">
        <v>0.18906666699999999</v>
      </c>
      <c r="P27">
        <v>265439.92389999999</v>
      </c>
      <c r="Q27">
        <f t="shared" si="2"/>
        <v>25549.549594594591</v>
      </c>
      <c r="R27">
        <v>7.4</v>
      </c>
      <c r="T27">
        <v>7.4</v>
      </c>
      <c r="U27">
        <v>4.9000000000000004</v>
      </c>
      <c r="Z27">
        <v>12.3</v>
      </c>
      <c r="AB27">
        <v>4.6311446829999998E-2</v>
      </c>
      <c r="AD27">
        <v>2.0514227950000002E-2</v>
      </c>
      <c r="AH27">
        <v>0.34375607200000002</v>
      </c>
      <c r="AJ27">
        <v>0.101174293</v>
      </c>
      <c r="AN27">
        <v>0.44493036499999999</v>
      </c>
      <c r="AO27">
        <v>1.8991813280000001</v>
      </c>
      <c r="AP27">
        <v>26543.992389999999</v>
      </c>
      <c r="AQ27">
        <v>26543.992389999999</v>
      </c>
      <c r="AR27">
        <v>187.7777778</v>
      </c>
      <c r="AS27">
        <v>71.666666669999998</v>
      </c>
      <c r="AU27">
        <v>3.2145502540000002</v>
      </c>
      <c r="AV27">
        <v>6.5064070989999996</v>
      </c>
      <c r="AY27">
        <v>3.9638261000000001E-2</v>
      </c>
      <c r="AZ27">
        <v>9.3893029850000005</v>
      </c>
      <c r="BA27">
        <v>1.3228756559999999</v>
      </c>
      <c r="BC27">
        <v>1.3228756559999999</v>
      </c>
      <c r="BD27">
        <v>1.276714533</v>
      </c>
      <c r="BH27">
        <v>25.94224354</v>
      </c>
      <c r="BI27">
        <v>0.30950257399999997</v>
      </c>
      <c r="BK27">
        <v>9.1647271000000002E-2</v>
      </c>
      <c r="BO27">
        <v>7.4699906999999996E-2</v>
      </c>
      <c r="BQ27">
        <v>3.0704688000000001E-2</v>
      </c>
      <c r="BU27">
        <v>0.104369884</v>
      </c>
      <c r="BV27">
        <v>0.70476370899999996</v>
      </c>
      <c r="BW27">
        <v>9389.3029850000003</v>
      </c>
      <c r="BX27">
        <v>9389.3029850000003</v>
      </c>
      <c r="BY27">
        <v>22.194427059999999</v>
      </c>
      <c r="BZ27">
        <v>10.92576008</v>
      </c>
    </row>
    <row r="28" spans="1:79">
      <c r="A28" t="s">
        <v>3</v>
      </c>
      <c r="B28" s="4">
        <v>42951</v>
      </c>
      <c r="C28" s="4"/>
      <c r="D28" s="4"/>
      <c r="E28" s="4"/>
      <c r="F28" s="4"/>
      <c r="G28" s="4"/>
      <c r="H28" s="4"/>
      <c r="I28">
        <v>31</v>
      </c>
      <c r="J28">
        <v>32.333333330000002</v>
      </c>
      <c r="K28">
        <v>18.11333333</v>
      </c>
      <c r="L28">
        <v>67.5</v>
      </c>
      <c r="M28">
        <f>L28*J28</f>
        <v>2182.4999997750001</v>
      </c>
      <c r="N28">
        <v>4.4898179999999996</v>
      </c>
      <c r="P28">
        <v>239592.76200000002</v>
      </c>
      <c r="Q28">
        <f t="shared" si="2"/>
        <v>26139.052973774684</v>
      </c>
      <c r="R28">
        <v>171.7666667</v>
      </c>
      <c r="S28">
        <v>14.16666667</v>
      </c>
      <c r="T28">
        <v>185.93333329999999</v>
      </c>
      <c r="U28">
        <v>286.26666669999997</v>
      </c>
      <c r="V28">
        <v>51.5</v>
      </c>
      <c r="Z28">
        <v>523.70000000000005</v>
      </c>
      <c r="AB28">
        <v>4.9020051960000005E-2</v>
      </c>
      <c r="AC28">
        <v>2.731203556E-2</v>
      </c>
      <c r="AD28">
        <v>1.4922018850000001E-2</v>
      </c>
      <c r="AE28">
        <v>3.4000000000000002E-2</v>
      </c>
      <c r="AH28">
        <v>8.395316459</v>
      </c>
      <c r="AI28">
        <v>0.369270916</v>
      </c>
      <c r="AJ28">
        <v>4.2699831179999999</v>
      </c>
      <c r="AK28">
        <v>1.7509999999999999</v>
      </c>
      <c r="AN28">
        <v>14.78557049</v>
      </c>
      <c r="AO28">
        <v>1.8879088310000001</v>
      </c>
      <c r="AP28">
        <v>26076.93547</v>
      </c>
      <c r="AQ28">
        <v>24126.09287</v>
      </c>
      <c r="AR28">
        <v>1466.666667</v>
      </c>
      <c r="AS28">
        <v>751.11</v>
      </c>
      <c r="AU28">
        <v>5</v>
      </c>
      <c r="AV28">
        <v>2.309401077</v>
      </c>
      <c r="AW28">
        <v>1.3891124260000001</v>
      </c>
      <c r="AX28">
        <v>5.4083269129999998</v>
      </c>
      <c r="AY28">
        <v>0.55618144700000005</v>
      </c>
      <c r="AZ28">
        <v>1.034755525</v>
      </c>
      <c r="BA28">
        <v>11.72959221</v>
      </c>
      <c r="BB28">
        <v>9.4118719360000007</v>
      </c>
      <c r="BC28">
        <v>20.71432677</v>
      </c>
      <c r="BD28">
        <v>23.508579990000001</v>
      </c>
      <c r="BE28">
        <v>12.73891675</v>
      </c>
      <c r="BH28">
        <v>559.41844800000001</v>
      </c>
      <c r="BI28">
        <v>0.31818848199999999</v>
      </c>
      <c r="BJ28">
        <v>0.288776054</v>
      </c>
      <c r="BK28">
        <v>0.111296059</v>
      </c>
      <c r="BO28">
        <v>8.5131423999999997E-2</v>
      </c>
      <c r="BP28">
        <v>0.203212321</v>
      </c>
      <c r="BQ28">
        <v>0.44190556399999997</v>
      </c>
      <c r="BR28">
        <v>0.43312317</v>
      </c>
      <c r="BU28">
        <v>0.92400618499999998</v>
      </c>
      <c r="BV28">
        <v>0.218956975</v>
      </c>
      <c r="BW28">
        <v>1456.8509300000001</v>
      </c>
      <c r="BX28">
        <v>291.09515390000001</v>
      </c>
      <c r="BY28">
        <v>35.472994419999999</v>
      </c>
      <c r="BZ28">
        <v>46.227657309999998</v>
      </c>
    </row>
    <row r="29" spans="1:79">
      <c r="A29" t="s">
        <v>3</v>
      </c>
      <c r="B29" s="4">
        <v>42926</v>
      </c>
      <c r="C29" s="4"/>
      <c r="D29" s="4"/>
      <c r="E29" s="4"/>
      <c r="F29" s="4"/>
      <c r="G29" s="4"/>
      <c r="H29" s="4"/>
      <c r="I29">
        <v>32.333333330000002</v>
      </c>
      <c r="J29">
        <v>32.666666669999998</v>
      </c>
      <c r="K29">
        <v>10.33333333</v>
      </c>
      <c r="N29">
        <v>2.6299103330000002</v>
      </c>
      <c r="P29">
        <v>232284.38700000002</v>
      </c>
      <c r="Q29">
        <f t="shared" si="2"/>
        <v>28900.113549450551</v>
      </c>
      <c r="R29">
        <v>91</v>
      </c>
      <c r="T29">
        <v>91</v>
      </c>
      <c r="U29">
        <v>89.85</v>
      </c>
      <c r="Z29">
        <v>180.85</v>
      </c>
      <c r="AB29">
        <v>5.2969261810000001E-2</v>
      </c>
      <c r="AD29">
        <v>1.830695073E-2</v>
      </c>
      <c r="AH29">
        <v>4.8199299030000002</v>
      </c>
      <c r="AJ29">
        <v>1.626351627</v>
      </c>
      <c r="AN29">
        <v>6.4462815300000003</v>
      </c>
      <c r="AO29">
        <v>1.862830607</v>
      </c>
      <c r="AP29">
        <v>29045.95592</v>
      </c>
      <c r="AQ29">
        <v>29045.95592</v>
      </c>
      <c r="AR29">
        <v>1085</v>
      </c>
      <c r="AS29">
        <v>334.33333329999999</v>
      </c>
      <c r="AU29">
        <v>3.2145502540000002</v>
      </c>
      <c r="AV29">
        <v>4.9328828619999996</v>
      </c>
      <c r="AW29">
        <v>0.66500626600000001</v>
      </c>
      <c r="AY29">
        <v>0.46288053699999998</v>
      </c>
      <c r="AZ29">
        <v>3.2982417559999999</v>
      </c>
      <c r="BA29">
        <v>9.4684159179999998</v>
      </c>
      <c r="BC29">
        <v>9.4684159179999998</v>
      </c>
      <c r="BD29">
        <v>15.176860680000001</v>
      </c>
      <c r="BH29">
        <v>238.09991600000001</v>
      </c>
      <c r="BI29">
        <v>6.9166196999999999E-2</v>
      </c>
      <c r="BK29">
        <v>0.18654817900000001</v>
      </c>
      <c r="BO29">
        <v>0.499844024</v>
      </c>
      <c r="BQ29">
        <v>0.128898914</v>
      </c>
      <c r="BU29">
        <v>0.62868809000000003</v>
      </c>
      <c r="BV29">
        <v>0.33258388300000002</v>
      </c>
      <c r="BW29">
        <v>5162.1325269999998</v>
      </c>
      <c r="BX29">
        <v>5162.1325269999998</v>
      </c>
      <c r="BY29">
        <v>63.83572667</v>
      </c>
      <c r="BZ29">
        <v>25.026652460000001</v>
      </c>
    </row>
    <row r="30" spans="1:79">
      <c r="A30" t="s">
        <v>3</v>
      </c>
      <c r="B30" s="4">
        <v>42909</v>
      </c>
      <c r="C30" s="4"/>
      <c r="D30" s="4"/>
      <c r="E30" s="4"/>
      <c r="F30" s="4"/>
      <c r="G30" s="4"/>
      <c r="H30" s="4"/>
      <c r="I30">
        <v>32.333333330000002</v>
      </c>
      <c r="J30">
        <v>31.666666670000001</v>
      </c>
      <c r="K30">
        <v>6.3333333329999997</v>
      </c>
      <c r="N30">
        <v>1.063767667</v>
      </c>
      <c r="P30">
        <v>260399.53109999999</v>
      </c>
      <c r="Q30">
        <f t="shared" si="2"/>
        <v>36597.511475160842</v>
      </c>
      <c r="R30">
        <v>29.06666667</v>
      </c>
      <c r="T30">
        <v>29.06666667</v>
      </c>
      <c r="U30">
        <v>21.233333330000001</v>
      </c>
      <c r="Z30">
        <v>50.3</v>
      </c>
      <c r="AB30">
        <v>5.0692481989999996E-2</v>
      </c>
      <c r="AD30">
        <v>1.8245937029999999E-2</v>
      </c>
      <c r="AH30">
        <v>1.476158393</v>
      </c>
      <c r="AJ30">
        <v>0.38724224699999998</v>
      </c>
      <c r="AN30">
        <v>1.8634006400000001</v>
      </c>
      <c r="AO30">
        <v>1.396620913</v>
      </c>
      <c r="AP30">
        <v>36472.462169999999</v>
      </c>
      <c r="AQ30">
        <v>36472.462169999999</v>
      </c>
      <c r="AR30">
        <v>704.44444439999995</v>
      </c>
      <c r="AS30">
        <v>158.88999999999999</v>
      </c>
      <c r="AU30">
        <v>2.0816659990000002</v>
      </c>
      <c r="AV30">
        <v>3.5118845840000001</v>
      </c>
      <c r="AW30">
        <v>0.33501243800000002</v>
      </c>
      <c r="AY30">
        <v>0.17414084099999999</v>
      </c>
      <c r="AZ30">
        <v>0.97779424000000004</v>
      </c>
      <c r="BA30">
        <v>1.2096831539999999</v>
      </c>
      <c r="BC30">
        <v>1.2096831539999999</v>
      </c>
      <c r="BD30">
        <v>1.1372481409999999</v>
      </c>
      <c r="BH30">
        <v>22.5166605</v>
      </c>
      <c r="BI30">
        <v>0.40163393800000002</v>
      </c>
      <c r="BK30">
        <v>3.4294910999999997E-2</v>
      </c>
      <c r="BO30">
        <v>0.171303912</v>
      </c>
      <c r="BQ30">
        <v>1.6357283E-2</v>
      </c>
      <c r="BU30">
        <v>0.18747316999999999</v>
      </c>
      <c r="BV30">
        <v>9.5373146000000006E-2</v>
      </c>
      <c r="BW30">
        <v>4554.4144660000002</v>
      </c>
      <c r="BX30">
        <v>4554.4144660000002</v>
      </c>
      <c r="BY30">
        <v>15.39600718</v>
      </c>
      <c r="BZ30">
        <v>1.922576396</v>
      </c>
    </row>
    <row r="31" spans="1:79">
      <c r="A31" t="s">
        <v>3</v>
      </c>
      <c r="B31" s="4">
        <v>42997</v>
      </c>
      <c r="C31" s="4"/>
      <c r="D31" s="4"/>
      <c r="E31" s="4"/>
      <c r="F31" s="4"/>
      <c r="G31" s="4"/>
      <c r="H31" s="4"/>
      <c r="I31">
        <v>31</v>
      </c>
      <c r="J31">
        <v>32.333333330000002</v>
      </c>
      <c r="K31">
        <v>20.88666667</v>
      </c>
      <c r="L31">
        <v>62.666666669999998</v>
      </c>
      <c r="M31">
        <f>L31*J31</f>
        <v>2026.2222221211111</v>
      </c>
      <c r="R31">
        <v>15.393333330000001</v>
      </c>
      <c r="S31">
        <v>14.86</v>
      </c>
      <c r="T31">
        <v>30.25333333</v>
      </c>
      <c r="U31">
        <v>213.95</v>
      </c>
      <c r="V31">
        <v>444.09</v>
      </c>
      <c r="W31">
        <v>125.55666669999999</v>
      </c>
      <c r="X31">
        <f>W31/M31</f>
        <v>6.1965891662447294E-2</v>
      </c>
      <c r="Y31">
        <v>318.53333329999998</v>
      </c>
      <c r="Z31">
        <v>688.29333329999997</v>
      </c>
      <c r="AA31" s="11">
        <f>Y31/Z31</f>
        <v>0.46278718373284583</v>
      </c>
      <c r="AB31">
        <v>2.2859224079999997E-2</v>
      </c>
      <c r="AC31">
        <v>1.739394188E-2</v>
      </c>
      <c r="AD31">
        <v>4.9081889800000004E-3</v>
      </c>
      <c r="AE31">
        <v>4.4114886699999994E-2</v>
      </c>
      <c r="AF31">
        <v>7.9016911999999998E-3</v>
      </c>
      <c r="AG31">
        <v>5.3927535999999998E-2</v>
      </c>
      <c r="AH31">
        <v>0.36035655300000002</v>
      </c>
      <c r="AI31">
        <v>0.24390679800000001</v>
      </c>
      <c r="AJ31">
        <v>1.0493157440000001</v>
      </c>
      <c r="AK31">
        <v>19.553729329999999</v>
      </c>
      <c r="AL31">
        <v>0.99398109099999998</v>
      </c>
      <c r="AM31">
        <v>18.559748240000001</v>
      </c>
      <c r="AN31">
        <v>21.20730842</v>
      </c>
      <c r="AS31">
        <v>764.44666670000004</v>
      </c>
      <c r="AT31">
        <v>54.553409960000003</v>
      </c>
      <c r="AU31">
        <v>5</v>
      </c>
      <c r="AV31">
        <v>3.0550504630000002</v>
      </c>
      <c r="AW31">
        <v>1.3891124260000001</v>
      </c>
      <c r="AX31">
        <v>4.6671440229999996</v>
      </c>
      <c r="BA31">
        <v>19.191926250000002</v>
      </c>
      <c r="BB31">
        <v>17.12383427</v>
      </c>
      <c r="BC31">
        <v>36.310441109999999</v>
      </c>
      <c r="BD31">
        <v>62.57163894</v>
      </c>
      <c r="BE31">
        <v>71.288638649999996</v>
      </c>
      <c r="BF31">
        <v>19.623540290000001</v>
      </c>
      <c r="BG31">
        <v>51.892228060000001</v>
      </c>
      <c r="BH31">
        <v>1351.075206</v>
      </c>
      <c r="BI31">
        <v>0.28147503000000001</v>
      </c>
      <c r="BJ31">
        <v>0.12760889</v>
      </c>
      <c r="BK31">
        <v>6.7670759999999996E-2</v>
      </c>
      <c r="BL31">
        <v>0.37165287400000002</v>
      </c>
      <c r="BM31">
        <v>0.143930472</v>
      </c>
      <c r="BN31">
        <v>0.42906704699999998</v>
      </c>
      <c r="BO31">
        <v>0.49645715800000001</v>
      </c>
      <c r="BP31">
        <v>0.26708691099999998</v>
      </c>
      <c r="BQ31">
        <v>0.358529082</v>
      </c>
      <c r="BR31">
        <v>3.0864769270000001</v>
      </c>
      <c r="BS31">
        <v>0.233257305</v>
      </c>
      <c r="BT31">
        <v>2.85535483</v>
      </c>
      <c r="BU31">
        <v>3.8043212409999998</v>
      </c>
      <c r="BZ31">
        <v>19.532783550000001</v>
      </c>
      <c r="CA31">
        <v>8.887289634</v>
      </c>
    </row>
    <row r="32" spans="1:79">
      <c r="A32" t="s">
        <v>3</v>
      </c>
      <c r="B32" s="4">
        <v>43026</v>
      </c>
      <c r="C32" s="4"/>
      <c r="D32" s="4" t="s">
        <v>60</v>
      </c>
      <c r="E32" s="4"/>
      <c r="F32" s="4"/>
      <c r="G32" s="4"/>
      <c r="H32" s="4"/>
      <c r="Y32">
        <v>310.3</v>
      </c>
      <c r="AT32">
        <v>53.143333329999997</v>
      </c>
      <c r="BG32">
        <v>36.299450839999999</v>
      </c>
      <c r="CA32">
        <v>6.2168025010000001</v>
      </c>
    </row>
    <row r="33" spans="1:79">
      <c r="A33" t="s">
        <v>3</v>
      </c>
      <c r="B33" s="4">
        <v>42916</v>
      </c>
      <c r="C33" s="4"/>
      <c r="D33" s="4"/>
      <c r="E33" s="4"/>
      <c r="F33" s="4"/>
      <c r="G33" s="4"/>
      <c r="H33" s="4"/>
      <c r="AR33">
        <v>877.77777779999997</v>
      </c>
      <c r="BY33">
        <v>42.860670050000003</v>
      </c>
    </row>
    <row r="34" spans="1:79">
      <c r="A34" t="s">
        <v>3</v>
      </c>
      <c r="B34" s="4">
        <v>42934</v>
      </c>
      <c r="C34" s="4"/>
      <c r="D34" s="4"/>
      <c r="E34" s="4"/>
      <c r="F34" s="4"/>
      <c r="G34" s="4"/>
      <c r="H34" s="4"/>
      <c r="AR34">
        <v>1111.666667</v>
      </c>
      <c r="BY34">
        <v>104.08329999999999</v>
      </c>
    </row>
    <row r="35" spans="1:79">
      <c r="A35" t="s">
        <v>4</v>
      </c>
      <c r="B35" s="4">
        <v>42926</v>
      </c>
      <c r="C35" s="4"/>
      <c r="D35" s="4"/>
      <c r="E35" s="4"/>
      <c r="F35" s="4"/>
      <c r="G35" s="4"/>
      <c r="H35" s="4"/>
      <c r="I35">
        <v>36.333333330000002</v>
      </c>
      <c r="J35">
        <v>32.666666669999998</v>
      </c>
      <c r="K35">
        <v>7.1133333329999999</v>
      </c>
      <c r="N35">
        <v>1.333144933</v>
      </c>
      <c r="P35">
        <v>246581.85629999998</v>
      </c>
      <c r="Q35">
        <f t="shared" ref="Q35:Q40" si="3">N35*1000000/R35</f>
        <v>22053.679619520262</v>
      </c>
      <c r="R35">
        <v>60.45</v>
      </c>
      <c r="T35">
        <v>60.45</v>
      </c>
      <c r="U35">
        <v>47.576666670000002</v>
      </c>
      <c r="Z35">
        <v>108.02666670000001</v>
      </c>
      <c r="AB35">
        <v>5.5619044300000003E-2</v>
      </c>
      <c r="AD35">
        <v>2.2197982469999999E-2</v>
      </c>
      <c r="AH35">
        <v>3.3607650140000001</v>
      </c>
      <c r="AJ35">
        <v>1.050690216</v>
      </c>
      <c r="AN35">
        <v>4.4114552299999996</v>
      </c>
      <c r="AO35">
        <v>2.591035186</v>
      </c>
      <c r="AP35">
        <v>21961.912329999999</v>
      </c>
      <c r="AQ35">
        <v>21961.912329999999</v>
      </c>
      <c r="AR35">
        <v>858.33333330000005</v>
      </c>
      <c r="AS35">
        <v>237.78</v>
      </c>
      <c r="AU35">
        <v>2.5166114780000002</v>
      </c>
      <c r="AV35">
        <v>7.0945988849999999</v>
      </c>
      <c r="AW35">
        <v>0.96417494999999998</v>
      </c>
      <c r="AY35">
        <v>0.27197959799999999</v>
      </c>
      <c r="AZ35">
        <v>3.0724990559999998</v>
      </c>
      <c r="BA35">
        <v>2.3404059479999999</v>
      </c>
      <c r="BC35">
        <v>2.3404059479999999</v>
      </c>
      <c r="BD35">
        <v>3.6065126279999999</v>
      </c>
      <c r="BH35">
        <v>14.75273986</v>
      </c>
      <c r="BI35">
        <v>0.10581093699999999</v>
      </c>
      <c r="BK35">
        <v>0.225253958</v>
      </c>
      <c r="BO35">
        <v>8.4158015000000003E-2</v>
      </c>
      <c r="BQ35">
        <v>3.0301444E-2</v>
      </c>
      <c r="BU35">
        <v>0.111229473</v>
      </c>
      <c r="BV35">
        <v>0.51737233100000002</v>
      </c>
      <c r="BW35">
        <v>3761.7168099999999</v>
      </c>
      <c r="BX35">
        <v>3761.7168099999999</v>
      </c>
      <c r="BY35">
        <v>59.231185480000001</v>
      </c>
      <c r="BZ35">
        <v>42.861361389999999</v>
      </c>
    </row>
    <row r="36" spans="1:79">
      <c r="A36" t="s">
        <v>4</v>
      </c>
      <c r="B36" s="4">
        <v>42983</v>
      </c>
      <c r="C36" s="4"/>
      <c r="D36" s="4"/>
      <c r="E36" s="4"/>
      <c r="F36" s="4"/>
      <c r="G36" s="4"/>
      <c r="H36" s="4"/>
      <c r="I36">
        <v>36.333333330000002</v>
      </c>
      <c r="J36">
        <v>37.666666669999998</v>
      </c>
      <c r="K36">
        <v>16.39</v>
      </c>
      <c r="L36">
        <v>37.166666669999998</v>
      </c>
      <c r="M36">
        <f>L36*J36</f>
        <v>1399.9444446938887</v>
      </c>
      <c r="N36">
        <v>4.4241513330000002</v>
      </c>
      <c r="P36">
        <v>222683.2157</v>
      </c>
      <c r="Q36">
        <f t="shared" si="3"/>
        <v>25290.981152460987</v>
      </c>
      <c r="R36">
        <v>174.93</v>
      </c>
      <c r="S36">
        <v>14.956666670000001</v>
      </c>
      <c r="T36">
        <v>189.88666670000001</v>
      </c>
      <c r="U36">
        <v>315.51666669999997</v>
      </c>
      <c r="V36">
        <v>298.65333329999999</v>
      </c>
      <c r="Z36">
        <v>804.05666670000005</v>
      </c>
      <c r="AB36">
        <v>3.4432400859999997E-2</v>
      </c>
      <c r="AC36">
        <v>1.938536008E-2</v>
      </c>
      <c r="AD36">
        <v>9.3853016700000003E-3</v>
      </c>
      <c r="AE36">
        <v>3.5966654619999996E-2</v>
      </c>
      <c r="AH36">
        <v>5.9953915029999996</v>
      </c>
      <c r="AI36">
        <v>0.29116908899999999</v>
      </c>
      <c r="AJ36">
        <v>2.9563275170000001</v>
      </c>
      <c r="AK36">
        <v>10.73565777</v>
      </c>
      <c r="AN36">
        <v>19.978545879999999</v>
      </c>
      <c r="AO36">
        <v>1.362412132</v>
      </c>
      <c r="AP36">
        <v>25470.01368</v>
      </c>
      <c r="AQ36">
        <v>23475.8786</v>
      </c>
      <c r="AS36">
        <v>733.33333330000005</v>
      </c>
      <c r="AU36">
        <v>2.5166114780000002</v>
      </c>
      <c r="AV36">
        <v>1.1547005379999999</v>
      </c>
      <c r="AW36">
        <v>0.348281495</v>
      </c>
      <c r="AX36">
        <v>5.7518113089999998</v>
      </c>
      <c r="AY36">
        <v>0.28243780600000001</v>
      </c>
      <c r="AZ36">
        <v>1.309851638</v>
      </c>
      <c r="BA36">
        <v>14.148851540000001</v>
      </c>
      <c r="BB36">
        <v>10.21833809</v>
      </c>
      <c r="BC36">
        <v>18.289954439999999</v>
      </c>
      <c r="BD36">
        <v>12.678459419999999</v>
      </c>
      <c r="BE36">
        <v>15.767594409999999</v>
      </c>
      <c r="BH36">
        <v>415.57733739999998</v>
      </c>
      <c r="BI36">
        <v>0.40941188499999998</v>
      </c>
      <c r="BJ36">
        <v>0.40461825099999998</v>
      </c>
      <c r="BK36">
        <v>0.17834109300000001</v>
      </c>
      <c r="BL36">
        <v>0.17916147299999999</v>
      </c>
      <c r="BO36">
        <v>0.49556551900000001</v>
      </c>
      <c r="BP36">
        <v>0.21661079899999999</v>
      </c>
      <c r="BQ36">
        <v>0.53461416900000003</v>
      </c>
      <c r="BR36">
        <v>0.66098231100000004</v>
      </c>
      <c r="BU36">
        <v>0.43763847</v>
      </c>
      <c r="BV36">
        <v>0.18807691900000001</v>
      </c>
      <c r="BW36">
        <v>3456.5980880000002</v>
      </c>
      <c r="BX36">
        <v>3152.3957850000002</v>
      </c>
      <c r="BZ36">
        <v>106.5078506</v>
      </c>
    </row>
    <row r="37" spans="1:79">
      <c r="A37" t="s">
        <v>4</v>
      </c>
      <c r="B37" s="4">
        <v>42942</v>
      </c>
      <c r="C37" s="4"/>
      <c r="D37" s="4"/>
      <c r="E37" s="4"/>
      <c r="F37" s="4"/>
      <c r="G37" s="4"/>
      <c r="H37" s="4"/>
      <c r="I37">
        <v>36.333333330000002</v>
      </c>
      <c r="J37">
        <v>34</v>
      </c>
      <c r="K37">
        <v>13.78</v>
      </c>
      <c r="N37">
        <v>2.870000133</v>
      </c>
      <c r="P37">
        <v>294986.7401</v>
      </c>
      <c r="Q37">
        <f t="shared" si="3"/>
        <v>26956.795229506322</v>
      </c>
      <c r="R37">
        <v>106.4666667</v>
      </c>
      <c r="S37">
        <v>3.95</v>
      </c>
      <c r="T37">
        <v>110.41666669999999</v>
      </c>
      <c r="U37">
        <v>136.7333333</v>
      </c>
      <c r="V37">
        <v>0.81666666700000001</v>
      </c>
      <c r="Z37">
        <v>247.96666669999999</v>
      </c>
      <c r="AB37">
        <v>5.6759546600000002E-2</v>
      </c>
      <c r="AC37">
        <v>2.2230339849999999E-2</v>
      </c>
      <c r="AD37">
        <v>1.49628977E-2</v>
      </c>
      <c r="AE37">
        <v>3.4290581539999997E-2</v>
      </c>
      <c r="AH37">
        <v>6.0370028959999997</v>
      </c>
      <c r="AI37">
        <v>9.2586599000000006E-2</v>
      </c>
      <c r="AJ37">
        <v>2.0423830540000001</v>
      </c>
      <c r="AK37">
        <v>2.5147903999999999E-2</v>
      </c>
      <c r="AN37">
        <v>8.1971204530000001</v>
      </c>
      <c r="AO37">
        <v>2.1404846100000001</v>
      </c>
      <c r="AP37">
        <v>26939.467619999999</v>
      </c>
      <c r="AQ37">
        <v>26034.953669999999</v>
      </c>
      <c r="AR37">
        <v>1153.333333</v>
      </c>
      <c r="AS37">
        <v>510</v>
      </c>
      <c r="AU37">
        <v>2.5166114780000002</v>
      </c>
      <c r="AV37">
        <v>5.2915026220000003</v>
      </c>
      <c r="AW37">
        <v>1.168888361</v>
      </c>
      <c r="AY37">
        <v>0.43784565800000003</v>
      </c>
      <c r="AZ37">
        <v>0.89697609499999997</v>
      </c>
      <c r="BA37">
        <v>6.709942871</v>
      </c>
      <c r="BB37">
        <v>2.4864633519999999</v>
      </c>
      <c r="BC37">
        <v>7.3607630940000002</v>
      </c>
      <c r="BD37">
        <v>11.00378723</v>
      </c>
      <c r="BE37">
        <v>0.59651767200000005</v>
      </c>
      <c r="BH37">
        <v>147.6010953</v>
      </c>
      <c r="BI37">
        <v>0.34234834800000002</v>
      </c>
      <c r="BJ37">
        <v>0.388470392</v>
      </c>
      <c r="BK37">
        <v>4.9557148000000002E-2</v>
      </c>
      <c r="BL37">
        <v>0.71820184499999995</v>
      </c>
      <c r="BO37">
        <v>0.41912551599999998</v>
      </c>
      <c r="BP37">
        <v>6.2015540000000001E-2</v>
      </c>
      <c r="BQ37">
        <v>9.9778357999999998E-2</v>
      </c>
      <c r="BR37">
        <v>1.6461156000000001E-2</v>
      </c>
      <c r="BU37">
        <v>0.41153527699999998</v>
      </c>
      <c r="BV37">
        <v>0.37967192900000002</v>
      </c>
      <c r="BW37">
        <v>3588.6822590000002</v>
      </c>
      <c r="BX37">
        <v>4087.9392079999998</v>
      </c>
      <c r="BY37">
        <v>93.852721500000001</v>
      </c>
      <c r="BZ37">
        <v>83.735230939999994</v>
      </c>
    </row>
    <row r="38" spans="1:79">
      <c r="A38" t="s">
        <v>4</v>
      </c>
      <c r="B38" s="4">
        <v>42951</v>
      </c>
      <c r="C38" s="4"/>
      <c r="D38" s="4"/>
      <c r="E38" s="4"/>
      <c r="F38" s="4"/>
      <c r="G38" s="4"/>
      <c r="H38" s="4"/>
      <c r="I38">
        <v>36.333333330000002</v>
      </c>
      <c r="J38">
        <v>38.333333330000002</v>
      </c>
      <c r="K38">
        <v>15.61</v>
      </c>
      <c r="L38">
        <v>36.776666669999997</v>
      </c>
      <c r="M38">
        <f>L38*J38</f>
        <v>1409.772222227411</v>
      </c>
      <c r="N38">
        <v>4.6754084669999996</v>
      </c>
      <c r="P38">
        <v>232888.84029999998</v>
      </c>
      <c r="Q38">
        <f t="shared" si="3"/>
        <v>28080.531333333329</v>
      </c>
      <c r="R38">
        <v>166.5</v>
      </c>
      <c r="S38">
        <v>3.766666667</v>
      </c>
      <c r="T38">
        <v>170.2666667</v>
      </c>
      <c r="U38">
        <v>256.60000000000002</v>
      </c>
      <c r="V38">
        <v>19.666666670000001</v>
      </c>
      <c r="Z38">
        <v>446.53333329999998</v>
      </c>
      <c r="AB38">
        <v>4.7166145640000004E-2</v>
      </c>
      <c r="AC38">
        <v>2.4504482350000002E-2</v>
      </c>
      <c r="AD38">
        <v>1.330648343E-2</v>
      </c>
      <c r="AE38">
        <v>3.5000000000000003E-2</v>
      </c>
      <c r="AH38">
        <v>7.7601181229999998</v>
      </c>
      <c r="AI38">
        <v>9.6129725999999999E-2</v>
      </c>
      <c r="AJ38">
        <v>3.3425547560000002</v>
      </c>
      <c r="AK38">
        <v>0.68833333299999999</v>
      </c>
      <c r="AN38">
        <v>11.88713594</v>
      </c>
      <c r="AO38">
        <v>1.6701437029999999</v>
      </c>
      <c r="AP38">
        <v>28207.598379999999</v>
      </c>
      <c r="AQ38">
        <v>27540.923060000001</v>
      </c>
      <c r="AR38">
        <v>1235</v>
      </c>
      <c r="AS38">
        <v>665.55333329999996</v>
      </c>
      <c r="AU38">
        <v>2.5166114780000002</v>
      </c>
      <c r="AV38">
        <v>2.0816659990000002</v>
      </c>
      <c r="AW38">
        <v>0.67178865700000001</v>
      </c>
      <c r="AX38">
        <v>2.1444191130000001</v>
      </c>
      <c r="AY38">
        <v>0.75047234600000001</v>
      </c>
      <c r="AZ38">
        <v>0.71532856499999997</v>
      </c>
      <c r="BA38">
        <v>32.922332849999997</v>
      </c>
      <c r="BB38">
        <v>1.4047538340000001</v>
      </c>
      <c r="BC38">
        <v>31.731582580000001</v>
      </c>
      <c r="BD38">
        <v>62.276881750000001</v>
      </c>
      <c r="BE38">
        <v>8.0002083309999996</v>
      </c>
      <c r="BH38">
        <v>1015.488716</v>
      </c>
      <c r="BI38">
        <v>0.42883606299999999</v>
      </c>
      <c r="BJ38">
        <v>0.48703883199999998</v>
      </c>
      <c r="BK38">
        <v>0.20050975200000001</v>
      </c>
      <c r="BO38">
        <v>0.77755899100000003</v>
      </c>
      <c r="BP38">
        <v>4.7494438999999999E-2</v>
      </c>
      <c r="BQ38">
        <v>0.404080877</v>
      </c>
      <c r="BR38">
        <v>0.28000729200000002</v>
      </c>
      <c r="BU38">
        <v>1.401819975</v>
      </c>
      <c r="BV38">
        <v>0.101699416</v>
      </c>
      <c r="BW38">
        <v>992.64098639999997</v>
      </c>
      <c r="BX38">
        <v>668.4282283</v>
      </c>
      <c r="BY38">
        <v>86.746757860000002</v>
      </c>
      <c r="BZ38">
        <v>110.67036469999999</v>
      </c>
    </row>
    <row r="39" spans="1:79">
      <c r="A39" t="s">
        <v>4</v>
      </c>
      <c r="B39" s="4">
        <v>42968</v>
      </c>
      <c r="C39" s="4"/>
      <c r="D39" s="4"/>
      <c r="E39" s="4"/>
      <c r="F39" s="4"/>
      <c r="G39" s="4"/>
      <c r="H39" s="4"/>
      <c r="I39">
        <v>36.333333330000002</v>
      </c>
      <c r="J39">
        <v>35</v>
      </c>
      <c r="K39">
        <v>16.39</v>
      </c>
      <c r="L39">
        <v>50</v>
      </c>
      <c r="M39">
        <f>L39*J39</f>
        <v>1750</v>
      </c>
      <c r="N39">
        <v>5.2218760670000002</v>
      </c>
      <c r="P39">
        <v>260345.29389999999</v>
      </c>
      <c r="Q39">
        <f t="shared" si="3"/>
        <v>29404.110969086094</v>
      </c>
      <c r="R39">
        <v>177.59</v>
      </c>
      <c r="S39">
        <v>4.8566666669999998</v>
      </c>
      <c r="T39">
        <v>182.44666670000001</v>
      </c>
      <c r="U39">
        <v>306.48333330000003</v>
      </c>
      <c r="V39">
        <v>137.35666670000001</v>
      </c>
      <c r="Z39">
        <v>626.28666670000007</v>
      </c>
      <c r="AB39">
        <v>4.792724768E-2</v>
      </c>
      <c r="AC39">
        <v>2.440630714E-2</v>
      </c>
      <c r="AD39">
        <v>1.375053326E-2</v>
      </c>
      <c r="AE39">
        <v>3.5871027309999998E-2</v>
      </c>
      <c r="AH39">
        <v>8.4749179560000005</v>
      </c>
      <c r="AI39">
        <v>0.112247159</v>
      </c>
      <c r="AJ39">
        <v>4.1794316409999999</v>
      </c>
      <c r="AK39">
        <v>4.9122820190000001</v>
      </c>
      <c r="AN39">
        <v>17.678878780000002</v>
      </c>
      <c r="AO39">
        <v>1.622554703</v>
      </c>
      <c r="AP39">
        <v>29646.15581</v>
      </c>
      <c r="AQ39">
        <v>28857.855530000001</v>
      </c>
      <c r="AS39">
        <v>733.33333330000005</v>
      </c>
      <c r="AU39">
        <v>2.5166114780000002</v>
      </c>
      <c r="AV39">
        <v>1.7320508080000001</v>
      </c>
      <c r="AW39">
        <v>0.348281495</v>
      </c>
      <c r="AX39">
        <v>10.440306509999999</v>
      </c>
      <c r="AY39">
        <v>8.9865407999999994E-2</v>
      </c>
      <c r="AZ39">
        <v>1.8305064879999999</v>
      </c>
      <c r="BA39">
        <v>19.2779667</v>
      </c>
      <c r="BB39">
        <v>2.2501851780000002</v>
      </c>
      <c r="BC39">
        <v>19.828346710000002</v>
      </c>
      <c r="BD39">
        <v>37.884209550000001</v>
      </c>
      <c r="BE39">
        <v>20.123949249999999</v>
      </c>
      <c r="BH39">
        <v>741.52028519999999</v>
      </c>
      <c r="BI39">
        <v>0.32390440599999998</v>
      </c>
      <c r="BJ39">
        <v>0.44870957700000003</v>
      </c>
      <c r="BK39">
        <v>0.30498844600000002</v>
      </c>
      <c r="BL39">
        <v>0.113142141</v>
      </c>
      <c r="BO39">
        <v>0.53440854000000004</v>
      </c>
      <c r="BP39">
        <v>3.5300312E-2</v>
      </c>
      <c r="BQ39">
        <v>0.90320213199999999</v>
      </c>
      <c r="BR39">
        <v>0.55779815600000004</v>
      </c>
      <c r="BU39">
        <v>1.258361353</v>
      </c>
      <c r="BV39">
        <v>8.7457088000000002E-2</v>
      </c>
      <c r="BW39">
        <v>3364.5618420000001</v>
      </c>
      <c r="BX39">
        <v>3278.8751830000001</v>
      </c>
      <c r="BZ39">
        <v>106.5078506</v>
      </c>
    </row>
    <row r="40" spans="1:79">
      <c r="A40" t="s">
        <v>4</v>
      </c>
      <c r="B40" s="4">
        <v>42909</v>
      </c>
      <c r="C40" s="4"/>
      <c r="D40" s="4"/>
      <c r="E40" s="4"/>
      <c r="F40" s="4"/>
      <c r="G40" s="4"/>
      <c r="H40" s="4"/>
      <c r="I40">
        <v>41</v>
      </c>
      <c r="J40">
        <v>41</v>
      </c>
      <c r="K40">
        <v>3.6666666669999999</v>
      </c>
      <c r="N40">
        <v>0.56501726699999999</v>
      </c>
      <c r="P40">
        <v>286692.8419</v>
      </c>
      <c r="Q40">
        <f t="shared" si="3"/>
        <v>32534.583506231364</v>
      </c>
      <c r="R40">
        <v>17.366666670000001</v>
      </c>
      <c r="T40">
        <v>17.366666670000001</v>
      </c>
      <c r="U40">
        <v>12.16666667</v>
      </c>
      <c r="Z40">
        <v>29.533333329999998</v>
      </c>
      <c r="AB40">
        <v>5.3513595260000005E-2</v>
      </c>
      <c r="AD40">
        <v>2.5577801859999999E-2</v>
      </c>
      <c r="AH40">
        <v>0.92831271999999998</v>
      </c>
      <c r="AJ40">
        <v>0.31247847400000001</v>
      </c>
      <c r="AN40">
        <v>1.240791193</v>
      </c>
      <c r="AO40">
        <v>1.660832965</v>
      </c>
      <c r="AP40">
        <v>32509.90871</v>
      </c>
      <c r="AQ40">
        <v>32509.90871</v>
      </c>
      <c r="AR40">
        <v>600</v>
      </c>
      <c r="AS40">
        <v>118.33333330000001</v>
      </c>
      <c r="AU40">
        <v>2.6457513110000002</v>
      </c>
      <c r="AV40">
        <v>2.6457513110000002</v>
      </c>
      <c r="AW40">
        <v>0.57735026899999997</v>
      </c>
      <c r="AY40">
        <v>7.2568472999999994E-2</v>
      </c>
      <c r="AZ40">
        <v>0.63868976399999999</v>
      </c>
      <c r="BA40">
        <v>0.75718777900000001</v>
      </c>
      <c r="BC40">
        <v>0.75718777900000001</v>
      </c>
      <c r="BD40">
        <v>1.908751774</v>
      </c>
      <c r="BH40">
        <v>26.65207934</v>
      </c>
      <c r="BI40">
        <v>0.213327875</v>
      </c>
      <c r="BK40">
        <v>0.10142232299999999</v>
      </c>
      <c r="BO40">
        <v>1.1554798999999999E-2</v>
      </c>
      <c r="BQ40">
        <v>6.0073020999999997E-2</v>
      </c>
      <c r="BU40">
        <v>6.5997679000000004E-2</v>
      </c>
      <c r="BV40">
        <v>0.20978332699999999</v>
      </c>
      <c r="BW40">
        <v>3518.26377</v>
      </c>
      <c r="BX40">
        <v>3518.26377</v>
      </c>
      <c r="BY40">
        <v>17.63834207</v>
      </c>
      <c r="BZ40">
        <v>4.407066296</v>
      </c>
    </row>
    <row r="41" spans="1:79">
      <c r="A41" t="s">
        <v>4</v>
      </c>
      <c r="B41" s="4">
        <v>42997</v>
      </c>
      <c r="C41" s="4"/>
      <c r="D41" s="4"/>
      <c r="E41" s="4"/>
      <c r="F41" s="4"/>
      <c r="G41" s="4"/>
      <c r="H41" s="4"/>
      <c r="I41">
        <v>36.333333330000002</v>
      </c>
      <c r="J41">
        <v>31</v>
      </c>
      <c r="K41">
        <v>16.39</v>
      </c>
      <c r="L41">
        <v>40</v>
      </c>
      <c r="M41">
        <f>L41*J41</f>
        <v>1240</v>
      </c>
      <c r="R41">
        <v>19.223333329999999</v>
      </c>
      <c r="S41">
        <v>21.49</v>
      </c>
      <c r="T41">
        <v>40.713333329999998</v>
      </c>
      <c r="U41">
        <v>219.25</v>
      </c>
      <c r="V41">
        <v>387.29</v>
      </c>
      <c r="W41">
        <v>108.9866667</v>
      </c>
      <c r="X41">
        <f>W41/M41</f>
        <v>8.7892473145161285E-2</v>
      </c>
      <c r="Y41">
        <v>278.30333330000002</v>
      </c>
      <c r="Z41">
        <v>647.25333330000001</v>
      </c>
      <c r="AA41" s="11">
        <f>Y41/Z41</f>
        <v>0.42997589812489578</v>
      </c>
      <c r="AB41">
        <v>2.3521679240000003E-2</v>
      </c>
      <c r="AC41">
        <v>1.6860892380000003E-2</v>
      </c>
      <c r="AD41">
        <v>5.2212872099999998E-3</v>
      </c>
      <c r="AE41">
        <v>4.5911583289999995E-2</v>
      </c>
      <c r="AF41">
        <v>9.3376227199999991E-3</v>
      </c>
      <c r="AG41">
        <v>6.0332436560000001E-2</v>
      </c>
      <c r="AH41">
        <v>0.43640024599999999</v>
      </c>
      <c r="AI41">
        <v>0.35975561299999997</v>
      </c>
      <c r="AJ41">
        <v>1.14375928</v>
      </c>
      <c r="AK41">
        <v>17.7300304</v>
      </c>
      <c r="AL41">
        <v>1.0196174790000001</v>
      </c>
      <c r="AM41">
        <v>16.71041292</v>
      </c>
      <c r="AN41">
        <v>19.669945540000001</v>
      </c>
      <c r="AS41">
        <v>733.33333330000005</v>
      </c>
      <c r="AT41">
        <v>47.663444439999999</v>
      </c>
      <c r="AU41">
        <v>2.5166114780000002</v>
      </c>
      <c r="AV41">
        <v>3.4641016150000001</v>
      </c>
      <c r="AW41">
        <v>0.348281495</v>
      </c>
      <c r="AX41">
        <v>4.67</v>
      </c>
      <c r="BA41">
        <v>15.94061898</v>
      </c>
      <c r="BB41">
        <v>10.5</v>
      </c>
      <c r="BC41">
        <v>25.78087146</v>
      </c>
      <c r="BD41">
        <v>11.883181390000001</v>
      </c>
      <c r="BE41">
        <v>53.30703518</v>
      </c>
      <c r="BF41">
        <v>11.006317879999999</v>
      </c>
      <c r="BG41">
        <v>42.300721430000003</v>
      </c>
      <c r="BH41">
        <v>750.10421499999995</v>
      </c>
      <c r="BI41">
        <v>0.205624793</v>
      </c>
      <c r="BJ41">
        <v>8.6981791000000003E-2</v>
      </c>
      <c r="BK41">
        <v>6.4591645000000003E-2</v>
      </c>
      <c r="BL41">
        <v>0.247615847</v>
      </c>
      <c r="BM41">
        <v>0.16779386900000001</v>
      </c>
      <c r="BN41">
        <v>0.35224639200000002</v>
      </c>
      <c r="BO41">
        <v>0.33582984900000001</v>
      </c>
      <c r="BP41">
        <v>0.17449678199999999</v>
      </c>
      <c r="BQ41">
        <v>0.14542123200000001</v>
      </c>
      <c r="BR41">
        <v>2.0032270049999998</v>
      </c>
      <c r="BS41">
        <v>0.215670792</v>
      </c>
      <c r="BT41">
        <v>1.8231119410000001</v>
      </c>
      <c r="BU41">
        <v>2.316815096</v>
      </c>
      <c r="BZ41">
        <v>106.5078506</v>
      </c>
      <c r="CA41">
        <v>7.2446063140000003</v>
      </c>
    </row>
    <row r="42" spans="1:79">
      <c r="A42" t="s">
        <v>4</v>
      </c>
      <c r="B42" s="4">
        <v>43026</v>
      </c>
      <c r="C42" s="4"/>
      <c r="D42" s="4" t="s">
        <v>60</v>
      </c>
      <c r="E42" s="4"/>
      <c r="F42" s="4"/>
      <c r="G42" s="4"/>
      <c r="H42" s="4"/>
      <c r="Y42">
        <v>308.80134229999999</v>
      </c>
      <c r="AT42">
        <v>52.886666669999997</v>
      </c>
      <c r="BG42">
        <v>14.451823940000001</v>
      </c>
      <c r="CA42">
        <v>2.4750824900000001</v>
      </c>
    </row>
    <row r="43" spans="1:79">
      <c r="A43" t="s">
        <v>4</v>
      </c>
      <c r="B43" s="4">
        <v>42916</v>
      </c>
      <c r="C43" s="4"/>
      <c r="D43" s="4"/>
      <c r="E43" s="4"/>
      <c r="F43" s="4"/>
      <c r="G43" s="4"/>
      <c r="H43" s="4"/>
      <c r="AR43">
        <v>818.88888889999998</v>
      </c>
      <c r="BY43">
        <v>10.18350154</v>
      </c>
    </row>
    <row r="44" spans="1:79">
      <c r="A44" t="s">
        <v>4</v>
      </c>
      <c r="B44" s="4">
        <v>42934</v>
      </c>
      <c r="C44" s="4"/>
      <c r="D44" s="4"/>
      <c r="E44" s="4"/>
      <c r="F44" s="4"/>
      <c r="G44" s="4"/>
      <c r="H44" s="4"/>
      <c r="AR44">
        <v>971.66666669999995</v>
      </c>
      <c r="BY44">
        <v>99.068578939999995</v>
      </c>
    </row>
    <row r="45" spans="1:79">
      <c r="A45" s="25" t="s">
        <v>75</v>
      </c>
      <c r="D45" s="4" t="s">
        <v>60</v>
      </c>
      <c r="E45" s="4"/>
      <c r="F45" s="5">
        <v>6</v>
      </c>
      <c r="G45" s="5">
        <v>67</v>
      </c>
      <c r="H45" s="5">
        <v>128</v>
      </c>
    </row>
    <row r="46" spans="1:79">
      <c r="A46" s="25" t="s">
        <v>71</v>
      </c>
      <c r="D46" s="4" t="s">
        <v>60</v>
      </c>
      <c r="E46" s="4"/>
      <c r="F46" s="5">
        <v>6</v>
      </c>
      <c r="G46" s="5">
        <v>30</v>
      </c>
      <c r="H46" s="5">
        <v>90</v>
      </c>
    </row>
    <row r="47" spans="1:79">
      <c r="A47" s="25" t="s">
        <v>72</v>
      </c>
      <c r="D47" s="4" t="s">
        <v>60</v>
      </c>
      <c r="E47" s="4"/>
      <c r="F47" s="5">
        <v>6</v>
      </c>
      <c r="G47" s="5">
        <v>33</v>
      </c>
      <c r="H47" s="5">
        <v>100</v>
      </c>
    </row>
    <row r="48" spans="1:79">
      <c r="A48" s="25" t="s">
        <v>66</v>
      </c>
      <c r="D48" s="4" t="s">
        <v>60</v>
      </c>
      <c r="E48" s="4"/>
      <c r="F48" s="5">
        <v>6</v>
      </c>
      <c r="G48" s="5">
        <v>26</v>
      </c>
      <c r="H48" s="5">
        <v>79</v>
      </c>
    </row>
    <row r="49" spans="1:8">
      <c r="A49" s="25" t="s">
        <v>73</v>
      </c>
      <c r="D49" s="4" t="s">
        <v>60</v>
      </c>
      <c r="E49" s="4"/>
      <c r="F49" s="5">
        <v>6</v>
      </c>
      <c r="G49" s="5">
        <v>37</v>
      </c>
      <c r="H49" s="5">
        <v>102</v>
      </c>
    </row>
    <row r="50" spans="1:8">
      <c r="A50" s="25" t="s">
        <v>76</v>
      </c>
      <c r="D50" s="4" t="s">
        <v>60</v>
      </c>
      <c r="E50" s="4"/>
      <c r="F50" s="5">
        <v>6</v>
      </c>
      <c r="G50" s="5">
        <v>72</v>
      </c>
      <c r="H50" s="5">
        <v>128</v>
      </c>
    </row>
    <row r="51" spans="1:8">
      <c r="A51" s="25" t="s">
        <v>74</v>
      </c>
      <c r="D51" s="4" t="s">
        <v>60</v>
      </c>
      <c r="E51" s="4"/>
      <c r="F51" s="5">
        <v>6</v>
      </c>
      <c r="G51" s="5">
        <v>40</v>
      </c>
      <c r="H51" s="5">
        <v>107</v>
      </c>
    </row>
    <row r="52" spans="1:8">
      <c r="A52" s="25" t="s">
        <v>65</v>
      </c>
      <c r="D52" s="4" t="s">
        <v>60</v>
      </c>
      <c r="E52" s="4"/>
      <c r="F52" s="5">
        <v>6</v>
      </c>
      <c r="G52" s="5">
        <v>21</v>
      </c>
      <c r="H52" s="5">
        <v>74</v>
      </c>
    </row>
    <row r="53" spans="1:8">
      <c r="A53" s="25" t="s">
        <v>81</v>
      </c>
      <c r="D53" s="4" t="s">
        <v>60</v>
      </c>
      <c r="E53" s="4"/>
      <c r="F53" s="5">
        <v>13</v>
      </c>
      <c r="G53" s="5">
        <v>71</v>
      </c>
      <c r="H53" s="5">
        <v>137</v>
      </c>
    </row>
    <row r="54" spans="1:8">
      <c r="A54" s="25" t="s">
        <v>77</v>
      </c>
      <c r="D54" s="4" t="s">
        <v>60</v>
      </c>
      <c r="E54" s="4"/>
      <c r="F54" s="5">
        <v>13</v>
      </c>
      <c r="G54" s="5">
        <v>43</v>
      </c>
      <c r="H54" s="5">
        <v>91</v>
      </c>
    </row>
    <row r="55" spans="1:8">
      <c r="A55" s="25" t="s">
        <v>78</v>
      </c>
      <c r="D55" s="4" t="s">
        <v>60</v>
      </c>
      <c r="E55" s="4"/>
      <c r="F55" s="5">
        <v>13</v>
      </c>
      <c r="G55" s="5">
        <v>44</v>
      </c>
      <c r="H55" s="5">
        <v>103</v>
      </c>
    </row>
    <row r="56" spans="1:8">
      <c r="A56" s="25" t="s">
        <v>68</v>
      </c>
      <c r="D56" s="4" t="s">
        <v>60</v>
      </c>
      <c r="E56" s="4"/>
      <c r="F56" s="5">
        <v>13</v>
      </c>
      <c r="G56" s="5">
        <v>43</v>
      </c>
      <c r="H56" s="5">
        <v>83</v>
      </c>
    </row>
    <row r="57" spans="1:8">
      <c r="A57" s="25" t="s">
        <v>79</v>
      </c>
      <c r="D57" s="4" t="s">
        <v>60</v>
      </c>
      <c r="E57" s="4"/>
      <c r="F57" s="5">
        <v>13</v>
      </c>
      <c r="G57" s="5">
        <v>48</v>
      </c>
      <c r="H57" s="5">
        <v>112</v>
      </c>
    </row>
    <row r="58" spans="1:8">
      <c r="A58" s="25" t="s">
        <v>82</v>
      </c>
      <c r="D58" s="4" t="s">
        <v>60</v>
      </c>
      <c r="E58" s="4"/>
      <c r="F58" s="5">
        <v>13</v>
      </c>
      <c r="G58" s="5">
        <v>73</v>
      </c>
      <c r="H58" s="5">
        <v>142</v>
      </c>
    </row>
    <row r="59" spans="1:8">
      <c r="A59" s="25" t="s">
        <v>80</v>
      </c>
      <c r="D59" s="4" t="s">
        <v>60</v>
      </c>
      <c r="E59" s="4"/>
      <c r="F59" s="5">
        <v>13</v>
      </c>
      <c r="G59" s="5">
        <v>53</v>
      </c>
      <c r="H59" s="5">
        <v>118</v>
      </c>
    </row>
    <row r="60" spans="1:8">
      <c r="A60" s="25" t="s">
        <v>67</v>
      </c>
      <c r="D60" s="4" t="s">
        <v>60</v>
      </c>
      <c r="E60" s="4"/>
      <c r="F60" s="5">
        <v>13</v>
      </c>
      <c r="G60" s="5">
        <v>40</v>
      </c>
      <c r="H60" s="5">
        <v>78</v>
      </c>
    </row>
    <row r="61" spans="1:8">
      <c r="A61" s="25" t="s">
        <v>87</v>
      </c>
      <c r="D61" s="4" t="s">
        <v>60</v>
      </c>
      <c r="E61" s="4"/>
      <c r="F61" s="5">
        <v>7</v>
      </c>
      <c r="G61" s="5">
        <v>60</v>
      </c>
      <c r="H61" s="5">
        <v>140</v>
      </c>
    </row>
    <row r="62" spans="1:8">
      <c r="A62" s="25" t="s">
        <v>83</v>
      </c>
      <c r="D62" s="4" t="s">
        <v>60</v>
      </c>
      <c r="E62" s="4"/>
      <c r="F62" s="5">
        <v>7</v>
      </c>
      <c r="G62" s="5">
        <v>38</v>
      </c>
      <c r="H62" s="5">
        <v>93</v>
      </c>
    </row>
    <row r="63" spans="1:8">
      <c r="A63" s="25" t="s">
        <v>84</v>
      </c>
      <c r="D63" s="4" t="s">
        <v>60</v>
      </c>
      <c r="E63" s="4"/>
      <c r="F63" s="5">
        <v>7</v>
      </c>
      <c r="G63" s="5">
        <v>40</v>
      </c>
      <c r="H63" s="5">
        <v>99</v>
      </c>
    </row>
    <row r="64" spans="1:8">
      <c r="A64" s="25" t="s">
        <v>70</v>
      </c>
      <c r="D64" s="4" t="s">
        <v>60</v>
      </c>
      <c r="E64" s="4"/>
      <c r="F64" s="5">
        <v>7</v>
      </c>
      <c r="G64" s="5">
        <v>35</v>
      </c>
      <c r="H64" s="5">
        <v>84</v>
      </c>
    </row>
    <row r="65" spans="1:87">
      <c r="A65" s="25" t="s">
        <v>85</v>
      </c>
      <c r="D65" s="4" t="s">
        <v>60</v>
      </c>
      <c r="E65" s="4"/>
      <c r="F65" s="5">
        <v>7</v>
      </c>
      <c r="G65" s="5">
        <v>41</v>
      </c>
      <c r="H65" s="5">
        <v>109</v>
      </c>
    </row>
    <row r="66" spans="1:87">
      <c r="A66" s="25" t="s">
        <v>88</v>
      </c>
      <c r="D66" s="4" t="s">
        <v>60</v>
      </c>
      <c r="E66" s="4"/>
      <c r="F66" s="5">
        <v>7</v>
      </c>
      <c r="G66" s="5">
        <v>62</v>
      </c>
      <c r="H66" s="5">
        <v>140</v>
      </c>
    </row>
    <row r="67" spans="1:87">
      <c r="A67" s="25" t="s">
        <v>86</v>
      </c>
      <c r="D67" s="4" t="s">
        <v>60</v>
      </c>
      <c r="E67" s="4"/>
      <c r="F67" s="5">
        <v>7</v>
      </c>
      <c r="G67" s="5">
        <v>49</v>
      </c>
      <c r="H67" s="5">
        <v>116</v>
      </c>
    </row>
    <row r="68" spans="1:87">
      <c r="A68" s="25" t="s">
        <v>69</v>
      </c>
      <c r="D68" s="4" t="s">
        <v>60</v>
      </c>
      <c r="E68" s="4"/>
      <c r="F68" s="5">
        <v>7</v>
      </c>
      <c r="G68" s="5">
        <v>34</v>
      </c>
      <c r="H68" s="5">
        <v>81</v>
      </c>
    </row>
    <row r="69" spans="1:87">
      <c r="A69" s="13" t="s">
        <v>218</v>
      </c>
      <c r="B69" s="10">
        <f>DATE(2003,12,9)+C69</f>
        <v>37995</v>
      </c>
      <c r="C69" s="22">
        <v>31</v>
      </c>
      <c r="D69" s="9"/>
      <c r="E69" s="9"/>
      <c r="F69" s="9"/>
      <c r="G69" s="23"/>
      <c r="H69" s="22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>
        <v>20.487820204008901</v>
      </c>
      <c r="U69">
        <v>10.4591248978906</v>
      </c>
      <c r="V69" s="9"/>
      <c r="W69" s="9"/>
      <c r="X69" s="9"/>
      <c r="Y69" s="23"/>
      <c r="Z69" s="9">
        <v>42.530842217707303</v>
      </c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</row>
    <row r="70" spans="1:87">
      <c r="A70" s="13" t="s">
        <v>218</v>
      </c>
      <c r="B70" s="10">
        <f>DATE(2003,12,9)+C70</f>
        <v>38021</v>
      </c>
      <c r="C70" s="22">
        <v>57</v>
      </c>
      <c r="D70" s="9"/>
      <c r="E70" s="9"/>
      <c r="F70" s="9"/>
      <c r="G70" s="23"/>
      <c r="H70" s="22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>
        <v>115.0755084515</v>
      </c>
      <c r="U70">
        <v>123.07772867226601</v>
      </c>
      <c r="V70" s="9"/>
      <c r="W70" s="9"/>
      <c r="X70" s="9"/>
      <c r="Y70" s="23"/>
      <c r="Z70" s="9">
        <v>239.33770395660099</v>
      </c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</row>
    <row r="71" spans="1:87">
      <c r="A71" s="13" t="s">
        <v>218</v>
      </c>
      <c r="B71" s="10">
        <f>DATE(2003,12,9)+C71</f>
        <v>38035</v>
      </c>
      <c r="C71" s="22">
        <v>71</v>
      </c>
      <c r="D71" s="9"/>
      <c r="E71" s="9"/>
      <c r="F71" s="9"/>
      <c r="G71" s="23"/>
      <c r="H71" s="22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>
        <v>183.419558888213</v>
      </c>
      <c r="U71">
        <v>259.58988752277799</v>
      </c>
      <c r="V71" s="9"/>
      <c r="W71" s="9"/>
      <c r="X71" s="9"/>
      <c r="Y71" s="23"/>
      <c r="Z71" s="9">
        <v>441.99777977923401</v>
      </c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</row>
    <row r="72" spans="1:87">
      <c r="A72" s="13" t="s">
        <v>218</v>
      </c>
      <c r="B72" s="10">
        <f>DATE(2003,12,9)+C72</f>
        <v>38092</v>
      </c>
      <c r="C72" s="22">
        <v>128</v>
      </c>
      <c r="D72" s="10" t="s">
        <v>60</v>
      </c>
      <c r="E72" s="9"/>
      <c r="F72" s="9"/>
      <c r="G72" s="23">
        <v>44</v>
      </c>
      <c r="H72" s="22">
        <v>127</v>
      </c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22"/>
      <c r="U72">
        <v>130.10912594516401</v>
      </c>
      <c r="V72" s="9"/>
      <c r="W72" s="9"/>
      <c r="X72" s="9"/>
      <c r="Y72" s="23">
        <v>368</v>
      </c>
      <c r="Z72" s="9">
        <v>693.36866137444201</v>
      </c>
      <c r="AA72" s="11">
        <f>Y72/Z72</f>
        <v>0.53074218738199908</v>
      </c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</row>
    <row r="73" spans="1:87">
      <c r="A73" s="8" t="s">
        <v>183</v>
      </c>
      <c r="B73" s="4">
        <v>32911</v>
      </c>
      <c r="C73" s="4"/>
      <c r="N73">
        <v>0.92121101109482895</v>
      </c>
      <c r="Z73">
        <v>58.59375</v>
      </c>
      <c r="AH73" s="9"/>
      <c r="AN73" s="9">
        <v>2.29542533891044</v>
      </c>
    </row>
    <row r="74" spans="1:87">
      <c r="A74" s="8" t="s">
        <v>183</v>
      </c>
      <c r="B74" s="4">
        <v>32924</v>
      </c>
      <c r="C74" s="4"/>
      <c r="N74">
        <v>4.33777737073477</v>
      </c>
      <c r="Z74">
        <v>269.53124999999898</v>
      </c>
      <c r="AH74">
        <v>7.7202470236119893</v>
      </c>
      <c r="AN74">
        <v>10.4494658065816</v>
      </c>
    </row>
    <row r="75" spans="1:87">
      <c r="A75" s="8" t="s">
        <v>183</v>
      </c>
      <c r="B75" s="4">
        <v>32937</v>
      </c>
      <c r="C75" s="4"/>
      <c r="N75">
        <v>5.1295399832530801</v>
      </c>
      <c r="Z75">
        <v>386.71874999999898</v>
      </c>
      <c r="AH75">
        <v>8.843865722194078</v>
      </c>
      <c r="AN75">
        <v>13.200624905508199</v>
      </c>
    </row>
    <row r="76" spans="1:87">
      <c r="A76" s="8" t="s">
        <v>183</v>
      </c>
      <c r="B76" s="4">
        <v>32951</v>
      </c>
      <c r="C76" s="4"/>
      <c r="N76">
        <v>6.9137141511408799</v>
      </c>
      <c r="Z76">
        <v>613.28125</v>
      </c>
      <c r="AH76">
        <v>11.644907747634676</v>
      </c>
      <c r="AN76">
        <v>18.150197802751499</v>
      </c>
    </row>
    <row r="77" spans="1:87">
      <c r="A77" s="8" t="s">
        <v>183</v>
      </c>
      <c r="B77" s="4">
        <v>32966</v>
      </c>
      <c r="C77" s="4"/>
      <c r="N77">
        <v>6.4919667155118201</v>
      </c>
      <c r="Z77">
        <v>710.93749999999898</v>
      </c>
      <c r="AH77">
        <v>10.102107285650909</v>
      </c>
      <c r="AN77">
        <v>21.466228644862099</v>
      </c>
    </row>
    <row r="78" spans="1:87">
      <c r="A78" s="8" t="s">
        <v>183</v>
      </c>
      <c r="B78" s="4">
        <v>32978</v>
      </c>
      <c r="C78" s="4"/>
      <c r="N78">
        <v>3.2030039773916599</v>
      </c>
      <c r="Z78">
        <v>609.37499999999898</v>
      </c>
      <c r="AN78">
        <v>18.876020511011401</v>
      </c>
    </row>
    <row r="79" spans="1:87">
      <c r="A79" s="29" t="s">
        <v>183</v>
      </c>
      <c r="B79" s="4">
        <v>32992</v>
      </c>
      <c r="C79" s="4"/>
      <c r="D79" s="4" t="s">
        <v>60</v>
      </c>
      <c r="E79" s="4"/>
      <c r="N79">
        <v>6.2223937617751703</v>
      </c>
      <c r="Z79">
        <v>1554.6875</v>
      </c>
      <c r="AN79">
        <v>24.4539636143728</v>
      </c>
    </row>
    <row r="80" spans="1:87">
      <c r="A80" s="28" t="s">
        <v>181</v>
      </c>
      <c r="B80" s="10">
        <v>32972</v>
      </c>
      <c r="C80" s="10"/>
      <c r="D80" s="9"/>
      <c r="E80" s="9"/>
      <c r="F80" s="9"/>
      <c r="G80" s="9"/>
      <c r="H80" s="9"/>
      <c r="I80" s="9"/>
      <c r="J80" s="9"/>
      <c r="K80">
        <v>17.474120082815698</v>
      </c>
      <c r="L80" s="9"/>
      <c r="M80" s="9"/>
      <c r="N80" s="9">
        <v>4.8364559346870397</v>
      </c>
      <c r="O80" s="9">
        <v>0.955116696588868</v>
      </c>
      <c r="P80" s="9"/>
      <c r="Q80" s="9">
        <f t="shared" ref="Q80:Q89" si="4">N80*1000000/R80</f>
        <v>31745.807010921511</v>
      </c>
      <c r="R80">
        <v>152.34944044809299</v>
      </c>
      <c r="S80" s="9"/>
      <c r="T80" s="9"/>
      <c r="U80">
        <v>424.27472812891699</v>
      </c>
      <c r="V80" s="9">
        <v>471.12526539278099</v>
      </c>
      <c r="W80">
        <f>V80-Y80</f>
        <v>180.37706296232898</v>
      </c>
      <c r="X80" s="9"/>
      <c r="Y80">
        <v>290.74820243045201</v>
      </c>
      <c r="Z80" s="9">
        <v>1062.5</v>
      </c>
      <c r="AA80" s="11">
        <f>Y80/Z80</f>
        <v>0.27364536699336661</v>
      </c>
      <c r="AB80" s="9">
        <v>3.2803798995863095E-2</v>
      </c>
      <c r="AC80" s="9"/>
      <c r="AD80" s="9">
        <v>9.5284907693510505E-3</v>
      </c>
      <c r="AE80" s="9">
        <f>AK80/V80</f>
        <v>4.5171985703309839E-2</v>
      </c>
      <c r="AF80" s="9">
        <v>1.8145168143638399E-2</v>
      </c>
      <c r="AG80" s="9">
        <v>6.1939133124619704E-2</v>
      </c>
      <c r="AH80" s="9">
        <v>5.2080804155383014</v>
      </c>
      <c r="AI80" s="9"/>
      <c r="AJ80" s="9">
        <f t="shared" ref="AJ80:AJ89" si="5">AD80*U80</f>
        <v>4.0426978306453121</v>
      </c>
      <c r="AK80" s="9">
        <f>AL80+AM80</f>
        <v>21.281663752790756</v>
      </c>
      <c r="AL80" s="9">
        <f>AF80*W80</f>
        <v>3.2729721367071094</v>
      </c>
      <c r="AM80" s="9">
        <f>AG80*Y80</f>
        <v>18.008691616083645</v>
      </c>
      <c r="AN80" s="9">
        <f t="shared" ref="AN80:AN89" si="6">AM80+AL80+AJ80+AH80</f>
        <v>30.53244199897437</v>
      </c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</row>
    <row r="81" spans="1:87">
      <c r="A81" s="28" t="s">
        <v>181</v>
      </c>
      <c r="B81" s="10">
        <v>32962</v>
      </c>
      <c r="C81" s="10"/>
      <c r="D81" s="9"/>
      <c r="E81" s="9"/>
      <c r="F81" s="9"/>
      <c r="G81" s="9"/>
      <c r="H81" s="9"/>
      <c r="I81" s="9"/>
      <c r="J81" s="9"/>
      <c r="K81">
        <v>17.681159420289799</v>
      </c>
      <c r="L81" s="9"/>
      <c r="M81" s="9"/>
      <c r="N81" s="9">
        <v>5.12502616705045</v>
      </c>
      <c r="O81" s="9">
        <v>0.95332136445242299</v>
      </c>
      <c r="P81" s="9"/>
      <c r="Q81" s="9">
        <f t="shared" si="4"/>
        <v>32069.620549677846</v>
      </c>
      <c r="R81">
        <v>159.80937969351601</v>
      </c>
      <c r="S81" s="9"/>
      <c r="T81" s="9"/>
      <c r="U81">
        <v>423.71009451966597</v>
      </c>
      <c r="V81" s="9">
        <v>307.64331210191</v>
      </c>
      <c r="W81">
        <f>V81-Y81</f>
        <v>170.116492134531</v>
      </c>
      <c r="X81" s="9"/>
      <c r="Y81">
        <v>137.526819967379</v>
      </c>
      <c r="Z81" s="9">
        <v>914.06249999999898</v>
      </c>
      <c r="AA81" s="11">
        <f>Y81/Z81</f>
        <v>0.1504566919301242</v>
      </c>
      <c r="AB81" s="9">
        <v>4.5457419361417901E-2</v>
      </c>
      <c r="AC81" s="9"/>
      <c r="AD81" s="9">
        <v>1.11516980926838E-2</v>
      </c>
      <c r="AE81" s="9">
        <f>AK81/V81</f>
        <v>4.2859155115258465E-2</v>
      </c>
      <c r="AF81" s="9">
        <v>2.5287389142132598E-2</v>
      </c>
      <c r="AG81" s="9">
        <v>6.4594895014327802E-2</v>
      </c>
      <c r="AH81" s="9">
        <v>7.6942300660613334</v>
      </c>
      <c r="AI81" s="9"/>
      <c r="AJ81" s="9">
        <f t="shared" si="5"/>
        <v>4.7250870529058311</v>
      </c>
      <c r="AK81" s="9">
        <f>AL81+AM81</f>
        <v>13.185332433547632</v>
      </c>
      <c r="AL81" s="9">
        <f>AF81*W81</f>
        <v>4.3018019361004249</v>
      </c>
      <c r="AM81" s="9">
        <f>AG81*Y81</f>
        <v>8.8835304974472074</v>
      </c>
      <c r="AN81" s="9">
        <f t="shared" si="6"/>
        <v>25.604649552514797</v>
      </c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</row>
    <row r="82" spans="1:87">
      <c r="A82" s="26" t="s">
        <v>181</v>
      </c>
      <c r="B82" s="10">
        <v>32981</v>
      </c>
      <c r="C82" s="10"/>
      <c r="D82" s="9"/>
      <c r="E82" s="9"/>
      <c r="F82" s="9"/>
      <c r="G82" s="9"/>
      <c r="H82" s="9"/>
      <c r="I82" s="9"/>
      <c r="J82" s="9"/>
      <c r="K82">
        <v>17.432712215320901</v>
      </c>
      <c r="L82" s="9"/>
      <c r="M82" s="9"/>
      <c r="N82" s="9">
        <v>3.1582975716977102</v>
      </c>
      <c r="O82" s="9">
        <v>0.93177737881507994</v>
      </c>
      <c r="P82" s="9"/>
      <c r="Q82" s="9">
        <f t="shared" si="4"/>
        <v>34102.758793628491</v>
      </c>
      <c r="R82">
        <v>92.611204589341995</v>
      </c>
      <c r="S82" s="9"/>
      <c r="T82" s="9"/>
      <c r="U82">
        <v>383.26425982180098</v>
      </c>
      <c r="V82" s="9">
        <v>536.51804670912895</v>
      </c>
      <c r="W82">
        <f>V82-Y82</f>
        <v>186.79945536043493</v>
      </c>
      <c r="X82" s="9"/>
      <c r="Y82">
        <v>349.71859134869402</v>
      </c>
      <c r="Z82" s="9">
        <v>1031.25</v>
      </c>
      <c r="AA82" s="11">
        <f>Y82/Z82</f>
        <v>0.33912105827752148</v>
      </c>
      <c r="AB82" s="9">
        <v>3.1337772746895601E-2</v>
      </c>
      <c r="AC82" s="9"/>
      <c r="AD82" s="9">
        <v>8.0643680974087587E-3</v>
      </c>
      <c r="AE82" s="9">
        <f>AK82/V82</f>
        <v>4.7172946533704185E-2</v>
      </c>
      <c r="AF82" s="9">
        <v>1.5820900595887599E-2</v>
      </c>
      <c r="AG82" s="9">
        <v>6.3919397109962195E-2</v>
      </c>
      <c r="AH82" s="9">
        <v>3.1717735677342116</v>
      </c>
      <c r="AI82" s="9"/>
      <c r="AJ82" s="9">
        <f t="shared" si="5"/>
        <v>3.0907840697839135</v>
      </c>
      <c r="AK82" s="9">
        <f>AL82+AM82</f>
        <v>25.309137131777145</v>
      </c>
      <c r="AL82" s="9">
        <f>AF82*W82</f>
        <v>2.955335614623384</v>
      </c>
      <c r="AM82" s="9">
        <f>AG82*Y82</f>
        <v>22.353801517153762</v>
      </c>
      <c r="AN82" s="9">
        <f t="shared" si="6"/>
        <v>31.57169476929527</v>
      </c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</row>
    <row r="83" spans="1:87">
      <c r="A83" s="26" t="s">
        <v>181</v>
      </c>
      <c r="B83" s="10">
        <v>32910</v>
      </c>
      <c r="C83" s="10"/>
      <c r="D83" s="9"/>
      <c r="E83" s="9"/>
      <c r="F83" s="9"/>
      <c r="G83" s="9"/>
      <c r="H83" s="9"/>
      <c r="I83" s="9"/>
      <c r="J83" s="9"/>
      <c r="K83">
        <v>8.0331262939958599</v>
      </c>
      <c r="L83" s="9"/>
      <c r="M83" s="9"/>
      <c r="N83" s="9">
        <v>2.3992699392924401</v>
      </c>
      <c r="O83" s="9">
        <v>0.75403949730700104</v>
      </c>
      <c r="P83" s="9"/>
      <c r="Q83" s="9">
        <f t="shared" si="4"/>
        <v>34347.929212067291</v>
      </c>
      <c r="R83">
        <v>69.851953067654406</v>
      </c>
      <c r="S83" s="9"/>
      <c r="T83" s="9"/>
      <c r="U83">
        <v>48.445563673732003</v>
      </c>
      <c r="V83" s="9"/>
      <c r="X83" s="9"/>
      <c r="Y83" s="9"/>
      <c r="Z83" s="9">
        <v>132.81249999999901</v>
      </c>
      <c r="AA83" s="9"/>
      <c r="AB83" s="9">
        <v>4.9420394788277998E-2</v>
      </c>
      <c r="AC83" s="9"/>
      <c r="AD83" s="9">
        <v>2.3045519285614699E-2</v>
      </c>
      <c r="AE83" s="9"/>
      <c r="AF83" s="9"/>
      <c r="AG83" s="9"/>
      <c r="AH83" s="9">
        <v>3.9160491133475621</v>
      </c>
      <c r="AI83" s="9"/>
      <c r="AJ83" s="9">
        <f t="shared" si="5"/>
        <v>1.1164531719454658</v>
      </c>
      <c r="AK83" s="9"/>
      <c r="AL83" s="9"/>
      <c r="AM83" s="9"/>
      <c r="AN83" s="9">
        <f t="shared" si="6"/>
        <v>5.0325022852930275</v>
      </c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</row>
    <row r="84" spans="1:87">
      <c r="A84" s="26" t="s">
        <v>181</v>
      </c>
      <c r="B84" s="10">
        <v>32946</v>
      </c>
      <c r="C84" s="10"/>
      <c r="D84" s="9"/>
      <c r="E84" s="9"/>
      <c r="F84" s="9"/>
      <c r="G84" s="9"/>
      <c r="H84" s="9"/>
      <c r="I84" s="9"/>
      <c r="J84" s="9"/>
      <c r="K84">
        <v>17.267080745341602</v>
      </c>
      <c r="L84" s="9"/>
      <c r="M84" s="9"/>
      <c r="N84" s="9">
        <v>8.6793227967343505</v>
      </c>
      <c r="O84" s="9">
        <v>0.93357271095152594</v>
      </c>
      <c r="P84" s="9"/>
      <c r="Q84" s="9">
        <f t="shared" si="4"/>
        <v>35094.659940056139</v>
      </c>
      <c r="R84">
        <v>247.31177938635599</v>
      </c>
      <c r="S84" s="9"/>
      <c r="T84" s="9"/>
      <c r="U84">
        <v>467.02652648696198</v>
      </c>
      <c r="V84" s="9">
        <v>57.961783439490397</v>
      </c>
      <c r="W84">
        <v>54.462299413910301</v>
      </c>
      <c r="X84" s="9"/>
      <c r="Y84" s="9"/>
      <c r="Z84" s="9">
        <v>781.25</v>
      </c>
      <c r="AA84" s="9"/>
      <c r="AB84" s="9">
        <v>4.9266748928388102E-2</v>
      </c>
      <c r="AC84" s="9"/>
      <c r="AD84" s="9">
        <v>1.3922762362203101E-2</v>
      </c>
      <c r="AE84" s="9">
        <f>AK84/V84</f>
        <v>4.1108223174517358E-2</v>
      </c>
      <c r="AF84" s="9">
        <v>4.3749638830251902E-2</v>
      </c>
      <c r="AG84" s="9"/>
      <c r="AH84" s="9">
        <v>12.504532393962936</v>
      </c>
      <c r="AI84" s="9"/>
      <c r="AJ84" s="9">
        <f t="shared" si="5"/>
        <v>6.5022993451231237</v>
      </c>
      <c r="AK84" s="9">
        <f>AL84+AM84</f>
        <v>2.3827059292236155</v>
      </c>
      <c r="AL84" s="9">
        <f>AF84*W84</f>
        <v>2.3827059292236155</v>
      </c>
      <c r="AM84" s="9"/>
      <c r="AN84" s="9">
        <f t="shared" si="6"/>
        <v>21.389537668309675</v>
      </c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</row>
    <row r="85" spans="1:87">
      <c r="A85" s="28" t="s">
        <v>181</v>
      </c>
      <c r="B85" s="10">
        <v>32932</v>
      </c>
      <c r="C85" s="10"/>
      <c r="D85" s="9"/>
      <c r="E85" s="9"/>
      <c r="F85" s="9"/>
      <c r="G85" s="9"/>
      <c r="H85" s="9"/>
      <c r="I85" s="9"/>
      <c r="J85" s="9"/>
      <c r="K85">
        <v>14.699792960662499</v>
      </c>
      <c r="L85" s="9"/>
      <c r="M85" s="9"/>
      <c r="N85" s="9">
        <v>7.4025800711743699</v>
      </c>
      <c r="O85" s="9">
        <v>0.913824057450628</v>
      </c>
      <c r="P85" s="9"/>
      <c r="Q85" s="9">
        <f t="shared" si="4"/>
        <v>37324.808003524799</v>
      </c>
      <c r="R85">
        <v>198.32868451661699</v>
      </c>
      <c r="S85" s="9"/>
      <c r="T85" s="9"/>
      <c r="U85">
        <v>309.48019829932298</v>
      </c>
      <c r="V85" s="9"/>
      <c r="X85" s="9"/>
      <c r="Y85" s="9"/>
      <c r="Z85" s="9">
        <v>523.4375</v>
      </c>
      <c r="AA85" s="9"/>
      <c r="AB85" s="9">
        <v>5.2916993843967794E-2</v>
      </c>
      <c r="AC85" s="9"/>
      <c r="AD85" s="9">
        <v>1.84369593076418E-2</v>
      </c>
      <c r="AE85" s="9"/>
      <c r="AF85" s="9"/>
      <c r="AG85" s="9"/>
      <c r="AH85" s="9">
        <v>11.046021146306742</v>
      </c>
      <c r="AI85" s="9"/>
      <c r="AJ85" s="9">
        <f t="shared" si="5"/>
        <v>5.7058738225655325</v>
      </c>
      <c r="AK85" s="9"/>
      <c r="AL85" s="9"/>
      <c r="AM85" s="9"/>
      <c r="AN85" s="9">
        <f t="shared" si="6"/>
        <v>16.751894968872275</v>
      </c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</row>
    <row r="86" spans="1:87">
      <c r="A86" s="28" t="s">
        <v>181</v>
      </c>
      <c r="B86" s="10">
        <v>32918</v>
      </c>
      <c r="C86" s="10"/>
      <c r="D86" s="9"/>
      <c r="E86" s="9"/>
      <c r="F86" s="9"/>
      <c r="G86" s="9"/>
      <c r="H86" s="9"/>
      <c r="I86" s="9"/>
      <c r="J86" s="9"/>
      <c r="K86">
        <v>10.559006211180099</v>
      </c>
      <c r="L86" s="9"/>
      <c r="M86" s="9"/>
      <c r="N86" s="9">
        <v>4.4933666527109004</v>
      </c>
      <c r="O86" s="9">
        <v>0.85816876122082508</v>
      </c>
      <c r="P86" s="9"/>
      <c r="Q86" s="9">
        <f t="shared" si="4"/>
        <v>37909.06206031816</v>
      </c>
      <c r="R86">
        <v>118.53014578839699</v>
      </c>
      <c r="S86" s="9"/>
      <c r="T86" s="9"/>
      <c r="U86">
        <v>118.518853116212</v>
      </c>
      <c r="V86" s="9"/>
      <c r="X86" s="9"/>
      <c r="Y86" s="9"/>
      <c r="Z86" s="9">
        <v>253.90624999999901</v>
      </c>
      <c r="AA86" s="9"/>
      <c r="AB86" s="9">
        <v>4.6919910395909994E-2</v>
      </c>
      <c r="AC86" s="9"/>
      <c r="AD86" s="9">
        <v>1.5711852826302001E-2</v>
      </c>
      <c r="AE86" s="9"/>
      <c r="AF86" s="9"/>
      <c r="AG86" s="9"/>
      <c r="AH86" s="9">
        <v>6.1736657480250612</v>
      </c>
      <c r="AI86" s="9"/>
      <c r="AJ86" s="9">
        <f t="shared" si="5"/>
        <v>1.8621507773040271</v>
      </c>
      <c r="AK86" s="9"/>
      <c r="AL86" s="9"/>
      <c r="AM86" s="9"/>
      <c r="AN86" s="9">
        <f t="shared" si="6"/>
        <v>8.0358165253290892</v>
      </c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</row>
    <row r="87" spans="1:87">
      <c r="A87" s="28" t="s">
        <v>181</v>
      </c>
      <c r="B87" s="10">
        <v>32939</v>
      </c>
      <c r="C87" s="10"/>
      <c r="D87" s="9"/>
      <c r="E87" s="9"/>
      <c r="F87" s="9"/>
      <c r="G87" s="9"/>
      <c r="H87" s="9"/>
      <c r="I87" s="9"/>
      <c r="J87" s="9"/>
      <c r="K87">
        <v>16.687370600413999</v>
      </c>
      <c r="L87" s="9"/>
      <c r="M87" s="9"/>
      <c r="N87" s="9">
        <v>9.0776768892610402</v>
      </c>
      <c r="O87" s="9">
        <v>0.913824057450628</v>
      </c>
      <c r="P87" s="9"/>
      <c r="Q87" s="9">
        <f t="shared" si="4"/>
        <v>40020.288634721081</v>
      </c>
      <c r="R87">
        <v>226.826872042731</v>
      </c>
      <c r="S87" s="9"/>
      <c r="T87" s="9"/>
      <c r="U87">
        <v>386.26133501970497</v>
      </c>
      <c r="V87" s="9">
        <v>2.9723991507431702</v>
      </c>
      <c r="W87">
        <v>1.8791006515873501</v>
      </c>
      <c r="X87" s="9"/>
      <c r="Y87" s="9"/>
      <c r="Z87" s="9">
        <v>636.71875</v>
      </c>
      <c r="AA87" s="9"/>
      <c r="AB87" s="9">
        <v>5.2293980277582301E-2</v>
      </c>
      <c r="AC87" s="9"/>
      <c r="AD87" s="9">
        <v>1.6436571793747402E-2</v>
      </c>
      <c r="AE87" s="9">
        <f>AK87/V87</f>
        <v>2.9790741444624208E-2</v>
      </c>
      <c r="AF87" s="9">
        <v>4.7123593137604801E-2</v>
      </c>
      <c r="AG87" s="9"/>
      <c r="AH87" s="9">
        <v>12.257539548342988</v>
      </c>
      <c r="AI87" s="9"/>
      <c r="AJ87" s="9">
        <f t="shared" si="5"/>
        <v>6.3488121642000985</v>
      </c>
      <c r="AK87" s="9">
        <f>AL87+AM87</f>
        <v>8.8549974570010362E-2</v>
      </c>
      <c r="AL87" s="9">
        <f>AF87*W87</f>
        <v>8.8549974570010362E-2</v>
      </c>
      <c r="AM87" s="9"/>
      <c r="AN87" s="9">
        <f t="shared" si="6"/>
        <v>18.694901687113095</v>
      </c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</row>
    <row r="88" spans="1:87">
      <c r="A88" s="26" t="s">
        <v>181</v>
      </c>
      <c r="B88" s="10">
        <v>32925</v>
      </c>
      <c r="C88" s="10"/>
      <c r="D88" s="9"/>
      <c r="E88" s="9"/>
      <c r="F88" s="9"/>
      <c r="G88" s="9"/>
      <c r="H88" s="9"/>
      <c r="I88" s="9"/>
      <c r="J88" s="9"/>
      <c r="K88">
        <v>12.919254658385</v>
      </c>
      <c r="L88" s="9"/>
      <c r="M88" s="9"/>
      <c r="N88" s="9">
        <v>6.89652239899518</v>
      </c>
      <c r="O88" s="9">
        <v>0.90484739676840209</v>
      </c>
      <c r="P88" s="9"/>
      <c r="Q88" s="9">
        <f t="shared" si="4"/>
        <v>41267.383030936362</v>
      </c>
      <c r="R88">
        <v>167.11799713166101</v>
      </c>
      <c r="S88" s="9"/>
      <c r="T88" s="9"/>
      <c r="U88">
        <v>208.636635687102</v>
      </c>
      <c r="V88" s="9"/>
      <c r="X88" s="9"/>
      <c r="Y88" s="9"/>
      <c r="Z88" s="9">
        <v>394.53125</v>
      </c>
      <c r="AA88" s="9"/>
      <c r="AB88" s="9">
        <v>5.0953862051852095E-2</v>
      </c>
      <c r="AC88" s="9"/>
      <c r="AD88" s="9">
        <v>1.37114653124075E-2</v>
      </c>
      <c r="AE88" s="9"/>
      <c r="AF88" s="9"/>
      <c r="AG88" s="9"/>
      <c r="AH88" s="9">
        <v>8.9302120153173785</v>
      </c>
      <c r="AI88" s="9"/>
      <c r="AJ88" s="9">
        <f t="shared" si="5"/>
        <v>2.8607139931210996</v>
      </c>
      <c r="AK88" s="9"/>
      <c r="AL88" s="9"/>
      <c r="AM88" s="9"/>
      <c r="AN88" s="9">
        <f t="shared" si="6"/>
        <v>11.790926008438479</v>
      </c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</row>
    <row r="89" spans="1:87">
      <c r="A89" s="26" t="s">
        <v>181</v>
      </c>
      <c r="B89" s="10">
        <v>32993</v>
      </c>
      <c r="C89" s="10"/>
      <c r="D89" s="9"/>
      <c r="E89" s="9"/>
      <c r="F89" s="9"/>
      <c r="G89" s="9"/>
      <c r="H89" s="9"/>
      <c r="I89" s="9"/>
      <c r="J89" s="9"/>
      <c r="K89">
        <v>17.474120082815698</v>
      </c>
      <c r="L89" s="9"/>
      <c r="M89" s="9"/>
      <c r="N89" s="9">
        <v>0.53109953945990995</v>
      </c>
      <c r="O89" s="9">
        <v>0.70017953321364401</v>
      </c>
      <c r="P89" s="9"/>
      <c r="Q89" s="9">
        <f t="shared" si="4"/>
        <v>45955.10799080845</v>
      </c>
      <c r="R89">
        <v>11.5569207141486</v>
      </c>
      <c r="S89" s="9"/>
      <c r="T89" s="9"/>
      <c r="U89">
        <v>291.51807392183201</v>
      </c>
      <c r="V89" s="9">
        <v>603.39702760084901</v>
      </c>
      <c r="W89">
        <f>V89-Y89</f>
        <v>178.31237528410901</v>
      </c>
      <c r="X89" s="9"/>
      <c r="Y89">
        <v>425.08465231674001</v>
      </c>
      <c r="Z89" s="9">
        <v>933.59375</v>
      </c>
      <c r="AA89" s="11">
        <f>Y89/Z89</f>
        <v>0.45532079913424872</v>
      </c>
      <c r="AB89" s="9">
        <v>2.7666588484038801E-2</v>
      </c>
      <c r="AC89" s="9"/>
      <c r="AD89" s="9">
        <v>6.1191843172447198E-3</v>
      </c>
      <c r="AE89" s="9">
        <f>AK89/V89</f>
        <v>4.8229783625103446E-2</v>
      </c>
      <c r="AF89" s="9">
        <v>1.09428484990635E-2</v>
      </c>
      <c r="AG89" s="9">
        <v>6.3870719926032396E-2</v>
      </c>
      <c r="AH89" s="9">
        <v>0.61886837353163826</v>
      </c>
      <c r="AI89" s="9"/>
      <c r="AJ89" s="9">
        <f t="shared" si="5"/>
        <v>1.7838528261358615</v>
      </c>
      <c r="AK89" s="9">
        <f>AL89+AM89</f>
        <v>29.10170808121952</v>
      </c>
      <c r="AL89" s="9">
        <f>AF89*W89</f>
        <v>1.9512453082421599</v>
      </c>
      <c r="AM89" s="9">
        <f>AG89*Y89</f>
        <v>27.15046277297736</v>
      </c>
      <c r="AN89" s="9">
        <f t="shared" si="6"/>
        <v>31.50442928088702</v>
      </c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</row>
    <row r="90" spans="1:87">
      <c r="A90" s="26" t="s">
        <v>181</v>
      </c>
      <c r="B90" s="10">
        <v>32954</v>
      </c>
      <c r="C90" s="10"/>
      <c r="D90" s="9"/>
      <c r="E90" s="9"/>
      <c r="F90" s="9"/>
      <c r="G90" s="9"/>
      <c r="H90" s="9"/>
      <c r="I90" s="9"/>
      <c r="J90" s="9"/>
      <c r="L90" s="9"/>
      <c r="M90" s="9"/>
      <c r="N90" s="9">
        <v>7.1780275277370702</v>
      </c>
      <c r="O90" s="9">
        <v>0.94075403949730696</v>
      </c>
      <c r="P90" s="9"/>
      <c r="Q90" s="9"/>
      <c r="S90" s="9"/>
      <c r="T90" s="9"/>
      <c r="V90" s="9"/>
      <c r="X90" s="9"/>
      <c r="Y90" s="9"/>
      <c r="Z90" s="9">
        <v>968.75</v>
      </c>
      <c r="AA90" s="9"/>
      <c r="AB90" s="9"/>
      <c r="AC90" s="9"/>
      <c r="AD90" s="9"/>
      <c r="AE90" s="9"/>
      <c r="AF90" s="9"/>
      <c r="AG90" s="9"/>
      <c r="AH90" s="9">
        <v>11.473119542148565</v>
      </c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</row>
    <row r="91" spans="1:87">
      <c r="A91" s="28" t="s">
        <v>181</v>
      </c>
      <c r="B91" s="10">
        <v>33000</v>
      </c>
      <c r="C91" s="10"/>
      <c r="D91" s="10" t="s">
        <v>60</v>
      </c>
      <c r="E91" s="10"/>
      <c r="F91" s="9"/>
      <c r="G91" s="9">
        <v>47</v>
      </c>
      <c r="H91" s="14">
        <f>B91-DATE(1990,1,9)</f>
        <v>118</v>
      </c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>
        <v>407</v>
      </c>
      <c r="Z91" s="9">
        <v>874.99999999999898</v>
      </c>
      <c r="AA91" s="11">
        <f>Y91/Z91</f>
        <v>0.46514285714285769</v>
      </c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</row>
    <row r="92" spans="1:87">
      <c r="A92" s="29" t="s">
        <v>163</v>
      </c>
      <c r="B92" s="4">
        <v>36530</v>
      </c>
      <c r="C92" s="4"/>
      <c r="Z92">
        <v>22.0397953047001</v>
      </c>
    </row>
    <row r="93" spans="1:87">
      <c r="A93" s="29" t="s">
        <v>163</v>
      </c>
      <c r="B93" s="4">
        <v>36544</v>
      </c>
      <c r="C93" s="4"/>
      <c r="N93">
        <v>1.7981584612741099</v>
      </c>
      <c r="Z93">
        <v>125.371812704538</v>
      </c>
    </row>
    <row r="94" spans="1:87">
      <c r="A94" s="27" t="s">
        <v>163</v>
      </c>
      <c r="B94" s="4">
        <v>36599</v>
      </c>
      <c r="C94" s="4"/>
      <c r="N94">
        <v>2.5412425838142698</v>
      </c>
    </row>
    <row r="95" spans="1:87">
      <c r="A95" s="27" t="s">
        <v>163</v>
      </c>
      <c r="B95" s="4">
        <v>36558</v>
      </c>
      <c r="C95" s="4"/>
      <c r="N95">
        <v>4.3573110704575502</v>
      </c>
      <c r="Z95">
        <v>326.505975198957</v>
      </c>
    </row>
    <row r="96" spans="1:87">
      <c r="A96" s="27" t="s">
        <v>163</v>
      </c>
      <c r="B96" s="4">
        <v>36572</v>
      </c>
      <c r="C96" s="4"/>
      <c r="N96">
        <v>4.6620240754404199</v>
      </c>
      <c r="V96">
        <v>11.650485436893099</v>
      </c>
      <c r="Z96">
        <v>501.19503979161499</v>
      </c>
    </row>
    <row r="97" spans="1:27">
      <c r="A97" s="29" t="s">
        <v>163</v>
      </c>
      <c r="B97" s="4">
        <v>36576</v>
      </c>
      <c r="C97" s="4"/>
      <c r="N97">
        <v>6.1475050283507997</v>
      </c>
      <c r="V97">
        <v>44.660194174757102</v>
      </c>
      <c r="Z97">
        <v>556.78154643093001</v>
      </c>
    </row>
    <row r="98" spans="1:27">
      <c r="A98" s="29" t="s">
        <v>163</v>
      </c>
      <c r="B98" s="4">
        <v>36589</v>
      </c>
      <c r="C98" s="4"/>
      <c r="N98">
        <v>3.9776832189530902</v>
      </c>
      <c r="V98">
        <v>170.873786407766</v>
      </c>
      <c r="Z98">
        <v>612.51858602331004</v>
      </c>
    </row>
    <row r="99" spans="1:27">
      <c r="A99" s="29" t="s">
        <v>163</v>
      </c>
      <c r="B99" s="4">
        <v>36600</v>
      </c>
      <c r="C99" s="4"/>
      <c r="N99">
        <v>3.45724133051678</v>
      </c>
      <c r="V99">
        <v>347.57281553398002</v>
      </c>
      <c r="Z99">
        <v>760.72270575604</v>
      </c>
    </row>
    <row r="100" spans="1:27">
      <c r="A100" s="27" t="s">
        <v>163</v>
      </c>
      <c r="B100" s="4">
        <v>36612</v>
      </c>
      <c r="C100" s="4"/>
      <c r="N100">
        <v>2.1673152144250398</v>
      </c>
      <c r="V100">
        <v>458.252427184466</v>
      </c>
      <c r="Z100">
        <v>776.80316709526699</v>
      </c>
    </row>
    <row r="101" spans="1:27">
      <c r="A101" s="27" t="s">
        <v>163</v>
      </c>
      <c r="B101" s="4">
        <v>36627</v>
      </c>
      <c r="C101" s="4"/>
      <c r="D101" s="4" t="s">
        <v>60</v>
      </c>
      <c r="E101" s="4"/>
      <c r="G101" s="5">
        <v>53</v>
      </c>
      <c r="H101" s="5">
        <v>104</v>
      </c>
      <c r="V101">
        <v>500.97087378640703</v>
      </c>
      <c r="Y101" s="5">
        <v>354</v>
      </c>
      <c r="Z101">
        <v>676.61905939041503</v>
      </c>
      <c r="AA101" s="11">
        <f>Y101/Z101</f>
        <v>0.52318951866199048</v>
      </c>
    </row>
    <row r="102" spans="1:27">
      <c r="A102" s="27" t="s">
        <v>166</v>
      </c>
      <c r="B102" s="4">
        <v>36530</v>
      </c>
      <c r="C102" s="4"/>
      <c r="N102">
        <v>0.44868050010612398</v>
      </c>
      <c r="Z102">
        <v>29.973767419208301</v>
      </c>
    </row>
    <row r="103" spans="1:27">
      <c r="A103" s="29" t="s">
        <v>166</v>
      </c>
      <c r="B103" s="4">
        <v>36543</v>
      </c>
      <c r="C103" s="4"/>
      <c r="N103">
        <v>1.7156834008833699</v>
      </c>
      <c r="Z103">
        <v>135.94011149769199</v>
      </c>
    </row>
    <row r="104" spans="1:27">
      <c r="A104" s="29" t="s">
        <v>166</v>
      </c>
      <c r="B104" s="4">
        <v>36545</v>
      </c>
      <c r="C104" s="4"/>
      <c r="N104">
        <v>2.2107359079836999</v>
      </c>
      <c r="Z104">
        <v>154.47337448392599</v>
      </c>
    </row>
    <row r="105" spans="1:27">
      <c r="A105" s="29" t="s">
        <v>166</v>
      </c>
      <c r="B105" s="4">
        <v>36557</v>
      </c>
      <c r="C105" s="4"/>
      <c r="N105">
        <v>3.7524535319742398</v>
      </c>
      <c r="V105">
        <v>-3.8834951456311702</v>
      </c>
      <c r="Z105">
        <v>307.99042197190698</v>
      </c>
    </row>
    <row r="106" spans="1:27">
      <c r="A106" s="27" t="s">
        <v>166</v>
      </c>
      <c r="B106" s="4">
        <v>36565</v>
      </c>
      <c r="C106" s="4"/>
      <c r="N106">
        <v>4.3584835100415402</v>
      </c>
      <c r="V106">
        <v>13.5922330097087</v>
      </c>
      <c r="Z106">
        <v>450.850621870814</v>
      </c>
    </row>
    <row r="107" spans="1:27">
      <c r="A107" s="27" t="s">
        <v>166</v>
      </c>
      <c r="B107" s="4">
        <v>36572</v>
      </c>
      <c r="C107" s="4"/>
      <c r="N107">
        <v>4.4146797521705201</v>
      </c>
      <c r="V107">
        <v>36.893203883494998</v>
      </c>
      <c r="Z107">
        <v>522.34049225751403</v>
      </c>
    </row>
    <row r="108" spans="1:27">
      <c r="A108" s="27" t="s">
        <v>166</v>
      </c>
      <c r="B108" s="4">
        <v>36588</v>
      </c>
      <c r="C108" s="4"/>
      <c r="N108">
        <v>3.64782340634128</v>
      </c>
      <c r="V108">
        <v>209.70873786407699</v>
      </c>
      <c r="Z108">
        <v>623.06917505727995</v>
      </c>
    </row>
    <row r="109" spans="1:27">
      <c r="A109" s="29" t="s">
        <v>166</v>
      </c>
      <c r="B109" s="4">
        <v>36600</v>
      </c>
      <c r="C109" s="4"/>
      <c r="N109">
        <v>3.0998494021568801</v>
      </c>
      <c r="V109">
        <v>337.86407766990197</v>
      </c>
      <c r="Z109">
        <v>686.71362212539202</v>
      </c>
    </row>
    <row r="110" spans="1:27">
      <c r="A110" s="29" t="s">
        <v>166</v>
      </c>
      <c r="B110" s="4">
        <v>36613</v>
      </c>
      <c r="C110" s="4"/>
      <c r="N110">
        <v>0.38039600157672898</v>
      </c>
      <c r="V110">
        <v>502.91262135922301</v>
      </c>
      <c r="Z110">
        <v>694.87339366949902</v>
      </c>
    </row>
    <row r="111" spans="1:27">
      <c r="A111" s="29" t="s">
        <v>166</v>
      </c>
      <c r="B111" s="4">
        <v>36626</v>
      </c>
      <c r="C111" s="4"/>
      <c r="D111" s="4" t="s">
        <v>60</v>
      </c>
      <c r="E111" s="4"/>
      <c r="G111" s="5">
        <v>50</v>
      </c>
      <c r="H111" s="5">
        <v>102</v>
      </c>
      <c r="V111">
        <v>504.85436893203803</v>
      </c>
      <c r="Y111" s="5">
        <v>357</v>
      </c>
    </row>
    <row r="112" spans="1:27">
      <c r="A112" s="27" t="s">
        <v>164</v>
      </c>
      <c r="B112" s="4">
        <v>36558</v>
      </c>
      <c r="C112" s="4"/>
      <c r="Z112">
        <v>56.9103111383317</v>
      </c>
    </row>
    <row r="113" spans="1:27">
      <c r="A113" s="27" t="s">
        <v>164</v>
      </c>
      <c r="B113" s="4">
        <v>36566</v>
      </c>
      <c r="C113" s="4"/>
      <c r="N113">
        <v>1.96698976136811</v>
      </c>
      <c r="Z113">
        <v>125.76585484638601</v>
      </c>
    </row>
    <row r="114" spans="1:27">
      <c r="A114" s="27" t="s">
        <v>164</v>
      </c>
      <c r="B114" s="4">
        <v>36571</v>
      </c>
      <c r="C114" s="4"/>
      <c r="Z114">
        <v>170.792917572139</v>
      </c>
    </row>
    <row r="115" spans="1:27">
      <c r="A115" s="8" t="s">
        <v>164</v>
      </c>
      <c r="B115" s="4">
        <v>36587</v>
      </c>
      <c r="C115" s="4"/>
      <c r="N115">
        <v>3.9774810741972302</v>
      </c>
      <c r="V115">
        <v>31.067961165048398</v>
      </c>
      <c r="Z115">
        <v>369.314890586893</v>
      </c>
    </row>
    <row r="116" spans="1:27">
      <c r="A116" s="8" t="s">
        <v>164</v>
      </c>
      <c r="B116" s="4">
        <v>36598</v>
      </c>
      <c r="C116" s="4"/>
      <c r="N116">
        <v>4.1717421845783704</v>
      </c>
      <c r="V116">
        <v>139.80582524271799</v>
      </c>
      <c r="Z116">
        <v>543.95968078159001</v>
      </c>
    </row>
    <row r="117" spans="1:27">
      <c r="A117" s="8" t="s">
        <v>164</v>
      </c>
      <c r="B117" s="4">
        <v>36612</v>
      </c>
      <c r="C117" s="4"/>
      <c r="N117">
        <v>3.4043602623838898</v>
      </c>
      <c r="V117">
        <v>310.67961165048501</v>
      </c>
      <c r="Z117">
        <v>668.42386832794</v>
      </c>
    </row>
    <row r="118" spans="1:27">
      <c r="A118" s="8" t="s">
        <v>164</v>
      </c>
      <c r="B118" s="4">
        <v>36626</v>
      </c>
      <c r="C118" s="4"/>
      <c r="N118">
        <v>1.2348618845955499</v>
      </c>
      <c r="V118">
        <v>384.46601941747502</v>
      </c>
      <c r="Z118">
        <v>570.87408730173297</v>
      </c>
    </row>
    <row r="119" spans="1:27">
      <c r="A119" s="8" t="s">
        <v>164</v>
      </c>
      <c r="B119" s="4">
        <v>36641</v>
      </c>
      <c r="C119" s="4"/>
      <c r="D119" s="4" t="s">
        <v>60</v>
      </c>
      <c r="E119" s="4"/>
      <c r="G119" s="5">
        <v>42</v>
      </c>
      <c r="H119" s="5">
        <v>91</v>
      </c>
      <c r="V119">
        <v>438.83495145631002</v>
      </c>
      <c r="Y119" s="5">
        <v>264</v>
      </c>
      <c r="Z119">
        <v>565.84894313322502</v>
      </c>
      <c r="AA119" s="11">
        <f>Y119/Z119</f>
        <v>0.46655561206525592</v>
      </c>
    </row>
    <row r="120" spans="1:27">
      <c r="A120" s="8" t="s">
        <v>167</v>
      </c>
      <c r="B120" s="4">
        <v>36553</v>
      </c>
      <c r="C120" s="4"/>
      <c r="N120">
        <v>0.59010097130555095</v>
      </c>
      <c r="Z120">
        <v>30.376664440648</v>
      </c>
    </row>
    <row r="121" spans="1:27">
      <c r="A121" s="8" t="s">
        <v>167</v>
      </c>
      <c r="B121" s="4">
        <v>36558</v>
      </c>
      <c r="C121" s="4"/>
      <c r="N121">
        <v>0.865826418298143</v>
      </c>
      <c r="Z121">
        <v>64.831000933451804</v>
      </c>
    </row>
    <row r="122" spans="1:27">
      <c r="A122" s="8" t="s">
        <v>167</v>
      </c>
      <c r="B122" s="4">
        <v>36567</v>
      </c>
      <c r="C122" s="4"/>
      <c r="N122">
        <v>2.1045694822062</v>
      </c>
      <c r="Z122">
        <v>149.56777118991101</v>
      </c>
    </row>
    <row r="123" spans="1:27">
      <c r="A123" s="8" t="s">
        <v>167</v>
      </c>
      <c r="B123" s="4">
        <v>36572</v>
      </c>
      <c r="C123" s="4"/>
      <c r="N123">
        <v>2.71019517076178</v>
      </c>
      <c r="Z123">
        <v>199.87676959234301</v>
      </c>
    </row>
    <row r="124" spans="1:27">
      <c r="A124" s="8" t="s">
        <v>167</v>
      </c>
      <c r="B124" s="4">
        <v>36579</v>
      </c>
      <c r="C124" s="4"/>
      <c r="N124">
        <v>4.0585815502481299</v>
      </c>
      <c r="V124">
        <v>1.94174757281552</v>
      </c>
      <c r="Z124">
        <v>297.80731044100901</v>
      </c>
    </row>
    <row r="125" spans="1:27">
      <c r="A125" s="8" t="s">
        <v>167</v>
      </c>
      <c r="B125" s="4">
        <v>36589</v>
      </c>
      <c r="C125" s="4"/>
      <c r="N125">
        <v>3.5103245434055301</v>
      </c>
      <c r="V125">
        <v>34.951456310679497</v>
      </c>
      <c r="Z125">
        <v>371.98020934411102</v>
      </c>
    </row>
    <row r="126" spans="1:27">
      <c r="A126" s="8" t="s">
        <v>167</v>
      </c>
      <c r="B126" s="4">
        <v>36600</v>
      </c>
      <c r="C126" s="4"/>
      <c r="N126">
        <v>3.7322794853394501</v>
      </c>
      <c r="V126">
        <v>190.29126213592201</v>
      </c>
      <c r="Z126">
        <v>567.77487944450297</v>
      </c>
    </row>
    <row r="127" spans="1:27">
      <c r="A127" s="8" t="s">
        <v>167</v>
      </c>
      <c r="B127" s="4">
        <v>36613</v>
      </c>
      <c r="C127" s="4"/>
      <c r="N127">
        <v>2.5796905163787698</v>
      </c>
      <c r="V127">
        <v>376.69902912621302</v>
      </c>
      <c r="Z127">
        <v>681.65305843851502</v>
      </c>
    </row>
    <row r="128" spans="1:27">
      <c r="A128" s="8" t="s">
        <v>167</v>
      </c>
      <c r="B128" s="4">
        <v>36626</v>
      </c>
      <c r="C128" s="4"/>
      <c r="N128">
        <v>0.24532287571129699</v>
      </c>
      <c r="V128">
        <v>386.40776699029101</v>
      </c>
      <c r="Z128">
        <v>536.52158192423894</v>
      </c>
    </row>
    <row r="129" spans="1:27">
      <c r="A129" s="8" t="s">
        <v>167</v>
      </c>
      <c r="B129" s="4">
        <v>36642</v>
      </c>
      <c r="C129" s="4"/>
      <c r="D129" s="4" t="s">
        <v>60</v>
      </c>
      <c r="E129" s="4"/>
      <c r="G129" s="5">
        <v>40</v>
      </c>
      <c r="H129" s="5">
        <v>89</v>
      </c>
      <c r="V129">
        <v>452.42718446601901</v>
      </c>
      <c r="Y129" s="5">
        <v>272</v>
      </c>
      <c r="Z129">
        <v>568.51426189044298</v>
      </c>
      <c r="AA129" s="11">
        <f>Y129/Z129</f>
        <v>0.47844006427479291</v>
      </c>
    </row>
    <row r="130" spans="1:27">
      <c r="A130" s="8" t="s">
        <v>162</v>
      </c>
      <c r="B130" s="4">
        <v>36523</v>
      </c>
      <c r="C130" s="4"/>
      <c r="Z130">
        <v>106.506491733601</v>
      </c>
    </row>
    <row r="131" spans="1:27">
      <c r="A131" s="8" t="s">
        <v>162</v>
      </c>
      <c r="B131" s="4">
        <v>36532</v>
      </c>
      <c r="C131" s="4"/>
      <c r="N131">
        <v>1.8509991004558299</v>
      </c>
      <c r="Z131">
        <v>207.106778779281</v>
      </c>
    </row>
    <row r="132" spans="1:27">
      <c r="A132" s="8" t="s">
        <v>162</v>
      </c>
      <c r="B132" s="4">
        <v>36537</v>
      </c>
      <c r="C132" s="4"/>
      <c r="N132">
        <v>3.7213232395718499</v>
      </c>
      <c r="Z132">
        <v>249.48623250700001</v>
      </c>
    </row>
    <row r="133" spans="1:27">
      <c r="A133" s="8" t="s">
        <v>162</v>
      </c>
      <c r="B133" s="4">
        <v>36550</v>
      </c>
      <c r="C133" s="4"/>
      <c r="N133">
        <v>5.5654898472796299</v>
      </c>
      <c r="V133">
        <v>3</v>
      </c>
      <c r="Z133">
        <v>408.30292543084499</v>
      </c>
    </row>
    <row r="134" spans="1:27">
      <c r="A134" s="8" t="s">
        <v>162</v>
      </c>
      <c r="B134" s="4">
        <v>36565</v>
      </c>
      <c r="C134" s="4"/>
      <c r="N134">
        <v>5.5681177291058104</v>
      </c>
      <c r="V134">
        <v>79.611650485436797</v>
      </c>
      <c r="Z134">
        <v>651.74127517645104</v>
      </c>
    </row>
    <row r="135" spans="1:27">
      <c r="A135" s="8" t="s">
        <v>162</v>
      </c>
      <c r="B135" s="4">
        <v>36578</v>
      </c>
      <c r="C135" s="4"/>
      <c r="N135">
        <v>5.1029017879703602</v>
      </c>
      <c r="Z135">
        <v>844.91932835738203</v>
      </c>
    </row>
    <row r="136" spans="1:27">
      <c r="A136" s="8" t="s">
        <v>162</v>
      </c>
      <c r="B136" s="4">
        <v>36593</v>
      </c>
      <c r="C136" s="4"/>
      <c r="V136">
        <v>462.135922330097</v>
      </c>
      <c r="Z136">
        <v>953.55541863287999</v>
      </c>
    </row>
    <row r="137" spans="1:27">
      <c r="A137" s="8" t="s">
        <v>162</v>
      </c>
      <c r="B137" s="4">
        <v>36607</v>
      </c>
      <c r="C137" s="4"/>
      <c r="N137">
        <v>0.43436865139126002</v>
      </c>
      <c r="V137">
        <v>462.135922330097</v>
      </c>
      <c r="Z137">
        <v>718.564624018122</v>
      </c>
    </row>
    <row r="138" spans="1:27">
      <c r="A138" s="8" t="s">
        <v>162</v>
      </c>
      <c r="B138" s="4">
        <v>36621</v>
      </c>
      <c r="C138" s="4"/>
      <c r="D138" s="4" t="s">
        <v>60</v>
      </c>
      <c r="E138" s="4"/>
      <c r="G138" s="5">
        <v>60</v>
      </c>
      <c r="H138" s="5">
        <v>117</v>
      </c>
      <c r="V138">
        <v>526.21359223300897</v>
      </c>
      <c r="Y138" s="5">
        <v>410</v>
      </c>
      <c r="Z138">
        <v>750.51745702616199</v>
      </c>
      <c r="AA138" s="11">
        <f>Y138/Z138</f>
        <v>0.5462897580351791</v>
      </c>
    </row>
    <row r="139" spans="1:27">
      <c r="A139" s="8" t="s">
        <v>165</v>
      </c>
      <c r="B139" s="4">
        <v>36508</v>
      </c>
      <c r="C139" s="4"/>
      <c r="N139">
        <v>0.36252640515873402</v>
      </c>
      <c r="Z139">
        <v>32.240616594781997</v>
      </c>
    </row>
    <row r="140" spans="1:27">
      <c r="A140" s="8" t="s">
        <v>165</v>
      </c>
      <c r="B140" s="4">
        <v>36522</v>
      </c>
      <c r="C140" s="4"/>
      <c r="N140">
        <v>1.65706142168406</v>
      </c>
      <c r="Z140">
        <v>117.06593564716199</v>
      </c>
    </row>
    <row r="141" spans="1:27">
      <c r="A141" s="8" t="s">
        <v>165</v>
      </c>
      <c r="B141" s="4">
        <v>36530</v>
      </c>
      <c r="C141" s="4"/>
      <c r="N141">
        <v>2.4005498337359299</v>
      </c>
      <c r="Z141">
        <v>193.846596590133</v>
      </c>
    </row>
    <row r="142" spans="1:27">
      <c r="A142" s="8" t="s">
        <v>165</v>
      </c>
      <c r="B142" s="4">
        <v>36536</v>
      </c>
      <c r="C142" s="4"/>
      <c r="N142">
        <v>3.4464468005538702</v>
      </c>
      <c r="Z142">
        <v>286.477492002936</v>
      </c>
    </row>
    <row r="143" spans="1:27">
      <c r="A143" s="8" t="s">
        <v>165</v>
      </c>
      <c r="B143" s="4">
        <v>36543</v>
      </c>
      <c r="C143" s="4"/>
      <c r="N143">
        <v>4.6297213434540403</v>
      </c>
      <c r="Z143">
        <v>392.32872264672301</v>
      </c>
    </row>
    <row r="144" spans="1:27">
      <c r="A144" s="8" t="s">
        <v>165</v>
      </c>
      <c r="B144" s="4">
        <v>36549</v>
      </c>
      <c r="C144" s="4"/>
      <c r="N144">
        <v>5.1806062321228197</v>
      </c>
      <c r="V144">
        <v>3.8834951456309401</v>
      </c>
      <c r="Z144">
        <v>495.514634533292</v>
      </c>
    </row>
    <row r="145" spans="1:84">
      <c r="A145" s="8" t="s">
        <v>165</v>
      </c>
      <c r="B145" s="4">
        <v>36563</v>
      </c>
      <c r="C145" s="4"/>
      <c r="N145">
        <v>5.1828298244372704</v>
      </c>
      <c r="V145">
        <v>116.504854368932</v>
      </c>
      <c r="Z145">
        <v>712.49903149754402</v>
      </c>
    </row>
    <row r="146" spans="1:84">
      <c r="A146" s="8" t="s">
        <v>165</v>
      </c>
      <c r="B146" s="4">
        <v>36577</v>
      </c>
      <c r="C146" s="4"/>
      <c r="N146">
        <v>3.7833008217184299</v>
      </c>
      <c r="V146">
        <v>320.388349514563</v>
      </c>
      <c r="Z146">
        <v>802.619568545991</v>
      </c>
    </row>
    <row r="147" spans="1:84">
      <c r="A147" s="8" t="s">
        <v>165</v>
      </c>
      <c r="B147" s="4">
        <v>36593</v>
      </c>
      <c r="C147" s="4"/>
      <c r="N147">
        <v>2.2463942429173498</v>
      </c>
      <c r="V147">
        <v>526.21359223300897</v>
      </c>
      <c r="Z147">
        <v>903.33496902636898</v>
      </c>
    </row>
    <row r="148" spans="1:84">
      <c r="A148" s="8" t="s">
        <v>165</v>
      </c>
      <c r="B148" s="4">
        <v>36607</v>
      </c>
      <c r="C148" s="4"/>
      <c r="N148">
        <v>4.95254651856189E-2</v>
      </c>
      <c r="V148">
        <v>580.58252427184402</v>
      </c>
      <c r="Z148">
        <v>760.84224663053305</v>
      </c>
    </row>
    <row r="149" spans="1:84">
      <c r="A149" s="8" t="s">
        <v>165</v>
      </c>
      <c r="B149" s="4">
        <v>36621</v>
      </c>
      <c r="C149" s="4"/>
      <c r="D149" s="4" t="s">
        <v>60</v>
      </c>
      <c r="E149" s="4"/>
      <c r="G149" s="5">
        <v>58</v>
      </c>
      <c r="H149" s="5">
        <v>115</v>
      </c>
      <c r="V149">
        <v>539.80582524271802</v>
      </c>
      <c r="Y149" s="5">
        <v>427</v>
      </c>
      <c r="Z149">
        <v>713.526197530226</v>
      </c>
      <c r="AA149" s="11">
        <f>Y149/Z149</f>
        <v>0.59843633138909613</v>
      </c>
    </row>
    <row r="150" spans="1:84">
      <c r="A150" s="24" t="s">
        <v>124</v>
      </c>
      <c r="D150" s="4" t="s">
        <v>60</v>
      </c>
      <c r="E150" s="4"/>
      <c r="F150" s="5">
        <v>20</v>
      </c>
      <c r="G150" s="5">
        <v>70</v>
      </c>
      <c r="H150" s="5">
        <v>148</v>
      </c>
      <c r="L150" s="15">
        <v>31.173824693742432</v>
      </c>
      <c r="M150" s="15">
        <v>1153.43151366847</v>
      </c>
      <c r="Y150" s="5">
        <v>460</v>
      </c>
      <c r="CB150" s="17">
        <v>16.196100356419027</v>
      </c>
      <c r="CC150" s="17">
        <v>459.22058035372402</v>
      </c>
      <c r="CD150" s="12">
        <v>0.15748898678414</v>
      </c>
      <c r="CE150" s="17">
        <v>358.91304347826002</v>
      </c>
      <c r="CF150" s="17">
        <v>192.21917808219101</v>
      </c>
    </row>
    <row r="151" spans="1:84">
      <c r="A151" s="24" t="s">
        <v>112</v>
      </c>
      <c r="D151" s="4" t="s">
        <v>60</v>
      </c>
      <c r="E151" s="4"/>
      <c r="F151" s="5">
        <v>20</v>
      </c>
      <c r="G151" s="5">
        <v>71</v>
      </c>
      <c r="H151" s="5">
        <v>159</v>
      </c>
      <c r="L151" s="15">
        <v>32.895088762518107</v>
      </c>
      <c r="M151" s="15">
        <v>1217.11828421317</v>
      </c>
      <c r="Y151" s="5">
        <v>410</v>
      </c>
      <c r="CB151" s="17">
        <v>15.470984997157323</v>
      </c>
      <c r="CC151" s="17">
        <v>421.96922134599106</v>
      </c>
      <c r="CD151" s="12">
        <v>0.13105726872246598</v>
      </c>
      <c r="CE151" s="17">
        <v>353.91304347826002</v>
      </c>
      <c r="CF151" s="17">
        <v>186.79452054794501</v>
      </c>
    </row>
    <row r="152" spans="1:84">
      <c r="A152" s="24" t="s">
        <v>136</v>
      </c>
      <c r="D152" s="4" t="s">
        <v>60</v>
      </c>
      <c r="E152" s="4"/>
      <c r="F152" s="5">
        <v>20</v>
      </c>
      <c r="G152" s="5">
        <v>67</v>
      </c>
      <c r="H152" s="5">
        <v>144</v>
      </c>
      <c r="L152" s="15">
        <v>49.82304716462108</v>
      </c>
      <c r="M152" s="15">
        <v>1843.45274509098</v>
      </c>
      <c r="Y152" s="5">
        <v>410</v>
      </c>
      <c r="CB152" s="17">
        <v>15.734663309616137</v>
      </c>
      <c r="CC152" s="17">
        <v>417.97902151443196</v>
      </c>
      <c r="CD152" s="12">
        <v>9.0969162995594599E-2</v>
      </c>
      <c r="CE152" s="17">
        <v>353.47826086956502</v>
      </c>
      <c r="CF152" s="17">
        <v>188.76712328767101</v>
      </c>
    </row>
    <row r="153" spans="1:84">
      <c r="A153" s="24" t="s">
        <v>125</v>
      </c>
      <c r="D153" s="4" t="s">
        <v>60</v>
      </c>
      <c r="E153" s="4"/>
      <c r="F153" s="5">
        <v>14</v>
      </c>
      <c r="G153" s="5">
        <v>63</v>
      </c>
      <c r="H153" s="5">
        <v>142</v>
      </c>
      <c r="L153" s="15">
        <v>33.639112501252164</v>
      </c>
      <c r="M153" s="15">
        <v>1244.64716254633</v>
      </c>
      <c r="Y153" s="5">
        <v>420</v>
      </c>
      <c r="CB153" s="17">
        <v>16.513326521013973</v>
      </c>
      <c r="CC153" s="17">
        <v>413.86295076946607</v>
      </c>
      <c r="CD153" s="12">
        <v>0.14207048458149699</v>
      </c>
      <c r="CE153" s="17">
        <v>368.04347826086899</v>
      </c>
      <c r="CF153" s="17">
        <v>188.60273972602701</v>
      </c>
    </row>
    <row r="154" spans="1:84">
      <c r="A154" s="24" t="s">
        <v>113</v>
      </c>
      <c r="D154" s="4" t="s">
        <v>60</v>
      </c>
      <c r="E154" s="4"/>
      <c r="F154" s="5">
        <v>14</v>
      </c>
      <c r="G154" s="5">
        <v>64</v>
      </c>
      <c r="H154" s="5">
        <v>148</v>
      </c>
      <c r="L154" s="15">
        <v>29.622559512983514</v>
      </c>
      <c r="M154" s="15">
        <v>1096.0347019803901</v>
      </c>
      <c r="Y154" s="5">
        <v>400</v>
      </c>
      <c r="CB154" s="17">
        <v>18.820511755028484</v>
      </c>
      <c r="CC154" s="17">
        <v>401.224408544521</v>
      </c>
      <c r="CD154" s="12">
        <v>0.136784140969162</v>
      </c>
      <c r="CE154" s="17">
        <v>362.82608695652101</v>
      </c>
      <c r="CF154" s="17">
        <v>183.01369863013699</v>
      </c>
    </row>
    <row r="155" spans="1:84">
      <c r="A155" s="24" t="s">
        <v>137</v>
      </c>
      <c r="D155" s="4" t="s">
        <v>60</v>
      </c>
      <c r="E155" s="4"/>
      <c r="F155" s="5">
        <v>14</v>
      </c>
      <c r="G155" s="5">
        <v>61</v>
      </c>
      <c r="H155" s="5">
        <v>133</v>
      </c>
      <c r="L155" s="15">
        <v>40.668434817198644</v>
      </c>
      <c r="M155" s="15">
        <v>1504.7320882363499</v>
      </c>
      <c r="Y155" s="5">
        <v>450</v>
      </c>
      <c r="CB155" s="17">
        <v>12.558151834131973</v>
      </c>
      <c r="CC155" s="17">
        <v>455.10450960875801</v>
      </c>
      <c r="CD155" s="12">
        <v>0.116519823788546</v>
      </c>
      <c r="CE155" s="17">
        <v>355.65217391304299</v>
      </c>
      <c r="CF155" s="17">
        <v>186.95890410958901</v>
      </c>
    </row>
    <row r="156" spans="1:84">
      <c r="A156" s="24" t="s">
        <v>128</v>
      </c>
      <c r="D156" s="4" t="s">
        <v>60</v>
      </c>
      <c r="E156" s="4"/>
      <c r="F156" s="5">
        <v>16</v>
      </c>
      <c r="G156" s="5">
        <v>43</v>
      </c>
      <c r="H156" s="5">
        <v>117</v>
      </c>
      <c r="L156" s="15">
        <v>23.243650105897732</v>
      </c>
      <c r="M156" s="15">
        <v>860.01505391821604</v>
      </c>
      <c r="Y156" s="5">
        <v>340</v>
      </c>
      <c r="CB156" s="17">
        <v>11.995663285061568</v>
      </c>
      <c r="CC156" s="17">
        <v>350.31467728351504</v>
      </c>
      <c r="CD156" s="12">
        <v>0.17246696035242198</v>
      </c>
      <c r="CE156" s="17">
        <v>361.739130434782</v>
      </c>
      <c r="CF156" s="17">
        <v>175.780821917808</v>
      </c>
    </row>
    <row r="157" spans="1:84">
      <c r="A157" s="24" t="s">
        <v>116</v>
      </c>
      <c r="D157" s="4" t="s">
        <v>60</v>
      </c>
      <c r="E157" s="4"/>
      <c r="F157" s="5">
        <v>16</v>
      </c>
      <c r="G157" s="5">
        <v>43</v>
      </c>
      <c r="H157" s="5">
        <v>118</v>
      </c>
      <c r="L157" s="15">
        <v>24.534547502268513</v>
      </c>
      <c r="M157" s="15">
        <v>907.77825758393499</v>
      </c>
      <c r="Y157" s="5">
        <v>300</v>
      </c>
      <c r="CB157" s="17">
        <v>13.050470975553081</v>
      </c>
      <c r="CC157" s="17">
        <v>309.73922364290598</v>
      </c>
      <c r="CD157" s="12">
        <v>0.13414096916299501</v>
      </c>
      <c r="CE157" s="17">
        <v>371.739130434782</v>
      </c>
      <c r="CF157" s="17">
        <v>172.82191780821901</v>
      </c>
    </row>
    <row r="158" spans="1:84">
      <c r="A158" s="24" t="s">
        <v>140</v>
      </c>
      <c r="D158" s="4" t="s">
        <v>60</v>
      </c>
      <c r="E158" s="4"/>
      <c r="F158" s="5">
        <v>16</v>
      </c>
      <c r="G158" s="5">
        <v>39</v>
      </c>
      <c r="H158" s="5">
        <v>110</v>
      </c>
      <c r="L158" s="15">
        <v>27.260203094165945</v>
      </c>
      <c r="M158" s="15">
        <v>1008.62751448414</v>
      </c>
      <c r="Y158" s="5">
        <v>340</v>
      </c>
      <c r="CB158" s="17">
        <v>12.523019909979162</v>
      </c>
      <c r="CC158" s="17">
        <v>344.994104586172</v>
      </c>
      <c r="CD158" s="12">
        <v>0.12224669603524201</v>
      </c>
      <c r="CE158" s="17">
        <v>354.34782608695599</v>
      </c>
      <c r="CF158" s="17">
        <v>181.698630136986</v>
      </c>
    </row>
    <row r="159" spans="1:84">
      <c r="A159" s="24" t="s">
        <v>123</v>
      </c>
      <c r="D159" s="4" t="s">
        <v>60</v>
      </c>
      <c r="E159" s="4"/>
      <c r="F159" s="5">
        <v>22</v>
      </c>
      <c r="G159" s="5">
        <v>80</v>
      </c>
      <c r="H159" s="5">
        <v>160</v>
      </c>
      <c r="L159" s="15">
        <v>33.585620598467294</v>
      </c>
      <c r="M159" s="16">
        <v>1242.66796214329</v>
      </c>
      <c r="Y159" s="5">
        <v>470</v>
      </c>
      <c r="CB159" s="17">
        <v>15.285597988791784</v>
      </c>
      <c r="CC159" s="17">
        <v>466.66166449735795</v>
      </c>
      <c r="CD159" s="12">
        <v>0.15264317180616702</v>
      </c>
      <c r="CE159" s="17">
        <v>359.34782608695599</v>
      </c>
      <c r="CF159" s="17">
        <v>193.04109589040999</v>
      </c>
    </row>
    <row r="160" spans="1:84">
      <c r="A160" s="24" t="s">
        <v>111</v>
      </c>
      <c r="D160" s="4" t="s">
        <v>60</v>
      </c>
      <c r="E160" s="4"/>
      <c r="F160" s="5">
        <v>22</v>
      </c>
      <c r="G160" s="5">
        <v>84</v>
      </c>
      <c r="H160" s="5">
        <v>167</v>
      </c>
      <c r="L160" s="15">
        <v>33.872531713403781</v>
      </c>
      <c r="M160" s="16">
        <v>1253.28367339594</v>
      </c>
      <c r="Y160" s="5">
        <v>430</v>
      </c>
      <c r="CB160" s="17">
        <v>15.812860173053053</v>
      </c>
      <c r="CC160" s="17">
        <v>432.73623765408399</v>
      </c>
      <c r="CD160" s="12">
        <v>0.133700440528634</v>
      </c>
      <c r="CE160" s="17">
        <v>361.95652173912998</v>
      </c>
      <c r="CF160" s="18">
        <v>183.506849315068</v>
      </c>
    </row>
    <row r="161" spans="1:87">
      <c r="A161" s="24" t="s">
        <v>135</v>
      </c>
      <c r="D161" s="4" t="s">
        <v>60</v>
      </c>
      <c r="E161" s="4"/>
      <c r="F161" s="5">
        <v>22</v>
      </c>
      <c r="G161" s="5">
        <v>79</v>
      </c>
      <c r="H161" s="5">
        <v>157</v>
      </c>
      <c r="L161" s="15">
        <v>43.197142948843243</v>
      </c>
      <c r="M161" s="15">
        <v>1598.2942891072</v>
      </c>
      <c r="Y161" s="5">
        <v>430</v>
      </c>
      <c r="CB161" s="17">
        <v>12.714734442318459</v>
      </c>
      <c r="CC161" s="17">
        <v>428.74603782252495</v>
      </c>
      <c r="CD161" s="12">
        <v>0.11211453744493299</v>
      </c>
      <c r="CE161" s="17">
        <v>359.34782608695599</v>
      </c>
      <c r="CF161" s="18">
        <v>187.45205479452</v>
      </c>
    </row>
    <row r="162" spans="1:87">
      <c r="A162" s="24" t="s">
        <v>126</v>
      </c>
      <c r="D162" s="4" t="s">
        <v>60</v>
      </c>
      <c r="E162" s="4"/>
      <c r="F162" s="5">
        <v>16</v>
      </c>
      <c r="G162" s="5">
        <v>53</v>
      </c>
      <c r="H162" s="5">
        <v>132</v>
      </c>
      <c r="L162" s="15">
        <v>28.64309035365919</v>
      </c>
      <c r="M162" s="15">
        <v>1059.79434308539</v>
      </c>
      <c r="Y162" s="5">
        <v>440</v>
      </c>
      <c r="CB162" s="17">
        <v>15.381266373648785</v>
      </c>
      <c r="CC162" s="17">
        <v>439.69037592833598</v>
      </c>
      <c r="CD162" s="12">
        <v>0.17158590308370003</v>
      </c>
      <c r="CE162" s="17">
        <v>356.304347826087</v>
      </c>
      <c r="CF162" s="17">
        <v>189.58904109589</v>
      </c>
    </row>
    <row r="163" spans="1:87">
      <c r="A163" s="24" t="s">
        <v>114</v>
      </c>
      <c r="D163" s="4" t="s">
        <v>60</v>
      </c>
      <c r="E163" s="4"/>
      <c r="F163" s="5">
        <v>16</v>
      </c>
      <c r="G163" s="5">
        <v>55</v>
      </c>
      <c r="H163" s="5">
        <v>139</v>
      </c>
      <c r="L163" s="15">
        <v>31.225290388088375</v>
      </c>
      <c r="M163" s="15">
        <v>1155.3357443592699</v>
      </c>
      <c r="Y163" s="5">
        <v>410</v>
      </c>
      <c r="CB163" s="17">
        <v>19.402360638645487</v>
      </c>
      <c r="CC163" s="17">
        <v>415.07847791133895</v>
      </c>
      <c r="CD163" s="12">
        <v>0.14559471365638699</v>
      </c>
      <c r="CE163" s="17">
        <v>360.21739130434702</v>
      </c>
      <c r="CF163" s="17">
        <v>184</v>
      </c>
    </row>
    <row r="164" spans="1:87">
      <c r="A164" s="24" t="s">
        <v>138</v>
      </c>
      <c r="D164" s="4" t="s">
        <v>60</v>
      </c>
      <c r="E164" s="4"/>
      <c r="F164" s="5">
        <v>16</v>
      </c>
      <c r="G164" s="5">
        <v>48</v>
      </c>
      <c r="H164" s="5">
        <v>124</v>
      </c>
      <c r="L164" s="15">
        <v>40.406446066059459</v>
      </c>
      <c r="M164" s="15">
        <v>1495.0385044442</v>
      </c>
      <c r="Y164" s="5">
        <v>440</v>
      </c>
      <c r="CB164" s="17">
        <v>17.622532029548594</v>
      </c>
      <c r="CC164" s="17">
        <v>447.00742669014602</v>
      </c>
      <c r="CD164" s="12">
        <v>0.11343612334801699</v>
      </c>
      <c r="CE164" s="17">
        <v>349.34782608695599</v>
      </c>
      <c r="CF164" s="17">
        <v>190.08219178082101</v>
      </c>
    </row>
    <row r="165" spans="1:87">
      <c r="A165" s="24" t="s">
        <v>127</v>
      </c>
      <c r="D165" s="4" t="s">
        <v>60</v>
      </c>
      <c r="E165" s="4"/>
      <c r="F165" s="5">
        <v>11</v>
      </c>
      <c r="G165" s="5">
        <v>44</v>
      </c>
      <c r="H165" s="5">
        <v>122</v>
      </c>
      <c r="L165" s="15">
        <v>26.242641216191892</v>
      </c>
      <c r="M165" s="15">
        <v>970.97772499910002</v>
      </c>
      <c r="Y165" s="5">
        <v>350</v>
      </c>
      <c r="CB165" s="17">
        <v>12.067815946493702</v>
      </c>
      <c r="CC165" s="17">
        <v>361.68624148227502</v>
      </c>
      <c r="CD165" s="12">
        <v>0.16321585903083702</v>
      </c>
      <c r="CE165" s="17">
        <v>357.17391304347802</v>
      </c>
      <c r="CF165" s="17">
        <v>182.52054794520501</v>
      </c>
    </row>
    <row r="166" spans="1:87">
      <c r="A166" s="24" t="s">
        <v>115</v>
      </c>
      <c r="D166" s="4" t="s">
        <v>60</v>
      </c>
      <c r="E166" s="4"/>
      <c r="F166" s="5">
        <v>11</v>
      </c>
      <c r="G166" s="5">
        <v>44</v>
      </c>
      <c r="H166" s="5">
        <v>125</v>
      </c>
      <c r="L166" s="15">
        <v>26.09938827956746</v>
      </c>
      <c r="M166" s="15">
        <v>965.67736634399603</v>
      </c>
      <c r="Y166" s="5">
        <v>320</v>
      </c>
      <c r="CB166" s="17">
        <v>13.38611306813138</v>
      </c>
      <c r="CC166" s="17">
        <v>335.07786540081099</v>
      </c>
      <c r="CD166" s="12">
        <v>0.13590308370043999</v>
      </c>
      <c r="CE166" s="17">
        <v>364.13043478260801</v>
      </c>
      <c r="CF166" s="17">
        <v>176.93150684931501</v>
      </c>
    </row>
    <row r="167" spans="1:87">
      <c r="A167" s="24" t="s">
        <v>139</v>
      </c>
      <c r="D167" s="4" t="s">
        <v>60</v>
      </c>
      <c r="E167" s="4"/>
      <c r="F167" s="5">
        <v>11</v>
      </c>
      <c r="G167" s="5">
        <v>41</v>
      </c>
      <c r="H167" s="5">
        <v>112</v>
      </c>
      <c r="L167" s="15">
        <v>32.411230187328378</v>
      </c>
      <c r="M167" s="15">
        <v>1199.21551693115</v>
      </c>
      <c r="Y167" s="5">
        <v>360</v>
      </c>
      <c r="CB167" s="17">
        <v>12.792931305755406</v>
      </c>
      <c r="CC167" s="17">
        <v>370.99885154276001</v>
      </c>
      <c r="CD167" s="12">
        <v>0.11563876651982299</v>
      </c>
      <c r="CE167" s="17">
        <v>351.304347826087</v>
      </c>
      <c r="CF167" s="17">
        <v>183.671232876712</v>
      </c>
    </row>
    <row r="168" spans="1:87">
      <c r="A168" s="24" t="s">
        <v>130</v>
      </c>
      <c r="D168" s="4" t="s">
        <v>60</v>
      </c>
      <c r="E168" s="4"/>
      <c r="F168" s="5">
        <v>25</v>
      </c>
      <c r="G168" s="5">
        <v>64</v>
      </c>
      <c r="H168" s="5">
        <v>148</v>
      </c>
      <c r="L168" s="15">
        <v>25.30240506743127</v>
      </c>
      <c r="M168" s="15">
        <v>936.18898749495702</v>
      </c>
      <c r="Y168" s="5">
        <v>410</v>
      </c>
      <c r="CB168" s="17">
        <v>12.824822763647864</v>
      </c>
      <c r="CC168" s="17">
        <v>419.69026548672497</v>
      </c>
      <c r="CD168" s="12">
        <v>0.174627042386928</v>
      </c>
      <c r="CE168" s="17">
        <v>333.97992359747599</v>
      </c>
      <c r="CF168" s="17">
        <v>216.29411764705799</v>
      </c>
    </row>
    <row r="169" spans="1:87">
      <c r="A169" s="24" t="s">
        <v>118</v>
      </c>
      <c r="D169" s="4" t="s">
        <v>60</v>
      </c>
      <c r="E169" s="4"/>
      <c r="F169" s="5">
        <v>25</v>
      </c>
      <c r="G169" s="5">
        <v>69</v>
      </c>
      <c r="H169" s="5">
        <v>153</v>
      </c>
      <c r="L169" s="15">
        <v>28.497941265185943</v>
      </c>
      <c r="M169" s="15">
        <v>1054.42382681188</v>
      </c>
      <c r="Y169" s="5">
        <v>440</v>
      </c>
      <c r="CB169" s="17">
        <v>10.13628106563662</v>
      </c>
      <c r="CC169" s="17">
        <v>449.55752212389302</v>
      </c>
      <c r="CD169" s="12">
        <v>0.15084063461993799</v>
      </c>
      <c r="CE169" s="17">
        <v>336.580927812651</v>
      </c>
      <c r="CF169" s="17">
        <v>203.211830754484</v>
      </c>
    </row>
    <row r="170" spans="1:87">
      <c r="A170" s="24" t="s">
        <v>142</v>
      </c>
      <c r="D170" s="4" t="s">
        <v>60</v>
      </c>
      <c r="E170" s="4"/>
      <c r="F170" s="5">
        <v>25</v>
      </c>
      <c r="G170" s="5">
        <v>59</v>
      </c>
      <c r="H170" s="5">
        <v>140</v>
      </c>
      <c r="L170" s="15">
        <v>28.497941265185943</v>
      </c>
      <c r="M170" s="15">
        <v>1054.42382681188</v>
      </c>
      <c r="Y170" s="5">
        <v>380</v>
      </c>
      <c r="CB170" s="17">
        <v>7.8014948542058109</v>
      </c>
      <c r="CC170" s="17">
        <v>393.805309734513</v>
      </c>
      <c r="CD170" s="12">
        <v>0.128510537532559</v>
      </c>
      <c r="CE170" s="17">
        <v>325.958211691087</v>
      </c>
      <c r="CF170" s="17">
        <v>214</v>
      </c>
    </row>
    <row r="171" spans="1:87">
      <c r="A171" s="24" t="s">
        <v>131</v>
      </c>
      <c r="D171" s="4" t="s">
        <v>60</v>
      </c>
      <c r="E171" s="4"/>
      <c r="F171" s="5">
        <v>9</v>
      </c>
      <c r="G171" s="5">
        <v>50</v>
      </c>
      <c r="H171" s="5">
        <v>128</v>
      </c>
      <c r="L171" s="15">
        <v>23.516911425342219</v>
      </c>
      <c r="M171" s="15">
        <v>870.12572273766204</v>
      </c>
      <c r="Y171" s="5">
        <v>450</v>
      </c>
      <c r="CB171" s="17">
        <v>11.357923869446513</v>
      </c>
      <c r="CC171" s="17">
        <v>445.57522123893801</v>
      </c>
      <c r="CD171" s="12">
        <v>0.184206281079801</v>
      </c>
      <c r="CE171" s="17">
        <v>339.992889113628</v>
      </c>
      <c r="CF171" s="17">
        <v>211.17647058823499</v>
      </c>
    </row>
    <row r="172" spans="1:87">
      <c r="A172" s="24" t="s">
        <v>119</v>
      </c>
      <c r="D172" s="4" t="s">
        <v>60</v>
      </c>
      <c r="E172" s="4"/>
      <c r="F172" s="5">
        <v>9</v>
      </c>
      <c r="G172" s="5">
        <v>54</v>
      </c>
      <c r="H172" s="5">
        <v>136</v>
      </c>
      <c r="L172" s="15">
        <v>28.690777304129192</v>
      </c>
      <c r="M172" s="15">
        <v>1061.5587602527801</v>
      </c>
      <c r="Y172" s="5">
        <v>440</v>
      </c>
      <c r="CB172" s="17">
        <v>10.013760872723406</v>
      </c>
      <c r="CC172" s="17">
        <v>452.21238938052994</v>
      </c>
      <c r="CD172" s="12">
        <v>0.147313817191569</v>
      </c>
      <c r="CE172" s="17">
        <v>338.25814887825697</v>
      </c>
      <c r="CF172" s="17">
        <v>200.572915240312</v>
      </c>
    </row>
    <row r="173" spans="1:87" s="9" customFormat="1">
      <c r="A173" s="24" t="s">
        <v>143</v>
      </c>
      <c r="B173"/>
      <c r="C173"/>
      <c r="D173" s="4" t="s">
        <v>60</v>
      </c>
      <c r="E173" s="4"/>
      <c r="F173" s="5">
        <v>9</v>
      </c>
      <c r="G173" s="5">
        <v>46</v>
      </c>
      <c r="H173" s="5">
        <v>123</v>
      </c>
      <c r="I173"/>
      <c r="J173"/>
      <c r="K173"/>
      <c r="L173" s="15">
        <v>31.430003016328108</v>
      </c>
      <c r="M173" s="15">
        <v>1162.91011160414</v>
      </c>
      <c r="N173"/>
      <c r="O173"/>
      <c r="P173"/>
      <c r="Q173"/>
      <c r="R173"/>
      <c r="S173"/>
      <c r="T173"/>
      <c r="U173"/>
      <c r="V173"/>
      <c r="W173"/>
      <c r="X173"/>
      <c r="Y173" s="5">
        <v>440</v>
      </c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 s="17">
        <v>10.792022943200324</v>
      </c>
      <c r="CC173" s="17">
        <v>436.94690265486702</v>
      </c>
      <c r="CD173" s="12">
        <v>0.128867215249822</v>
      </c>
      <c r="CE173" s="17">
        <v>330.01994998676503</v>
      </c>
      <c r="CF173" s="17">
        <v>215.058823529411</v>
      </c>
      <c r="CG173"/>
      <c r="CH173"/>
      <c r="CI173"/>
    </row>
    <row r="174" spans="1:87" s="9" customFormat="1">
      <c r="A174" s="24" t="s">
        <v>133</v>
      </c>
      <c r="B174"/>
      <c r="C174"/>
      <c r="D174" s="4" t="s">
        <v>60</v>
      </c>
      <c r="E174" s="4"/>
      <c r="F174" s="5">
        <v>9</v>
      </c>
      <c r="G174" s="5">
        <v>48</v>
      </c>
      <c r="H174" s="5">
        <v>115</v>
      </c>
      <c r="I174"/>
      <c r="J174"/>
      <c r="K174"/>
      <c r="L174" s="15">
        <v>21.603541823388515</v>
      </c>
      <c r="M174" s="15">
        <v>799.33104746537504</v>
      </c>
      <c r="N174"/>
      <c r="O174"/>
      <c r="P174"/>
      <c r="Q174"/>
      <c r="R174"/>
      <c r="S174"/>
      <c r="T174"/>
      <c r="U174"/>
      <c r="V174"/>
      <c r="W174"/>
      <c r="X174"/>
      <c r="Y174" s="5">
        <v>410</v>
      </c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 s="17">
        <v>13.439904330711324</v>
      </c>
      <c r="CC174" s="17">
        <v>406.41592920353895</v>
      </c>
      <c r="CD174" s="12">
        <v>0.18594230996921599</v>
      </c>
      <c r="CE174" s="17">
        <v>349.439622648963</v>
      </c>
      <c r="CF174" s="17">
        <v>195.117647058823</v>
      </c>
      <c r="CG174"/>
      <c r="CH174"/>
      <c r="CI174"/>
    </row>
    <row r="175" spans="1:87" s="9" customFormat="1">
      <c r="A175" s="24" t="s">
        <v>121</v>
      </c>
      <c r="B175"/>
      <c r="C175"/>
      <c r="D175" s="4" t="s">
        <v>60</v>
      </c>
      <c r="E175" s="4"/>
      <c r="F175" s="5">
        <v>9</v>
      </c>
      <c r="G175" s="5">
        <v>45</v>
      </c>
      <c r="H175" s="5">
        <v>119</v>
      </c>
      <c r="I175"/>
      <c r="J175"/>
      <c r="K175"/>
      <c r="L175" s="15">
        <v>23.125106752577484</v>
      </c>
      <c r="M175" s="15">
        <v>855.62894984536695</v>
      </c>
      <c r="N175"/>
      <c r="O175"/>
      <c r="P175"/>
      <c r="Q175"/>
      <c r="R175"/>
      <c r="S175"/>
      <c r="T175"/>
      <c r="U175"/>
      <c r="V175"/>
      <c r="W175"/>
      <c r="X175"/>
      <c r="Y175" s="5">
        <v>390</v>
      </c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 s="17">
        <v>12.59078331063581</v>
      </c>
      <c r="CC175" s="17">
        <v>380.53097345132699</v>
      </c>
      <c r="CD175" s="12">
        <v>0.15438891191096299</v>
      </c>
      <c r="CE175" s="17">
        <v>350.090031722454</v>
      </c>
      <c r="CF175" s="17">
        <v>196.88812816650599</v>
      </c>
      <c r="CG175"/>
      <c r="CH175"/>
      <c r="CI175"/>
    </row>
    <row r="176" spans="1:87" s="9" customFormat="1">
      <c r="A176" s="24" t="s">
        <v>145</v>
      </c>
      <c r="B176"/>
      <c r="C176"/>
      <c r="D176" s="4" t="s">
        <v>60</v>
      </c>
      <c r="E176" s="4"/>
      <c r="F176" s="5">
        <v>9</v>
      </c>
      <c r="G176" s="5">
        <v>38</v>
      </c>
      <c r="H176" s="5">
        <v>109</v>
      </c>
      <c r="I176"/>
      <c r="J176"/>
      <c r="K176"/>
      <c r="L176" s="15">
        <v>27.081766114642161</v>
      </c>
      <c r="M176" s="15">
        <v>1002.02534624176</v>
      </c>
      <c r="N176"/>
      <c r="O176"/>
      <c r="P176"/>
      <c r="Q176"/>
      <c r="R176"/>
      <c r="S176"/>
      <c r="T176"/>
      <c r="U176"/>
      <c r="V176"/>
      <c r="W176"/>
      <c r="X176"/>
      <c r="Y176" s="5">
        <v>380</v>
      </c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 s="17">
        <v>12.873895552182621</v>
      </c>
      <c r="CC176" s="17">
        <v>383.84955752212301</v>
      </c>
      <c r="CD176" s="12">
        <v>0.14225298958086602</v>
      </c>
      <c r="CE176" s="17">
        <v>337.298653277131</v>
      </c>
      <c r="CF176" s="17">
        <v>205.17647058823499</v>
      </c>
      <c r="CG176"/>
      <c r="CH176"/>
      <c r="CI176"/>
    </row>
    <row r="177" spans="1:87" s="9" customFormat="1">
      <c r="A177" s="24" t="s">
        <v>134</v>
      </c>
      <c r="B177"/>
      <c r="C177"/>
      <c r="D177" s="4" t="s">
        <v>60</v>
      </c>
      <c r="E177" s="4"/>
      <c r="F177" s="5">
        <v>11</v>
      </c>
      <c r="G177" s="5">
        <v>42</v>
      </c>
      <c r="H177" s="5">
        <v>113</v>
      </c>
      <c r="I177"/>
      <c r="J177"/>
      <c r="K177"/>
      <c r="L177" s="15">
        <v>20.093787817668378</v>
      </c>
      <c r="M177" s="15">
        <v>743.47014925373003</v>
      </c>
      <c r="N177"/>
      <c r="O177"/>
      <c r="P177"/>
      <c r="Q177"/>
      <c r="R177"/>
      <c r="S177"/>
      <c r="T177"/>
      <c r="U177"/>
      <c r="V177"/>
      <c r="W177"/>
      <c r="X177"/>
      <c r="Y177" s="5">
        <v>390</v>
      </c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 s="17">
        <v>11.889096360729621</v>
      </c>
      <c r="CC177" s="17">
        <v>393.805309734513</v>
      </c>
      <c r="CD177" s="12">
        <v>0.18638852711342602</v>
      </c>
      <c r="CE177" s="17">
        <v>347.68813232569403</v>
      </c>
      <c r="CF177" s="17">
        <v>195.82352941176401</v>
      </c>
      <c r="CG177"/>
      <c r="CH177"/>
      <c r="CI177"/>
    </row>
    <row r="178" spans="1:87" s="9" customFormat="1">
      <c r="A178" s="24" t="s">
        <v>122</v>
      </c>
      <c r="B178"/>
      <c r="C178"/>
      <c r="D178" s="4" t="s">
        <v>60</v>
      </c>
      <c r="E178" s="4"/>
      <c r="F178" s="5">
        <v>11</v>
      </c>
      <c r="G178" s="5">
        <v>45</v>
      </c>
      <c r="H178" s="5">
        <v>117</v>
      </c>
      <c r="I178"/>
      <c r="J178"/>
      <c r="K178"/>
      <c r="L178" s="15">
        <v>24.050220046589541</v>
      </c>
      <c r="M178" s="15">
        <v>889.85814172381299</v>
      </c>
      <c r="N178"/>
      <c r="O178"/>
      <c r="P178"/>
      <c r="Q178"/>
      <c r="R178"/>
      <c r="S178"/>
      <c r="T178"/>
      <c r="U178"/>
      <c r="V178"/>
      <c r="W178"/>
      <c r="X178"/>
      <c r="Y178" s="5">
        <v>390</v>
      </c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 s="17">
        <v>12.738109528522649</v>
      </c>
      <c r="CC178" s="17">
        <v>373.89380530973398</v>
      </c>
      <c r="CD178" s="12">
        <v>0.14269920672507599</v>
      </c>
      <c r="CE178" s="17">
        <v>350.50625560476101</v>
      </c>
      <c r="CF178" s="17">
        <v>195.648911406271</v>
      </c>
      <c r="CG178"/>
      <c r="CH178"/>
      <c r="CI178"/>
    </row>
    <row r="179" spans="1:87" s="9" customFormat="1">
      <c r="A179" s="24" t="s">
        <v>146</v>
      </c>
      <c r="B179"/>
      <c r="C179"/>
      <c r="D179" s="4" t="s">
        <v>60</v>
      </c>
      <c r="E179" s="4"/>
      <c r="F179" s="5">
        <v>11</v>
      </c>
      <c r="G179" s="5">
        <v>37</v>
      </c>
      <c r="H179" s="5">
        <v>103</v>
      </c>
      <c r="I179"/>
      <c r="J179"/>
      <c r="K179"/>
      <c r="L179" s="15">
        <v>26.18095606699881</v>
      </c>
      <c r="M179" s="15">
        <v>968.69537447895596</v>
      </c>
      <c r="N179"/>
      <c r="O179"/>
      <c r="P179"/>
      <c r="Q179"/>
      <c r="R179"/>
      <c r="S179"/>
      <c r="T179"/>
      <c r="U179"/>
      <c r="V179"/>
      <c r="W179"/>
      <c r="X179"/>
      <c r="Y179" s="5">
        <v>390</v>
      </c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 s="17">
        <v>11.18147753528627</v>
      </c>
      <c r="CC179" s="17">
        <v>384.51327433628302</v>
      </c>
      <c r="CD179" s="12">
        <v>0.13833027468624101</v>
      </c>
      <c r="CE179" s="17">
        <v>338.36528623292799</v>
      </c>
      <c r="CF179" s="17">
        <v>204.64705882352899</v>
      </c>
      <c r="CG179"/>
      <c r="CH179"/>
      <c r="CI179"/>
    </row>
    <row r="180" spans="1:87" s="9" customFormat="1">
      <c r="A180" s="24" t="s">
        <v>129</v>
      </c>
      <c r="B180"/>
      <c r="C180"/>
      <c r="D180" s="4" t="s">
        <v>60</v>
      </c>
      <c r="E180" s="4"/>
      <c r="F180" s="5">
        <v>31</v>
      </c>
      <c r="G180" s="5">
        <v>73</v>
      </c>
      <c r="H180" s="5">
        <v>158</v>
      </c>
      <c r="I180"/>
      <c r="J180"/>
      <c r="K180"/>
      <c r="L180" s="15">
        <v>21.773891681112325</v>
      </c>
      <c r="M180" s="15">
        <v>805.63399220115605</v>
      </c>
      <c r="N180"/>
      <c r="O180"/>
      <c r="P180"/>
      <c r="Q180"/>
      <c r="R180"/>
      <c r="S180"/>
      <c r="T180"/>
      <c r="U180"/>
      <c r="V180"/>
      <c r="W180"/>
      <c r="X180"/>
      <c r="Y180" s="5">
        <v>380</v>
      </c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 s="17">
        <v>10.193766332205945</v>
      </c>
      <c r="CC180" s="17">
        <v>381.19469026548597</v>
      </c>
      <c r="CD180" s="12">
        <v>0.17811760004735899</v>
      </c>
      <c r="CE180" s="17">
        <v>337.48922503189999</v>
      </c>
      <c r="CF180" s="17">
        <v>214</v>
      </c>
      <c r="CG180"/>
      <c r="CH180"/>
      <c r="CI180"/>
    </row>
    <row r="181" spans="1:87" s="9" customFormat="1">
      <c r="A181" s="24" t="s">
        <v>117</v>
      </c>
      <c r="B181"/>
      <c r="C181"/>
      <c r="D181" s="4" t="s">
        <v>60</v>
      </c>
      <c r="E181" s="4"/>
      <c r="F181" s="5">
        <v>31</v>
      </c>
      <c r="G181" s="5">
        <v>80</v>
      </c>
      <c r="H181" s="5">
        <v>167</v>
      </c>
      <c r="I181"/>
      <c r="J181"/>
      <c r="K181"/>
      <c r="L181" s="15">
        <v>29.078266447165138</v>
      </c>
      <c r="M181" s="15">
        <v>1075.8958585451101</v>
      </c>
      <c r="N181"/>
      <c r="O181"/>
      <c r="P181"/>
      <c r="Q181"/>
      <c r="R181"/>
      <c r="S181"/>
      <c r="T181"/>
      <c r="U181"/>
      <c r="V181"/>
      <c r="W181"/>
      <c r="X181"/>
      <c r="Y181" s="5">
        <v>440</v>
      </c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 s="17">
        <v>13.872931244924866</v>
      </c>
      <c r="CC181" s="17">
        <v>444.24778761061896</v>
      </c>
      <c r="CD181" s="12">
        <v>0.154330452285105</v>
      </c>
      <c r="CE181" s="17">
        <v>342.69218158043401</v>
      </c>
      <c r="CF181" s="17">
        <v>203.53635492263399</v>
      </c>
      <c r="CG181"/>
      <c r="CH181"/>
      <c r="CI181"/>
    </row>
    <row r="182" spans="1:87" s="9" customFormat="1">
      <c r="A182" s="24" t="s">
        <v>141</v>
      </c>
      <c r="B182"/>
      <c r="C182"/>
      <c r="D182" s="4" t="s">
        <v>60</v>
      </c>
      <c r="E182" s="4"/>
      <c r="F182" s="5">
        <v>31</v>
      </c>
      <c r="G182" s="5">
        <v>73</v>
      </c>
      <c r="H182" s="5">
        <v>154</v>
      </c>
      <c r="I182"/>
      <c r="J182"/>
      <c r="K182"/>
      <c r="L182" s="15">
        <v>27.556474384832434</v>
      </c>
      <c r="M182" s="15">
        <v>1019.5895522388</v>
      </c>
      <c r="N182"/>
      <c r="O182"/>
      <c r="P182"/>
      <c r="Q182"/>
      <c r="R182"/>
      <c r="S182"/>
      <c r="T182"/>
      <c r="U182"/>
      <c r="V182"/>
      <c r="W182"/>
      <c r="X182"/>
      <c r="Y182" s="5">
        <v>370</v>
      </c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 s="17">
        <v>8.2128434596380533</v>
      </c>
      <c r="CC182" s="17">
        <v>370.57522123893796</v>
      </c>
      <c r="CD182" s="12">
        <v>0.124719541794932</v>
      </c>
      <c r="CE182" s="17">
        <v>332.06883338007998</v>
      </c>
      <c r="CF182" s="17">
        <v>214.70588235294099</v>
      </c>
      <c r="CG182"/>
      <c r="CH182"/>
      <c r="CI182"/>
    </row>
    <row r="183" spans="1:87" s="9" customFormat="1">
      <c r="A183" s="24" t="s">
        <v>132</v>
      </c>
      <c r="B183"/>
      <c r="C183"/>
      <c r="D183" s="4" t="s">
        <v>60</v>
      </c>
      <c r="E183" s="4"/>
      <c r="F183" s="5">
        <v>9</v>
      </c>
      <c r="G183" s="5">
        <v>48</v>
      </c>
      <c r="H183" s="5">
        <v>126</v>
      </c>
      <c r="I183"/>
      <c r="J183"/>
      <c r="K183"/>
      <c r="L183" s="15">
        <v>22.165242087589782</v>
      </c>
      <c r="M183" s="15">
        <v>820.11395724082195</v>
      </c>
      <c r="N183"/>
      <c r="O183"/>
      <c r="P183"/>
      <c r="Q183"/>
      <c r="R183"/>
      <c r="S183"/>
      <c r="T183"/>
      <c r="U183"/>
      <c r="V183"/>
      <c r="W183"/>
      <c r="X183"/>
      <c r="Y183" s="5">
        <v>430</v>
      </c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 s="17">
        <v>13.418226021930028</v>
      </c>
      <c r="CC183" s="17">
        <v>436.94690265486702</v>
      </c>
      <c r="CD183" s="12">
        <v>0.19822623135211898</v>
      </c>
      <c r="CE183" s="17">
        <v>342.351175073972</v>
      </c>
      <c r="CF183" s="17">
        <v>207.64705882352899</v>
      </c>
      <c r="CG183"/>
      <c r="CH183"/>
      <c r="CI183"/>
    </row>
    <row r="184" spans="1:87" s="9" customFormat="1">
      <c r="A184" s="24" t="s">
        <v>120</v>
      </c>
      <c r="B184"/>
      <c r="C184"/>
      <c r="D184" s="4" t="s">
        <v>60</v>
      </c>
      <c r="E184" s="4"/>
      <c r="F184" s="5">
        <v>9</v>
      </c>
      <c r="G184" s="5">
        <v>53</v>
      </c>
      <c r="H184" s="5">
        <v>131</v>
      </c>
      <c r="I184"/>
      <c r="J184"/>
      <c r="K184"/>
      <c r="L184" s="15">
        <v>25.665590964098406</v>
      </c>
      <c r="M184" s="15">
        <v>949.62686567164099</v>
      </c>
      <c r="N184"/>
      <c r="O184"/>
      <c r="P184"/>
      <c r="Q184"/>
      <c r="R184"/>
      <c r="S184"/>
      <c r="T184"/>
      <c r="U184"/>
      <c r="V184"/>
      <c r="W184"/>
      <c r="X184"/>
      <c r="Y184" s="5">
        <v>420</v>
      </c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 s="17">
        <v>13.559728216562188</v>
      </c>
      <c r="CC184" s="17">
        <v>431.63716814159204</v>
      </c>
      <c r="CD184" s="12">
        <v>0.15647865853658499</v>
      </c>
      <c r="CE184" s="17">
        <v>341.26747599088202</v>
      </c>
      <c r="CF184" s="17">
        <v>200.23634122963099</v>
      </c>
      <c r="CG184"/>
      <c r="CH184"/>
      <c r="CI184"/>
    </row>
    <row r="185" spans="1:87">
      <c r="A185" s="24" t="s">
        <v>144</v>
      </c>
      <c r="D185" s="4" t="s">
        <v>60</v>
      </c>
      <c r="E185" s="4"/>
      <c r="F185" s="5">
        <v>9</v>
      </c>
      <c r="G185" s="5">
        <v>46</v>
      </c>
      <c r="H185" s="5">
        <v>119</v>
      </c>
      <c r="L185" s="15">
        <v>30.383146357329458</v>
      </c>
      <c r="M185" s="15">
        <v>1124.1764152211899</v>
      </c>
      <c r="Y185" s="5">
        <v>400</v>
      </c>
      <c r="CB185" s="17">
        <v>12.498353904538405</v>
      </c>
      <c r="CC185" s="17">
        <v>418.36283185840699</v>
      </c>
      <c r="CD185" s="12">
        <v>0.13366312455600199</v>
      </c>
      <c r="CE185" s="17">
        <v>334.11297618248102</v>
      </c>
      <c r="CF185" s="17">
        <v>212.23529411764699</v>
      </c>
    </row>
    <row r="186" spans="1:87">
      <c r="A186" s="8" t="s">
        <v>208</v>
      </c>
      <c r="B186" s="4">
        <f t="shared" ref="B186:B199" si="7">DATE(1988,1,5)+C186</f>
        <v>32169.434782608696</v>
      </c>
      <c r="C186" s="15">
        <v>22.434782608695599</v>
      </c>
      <c r="Y186">
        <v>0</v>
      </c>
      <c r="Z186" s="17">
        <v>51.3374903903647</v>
      </c>
      <c r="AA186" s="17"/>
      <c r="AN186" s="17">
        <v>1.7214661406969001</v>
      </c>
    </row>
    <row r="187" spans="1:87">
      <c r="A187" s="8" t="s">
        <v>208</v>
      </c>
      <c r="B187" s="4">
        <f t="shared" si="7"/>
        <v>32179.521739130436</v>
      </c>
      <c r="C187" s="15">
        <v>32.521739130434703</v>
      </c>
      <c r="Y187">
        <v>0</v>
      </c>
      <c r="Z187" s="17">
        <v>159.547621081404</v>
      </c>
      <c r="AA187" s="17"/>
      <c r="AN187" s="17">
        <v>4.9395792241945902</v>
      </c>
    </row>
    <row r="188" spans="1:87">
      <c r="A188" s="8" t="s">
        <v>208</v>
      </c>
      <c r="B188" s="4">
        <f t="shared" si="7"/>
        <v>32190.478260869564</v>
      </c>
      <c r="C188" s="15">
        <v>43.478260869565197</v>
      </c>
      <c r="Y188">
        <v>0</v>
      </c>
      <c r="Z188" s="17">
        <v>331.39147518578602</v>
      </c>
      <c r="AA188" s="17"/>
      <c r="AN188" s="17">
        <v>8.4912393162393105</v>
      </c>
    </row>
    <row r="189" spans="1:87">
      <c r="A189" s="8" t="s">
        <v>208</v>
      </c>
      <c r="B189" s="4">
        <f t="shared" si="7"/>
        <v>32200.391304347824</v>
      </c>
      <c r="C189" s="15">
        <v>53.391304347826001</v>
      </c>
      <c r="Y189" s="17">
        <v>5.8098573503032096</v>
      </c>
      <c r="Z189" s="17">
        <v>536.26582386606299</v>
      </c>
      <c r="AA189" s="11">
        <f>Y189/Z189</f>
        <v>1.0833913129907512E-2</v>
      </c>
      <c r="AN189" s="17">
        <v>10.3629684418145</v>
      </c>
    </row>
    <row r="190" spans="1:87">
      <c r="A190" s="8" t="s">
        <v>208</v>
      </c>
      <c r="B190" s="4">
        <f t="shared" si="7"/>
        <v>32212.391304347828</v>
      </c>
      <c r="C190" s="15">
        <v>65.391304347826093</v>
      </c>
      <c r="Y190" s="17">
        <v>71.542837618518604</v>
      </c>
      <c r="Z190" s="17">
        <v>854.25403604680901</v>
      </c>
      <c r="AA190" s="11">
        <f>Y190/Z190</f>
        <v>8.3748902082563179E-2</v>
      </c>
      <c r="AN190" s="17">
        <v>17.480785667324099</v>
      </c>
    </row>
    <row r="191" spans="1:87">
      <c r="A191" s="8" t="s">
        <v>208</v>
      </c>
      <c r="B191" s="4">
        <f t="shared" si="7"/>
        <v>32227.521739130436</v>
      </c>
      <c r="C191" s="15">
        <v>80.521739130434796</v>
      </c>
      <c r="Y191" s="17">
        <v>285.72443837020501</v>
      </c>
      <c r="Z191" s="17">
        <v>863.327581788673</v>
      </c>
      <c r="AA191" s="11">
        <f>Y191/Z191</f>
        <v>0.3309571527626059</v>
      </c>
      <c r="AN191" s="17">
        <v>21.431229454306301</v>
      </c>
    </row>
    <row r="192" spans="1:87" s="9" customFormat="1">
      <c r="A192" s="8" t="s">
        <v>208</v>
      </c>
      <c r="B192" s="4">
        <f t="shared" si="7"/>
        <v>32237.434782608696</v>
      </c>
      <c r="C192" s="15">
        <v>90.434782608695599</v>
      </c>
      <c r="D192" s="4" t="s">
        <v>60</v>
      </c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 s="17">
        <v>476.35910139232902</v>
      </c>
      <c r="Z192" s="17">
        <v>1084.7048774237601</v>
      </c>
      <c r="AA192" s="11">
        <f>Y192/Z192</f>
        <v>0.43916009903422837</v>
      </c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</row>
    <row r="193" spans="1:40">
      <c r="A193" s="8" t="s">
        <v>209</v>
      </c>
      <c r="B193" s="4">
        <f t="shared" si="7"/>
        <v>32169.434782608696</v>
      </c>
      <c r="C193" s="15">
        <v>22.434782608695599</v>
      </c>
      <c r="Y193" s="15">
        <v>0</v>
      </c>
      <c r="Z193" s="17">
        <v>37.192107286238901</v>
      </c>
      <c r="AA193" s="17"/>
      <c r="AN193" s="17">
        <v>1.5195430637738201</v>
      </c>
    </row>
    <row r="194" spans="1:40">
      <c r="A194" s="8" t="s">
        <v>209</v>
      </c>
      <c r="B194" s="4">
        <f t="shared" si="7"/>
        <v>32179.521739130436</v>
      </c>
      <c r="C194" s="15">
        <v>32.521739130434703</v>
      </c>
      <c r="Y194" s="15">
        <v>0</v>
      </c>
      <c r="Z194" s="17">
        <v>140.687110275903</v>
      </c>
      <c r="AA194" s="17"/>
      <c r="AN194" s="17">
        <v>3.45834976988822</v>
      </c>
    </row>
    <row r="195" spans="1:40">
      <c r="A195" s="8" t="s">
        <v>209</v>
      </c>
      <c r="B195" s="4">
        <f t="shared" si="7"/>
        <v>32190.652173913044</v>
      </c>
      <c r="C195" s="15">
        <v>43.652173913043399</v>
      </c>
      <c r="Y195" s="15">
        <v>0</v>
      </c>
      <c r="Z195" s="17">
        <v>279.52097035961299</v>
      </c>
      <c r="AA195" s="17"/>
    </row>
    <row r="196" spans="1:40">
      <c r="A196" s="8" t="s">
        <v>209</v>
      </c>
      <c r="B196" s="4">
        <f t="shared" si="7"/>
        <v>32200.391304347824</v>
      </c>
      <c r="C196" s="15">
        <v>53.391304347826001</v>
      </c>
      <c r="T196" s="17"/>
      <c r="U196" s="17"/>
      <c r="Y196" s="17">
        <v>3.4604937217049998</v>
      </c>
      <c r="Z196" s="17">
        <v>418.38763133168101</v>
      </c>
      <c r="AA196" s="11">
        <f t="shared" ref="AA196:AA207" si="8">Y196/Z196</f>
        <v>8.2710230001079039E-3</v>
      </c>
    </row>
    <row r="197" spans="1:40">
      <c r="A197" s="8" t="s">
        <v>209</v>
      </c>
      <c r="B197" s="4">
        <f t="shared" si="7"/>
        <v>32212.391304347828</v>
      </c>
      <c r="C197" s="15">
        <v>65.391304347826093</v>
      </c>
      <c r="T197" s="17"/>
      <c r="U197" s="17"/>
      <c r="Y197" s="17">
        <v>26.745024344409298</v>
      </c>
      <c r="Z197" s="17">
        <v>618.49765097804698</v>
      </c>
      <c r="AA197" s="11">
        <f t="shared" si="8"/>
        <v>4.3241917414102819E-2</v>
      </c>
    </row>
    <row r="198" spans="1:40">
      <c r="A198" s="8" t="s">
        <v>209</v>
      </c>
      <c r="B198" s="4">
        <f t="shared" si="7"/>
        <v>32227.347826086956</v>
      </c>
      <c r="C198" s="15">
        <v>80.347826086956502</v>
      </c>
      <c r="T198" s="17"/>
      <c r="U198" s="17"/>
      <c r="Y198" s="17">
        <v>115.988041342786</v>
      </c>
      <c r="Z198" s="17">
        <v>507.33954044588597</v>
      </c>
      <c r="AA198" s="11">
        <f t="shared" si="8"/>
        <v>0.22862014902455166</v>
      </c>
      <c r="AN198" s="17">
        <v>8.8398586456278707</v>
      </c>
    </row>
    <row r="199" spans="1:40">
      <c r="A199" s="8" t="s">
        <v>209</v>
      </c>
      <c r="B199" s="4">
        <f t="shared" si="7"/>
        <v>32231.17391304348</v>
      </c>
      <c r="C199" s="15">
        <v>84.173913043478194</v>
      </c>
      <c r="D199" s="4" t="s">
        <v>60</v>
      </c>
      <c r="T199" s="17"/>
      <c r="U199" s="17"/>
      <c r="Y199" s="17">
        <v>111.174510976338</v>
      </c>
      <c r="Z199" s="17">
        <v>438.87998633296297</v>
      </c>
      <c r="AA199" s="11">
        <f t="shared" si="8"/>
        <v>0.25331415065255164</v>
      </c>
    </row>
    <row r="200" spans="1:40">
      <c r="A200" s="8" t="s">
        <v>211</v>
      </c>
      <c r="B200" s="4"/>
      <c r="C200" s="15"/>
      <c r="D200" s="4" t="s">
        <v>60</v>
      </c>
      <c r="T200" s="17"/>
      <c r="U200" s="17"/>
      <c r="Y200" s="19">
        <v>326.21240395819899</v>
      </c>
      <c r="Z200" s="19">
        <v>655.85501195381346</v>
      </c>
      <c r="AA200" s="11">
        <f t="shared" si="8"/>
        <v>0.49738493723849364</v>
      </c>
    </row>
    <row r="201" spans="1:40">
      <c r="A201" s="8" t="s">
        <v>210</v>
      </c>
      <c r="B201" s="4"/>
      <c r="C201" s="15"/>
      <c r="D201" s="4" t="s">
        <v>60</v>
      </c>
      <c r="T201" s="17"/>
      <c r="U201" s="17"/>
      <c r="Y201" s="19">
        <v>309.87744905589255</v>
      </c>
      <c r="Z201" s="19">
        <v>556.15939553762939</v>
      </c>
      <c r="AA201" s="11">
        <f t="shared" si="8"/>
        <v>0.55717380941904171</v>
      </c>
    </row>
    <row r="202" spans="1:40">
      <c r="A202" s="8" t="s">
        <v>216</v>
      </c>
      <c r="B202" s="4">
        <f>DATE(1979,4,10)+C202</f>
        <v>29042</v>
      </c>
      <c r="C202" s="15">
        <v>87</v>
      </c>
      <c r="D202" s="4" t="s">
        <v>60</v>
      </c>
      <c r="Y202" s="19">
        <v>33</v>
      </c>
      <c r="Z202" s="19">
        <v>61</v>
      </c>
      <c r="AA202" s="11">
        <f t="shared" si="8"/>
        <v>0.54098360655737709</v>
      </c>
      <c r="AB202" s="21"/>
    </row>
    <row r="203" spans="1:40">
      <c r="A203" s="8" t="s">
        <v>215</v>
      </c>
      <c r="B203" s="4">
        <f>DATE(1979,4,10)+C203</f>
        <v>29042</v>
      </c>
      <c r="C203" s="15">
        <v>87</v>
      </c>
      <c r="D203" s="4" t="s">
        <v>60</v>
      </c>
      <c r="H203" s="15">
        <v>87</v>
      </c>
      <c r="Y203" s="19">
        <v>111</v>
      </c>
      <c r="Z203" s="19">
        <v>190</v>
      </c>
      <c r="AA203" s="11">
        <f t="shared" si="8"/>
        <v>0.58421052631578951</v>
      </c>
    </row>
    <row r="204" spans="1:40">
      <c r="A204" s="8" t="s">
        <v>217</v>
      </c>
      <c r="B204" s="4">
        <f>DATE(1979,4,10)+C204</f>
        <v>29042</v>
      </c>
      <c r="C204" s="15">
        <v>87</v>
      </c>
      <c r="D204" s="4" t="s">
        <v>60</v>
      </c>
      <c r="Y204" s="19">
        <v>77</v>
      </c>
      <c r="Z204" s="19">
        <v>136</v>
      </c>
      <c r="AA204" s="11">
        <f t="shared" si="8"/>
        <v>0.56617647058823528</v>
      </c>
    </row>
    <row r="205" spans="1:40">
      <c r="A205" s="8" t="s">
        <v>214</v>
      </c>
      <c r="B205" s="4">
        <f>DATE(1980,4,1)+C205</f>
        <v>29393</v>
      </c>
      <c r="C205" s="15">
        <v>81</v>
      </c>
      <c r="D205" s="4" t="s">
        <v>60</v>
      </c>
      <c r="G205" s="17"/>
      <c r="H205" s="15"/>
      <c r="Y205" s="19">
        <v>64</v>
      </c>
      <c r="Z205" s="19">
        <v>163</v>
      </c>
      <c r="AA205" s="11">
        <f t="shared" si="8"/>
        <v>0.39263803680981596</v>
      </c>
    </row>
    <row r="206" spans="1:40">
      <c r="A206" s="8" t="s">
        <v>212</v>
      </c>
      <c r="B206" s="4">
        <f>DATE(1980,4,1)+C206</f>
        <v>29393</v>
      </c>
      <c r="C206" s="15">
        <v>81</v>
      </c>
      <c r="D206" s="4" t="s">
        <v>60</v>
      </c>
      <c r="G206" s="17">
        <v>25</v>
      </c>
      <c r="H206" s="15">
        <v>81</v>
      </c>
      <c r="Y206" s="19">
        <v>280</v>
      </c>
      <c r="Z206" s="20">
        <v>554</v>
      </c>
      <c r="AA206" s="11">
        <f t="shared" si="8"/>
        <v>0.50541516245487361</v>
      </c>
    </row>
    <row r="207" spans="1:40">
      <c r="A207" s="8" t="s">
        <v>213</v>
      </c>
      <c r="B207" s="4">
        <f>DATE(1980,4,1)+C207</f>
        <v>29393</v>
      </c>
      <c r="C207" s="15">
        <v>81</v>
      </c>
      <c r="D207" s="4" t="s">
        <v>60</v>
      </c>
      <c r="G207" s="17"/>
      <c r="H207" s="15"/>
      <c r="Y207" s="19">
        <v>120</v>
      </c>
      <c r="Z207" s="20">
        <v>329</v>
      </c>
      <c r="AA207" s="11">
        <f t="shared" si="8"/>
        <v>0.36474164133738601</v>
      </c>
    </row>
    <row r="208" spans="1:40">
      <c r="A208" s="25" t="s">
        <v>95</v>
      </c>
      <c r="D208" s="4" t="s">
        <v>60</v>
      </c>
      <c r="E208" s="4"/>
      <c r="F208" s="5"/>
      <c r="G208" s="5">
        <v>33</v>
      </c>
      <c r="H208" s="5"/>
    </row>
    <row r="209" spans="1:36">
      <c r="A209" s="25" t="s">
        <v>99</v>
      </c>
      <c r="D209" s="4" t="s">
        <v>60</v>
      </c>
      <c r="E209" s="4"/>
      <c r="G209" s="5">
        <v>42</v>
      </c>
    </row>
    <row r="210" spans="1:36">
      <c r="A210" s="25" t="s">
        <v>97</v>
      </c>
      <c r="D210" s="4" t="s">
        <v>60</v>
      </c>
      <c r="E210" s="4"/>
      <c r="G210" s="5">
        <v>52</v>
      </c>
    </row>
    <row r="211" spans="1:36">
      <c r="A211" s="25" t="s">
        <v>101</v>
      </c>
      <c r="D211" s="4" t="s">
        <v>60</v>
      </c>
      <c r="E211" s="4"/>
      <c r="G211" s="5">
        <v>56</v>
      </c>
    </row>
    <row r="212" spans="1:36">
      <c r="A212" s="25" t="s">
        <v>96</v>
      </c>
      <c r="D212" s="4" t="s">
        <v>60</v>
      </c>
      <c r="E212" s="4"/>
      <c r="F212" s="5"/>
      <c r="G212" s="5">
        <v>33</v>
      </c>
      <c r="H212" s="5"/>
    </row>
    <row r="213" spans="1:36">
      <c r="A213" s="25" t="s">
        <v>100</v>
      </c>
      <c r="D213" s="4" t="s">
        <v>60</v>
      </c>
      <c r="E213" s="4"/>
      <c r="G213" s="5">
        <v>42</v>
      </c>
    </row>
    <row r="214" spans="1:36">
      <c r="A214" s="25" t="s">
        <v>98</v>
      </c>
      <c r="D214" s="4" t="s">
        <v>60</v>
      </c>
      <c r="E214" s="4"/>
      <c r="G214" s="5">
        <v>52</v>
      </c>
    </row>
    <row r="215" spans="1:36">
      <c r="A215" s="25" t="s">
        <v>102</v>
      </c>
      <c r="D215" s="4" t="s">
        <v>60</v>
      </c>
      <c r="E215" s="4"/>
      <c r="G215" s="5">
        <v>55</v>
      </c>
    </row>
    <row r="216" spans="1:36">
      <c r="A216" s="25" t="s">
        <v>103</v>
      </c>
      <c r="D216" s="4" t="s">
        <v>60</v>
      </c>
      <c r="E216" s="4"/>
      <c r="G216" s="5">
        <v>39</v>
      </c>
    </row>
    <row r="217" spans="1:36">
      <c r="A217" t="s">
        <v>107</v>
      </c>
      <c r="D217" s="4" t="s">
        <v>60</v>
      </c>
      <c r="E217" s="4"/>
      <c r="G217" s="5">
        <v>38</v>
      </c>
    </row>
    <row r="218" spans="1:36">
      <c r="A218" t="s">
        <v>105</v>
      </c>
      <c r="D218" s="4" t="s">
        <v>60</v>
      </c>
      <c r="E218" s="4"/>
      <c r="G218" s="5">
        <v>58</v>
      </c>
    </row>
    <row r="219" spans="1:36">
      <c r="A219" t="s">
        <v>109</v>
      </c>
      <c r="D219" s="4" t="s">
        <v>60</v>
      </c>
      <c r="E219" s="4"/>
      <c r="G219" s="5">
        <v>55</v>
      </c>
    </row>
    <row r="220" spans="1:36">
      <c r="A220" t="s">
        <v>104</v>
      </c>
      <c r="D220" s="4" t="s">
        <v>60</v>
      </c>
      <c r="E220" s="4"/>
      <c r="G220" s="5">
        <v>40</v>
      </c>
    </row>
    <row r="221" spans="1:36">
      <c r="A221" t="s">
        <v>108</v>
      </c>
      <c r="D221" s="4" t="s">
        <v>60</v>
      </c>
      <c r="E221" s="4"/>
      <c r="G221" s="5">
        <v>41</v>
      </c>
    </row>
    <row r="222" spans="1:36">
      <c r="A222" t="s">
        <v>106</v>
      </c>
      <c r="D222" s="4" t="s">
        <v>60</v>
      </c>
      <c r="E222" s="4"/>
      <c r="G222" s="5">
        <v>60</v>
      </c>
    </row>
    <row r="223" spans="1:36">
      <c r="A223" t="s">
        <v>110</v>
      </c>
      <c r="D223" s="4" t="s">
        <v>60</v>
      </c>
      <c r="E223" s="4"/>
      <c r="G223" s="5">
        <v>58</v>
      </c>
    </row>
    <row r="224" spans="1:36">
      <c r="A224" t="s">
        <v>186</v>
      </c>
      <c r="B224" s="4">
        <v>42164</v>
      </c>
      <c r="C224" s="4"/>
      <c r="K224">
        <v>2</v>
      </c>
      <c r="N224">
        <v>0.12</v>
      </c>
      <c r="Q224" s="9">
        <f t="shared" ref="Q224:Q232" si="9">N224*1000000/R224</f>
        <v>11583.011583011583</v>
      </c>
      <c r="R224">
        <v>10.36</v>
      </c>
      <c r="U224">
        <v>7.05</v>
      </c>
      <c r="Z224" s="11">
        <v>17.407</v>
      </c>
      <c r="AA224" s="11"/>
      <c r="AB224">
        <v>4.9100000000000005E-2</v>
      </c>
      <c r="AD224">
        <v>2.8399999999999998E-2</v>
      </c>
      <c r="AH224">
        <v>0.51</v>
      </c>
      <c r="AJ224">
        <v>0.2</v>
      </c>
    </row>
    <row r="225" spans="1:37" hidden="1">
      <c r="A225" t="s">
        <v>187</v>
      </c>
      <c r="B225" s="4">
        <v>42173</v>
      </c>
      <c r="C225" s="4"/>
      <c r="K225">
        <v>1</v>
      </c>
      <c r="N225">
        <v>0.12</v>
      </c>
      <c r="Q225" s="9">
        <f t="shared" si="9"/>
        <v>17216.64275466284</v>
      </c>
      <c r="R225">
        <v>6.97</v>
      </c>
      <c r="U225">
        <v>3.15</v>
      </c>
      <c r="Z225" s="11">
        <v>10.123000000000001</v>
      </c>
      <c r="AA225" s="11"/>
      <c r="AB225">
        <v>5.33E-2</v>
      </c>
      <c r="AD225">
        <v>3.6600000000000001E-2</v>
      </c>
      <c r="AH225">
        <v>0.37</v>
      </c>
      <c r="AJ225">
        <v>0.12</v>
      </c>
    </row>
    <row r="226" spans="1:37">
      <c r="A226" t="s">
        <v>186</v>
      </c>
      <c r="B226" s="4">
        <v>42242</v>
      </c>
      <c r="C226" s="4"/>
      <c r="K226">
        <v>15</v>
      </c>
      <c r="N226">
        <v>3.25</v>
      </c>
      <c r="Q226" s="9">
        <f t="shared" si="9"/>
        <v>20429.972340960521</v>
      </c>
      <c r="R226">
        <v>159.08000000000001</v>
      </c>
      <c r="U226">
        <v>279.95999999999998</v>
      </c>
      <c r="V226">
        <v>457.54</v>
      </c>
      <c r="Z226" s="11">
        <v>896.58299999999997</v>
      </c>
      <c r="AA226" s="11"/>
      <c r="AB226">
        <v>3.1600000000000003E-2</v>
      </c>
      <c r="AD226">
        <v>1.3500000000000002E-2</v>
      </c>
      <c r="AE226">
        <v>0.03</v>
      </c>
      <c r="AF226">
        <v>3</v>
      </c>
      <c r="AH226">
        <v>5.03</v>
      </c>
      <c r="AJ226">
        <v>3.79</v>
      </c>
      <c r="AK226">
        <v>13.73</v>
      </c>
    </row>
    <row r="227" spans="1:37">
      <c r="A227" t="s">
        <v>186</v>
      </c>
      <c r="B227" s="4">
        <v>42180</v>
      </c>
      <c r="C227" s="4"/>
      <c r="K227">
        <v>6</v>
      </c>
      <c r="N227">
        <v>1.33</v>
      </c>
      <c r="Q227" s="9">
        <f t="shared" si="9"/>
        <v>23745.759685770397</v>
      </c>
      <c r="R227">
        <v>56.01</v>
      </c>
      <c r="U227">
        <v>51.4</v>
      </c>
      <c r="Z227" s="11">
        <v>107.407</v>
      </c>
      <c r="AA227" s="11"/>
      <c r="AB227">
        <v>5.1799999999999999E-2</v>
      </c>
      <c r="AD227">
        <v>2.7099999999999999E-2</v>
      </c>
      <c r="AH227">
        <v>2.9</v>
      </c>
      <c r="AJ227">
        <v>1.4</v>
      </c>
    </row>
    <row r="228" spans="1:37">
      <c r="A228" t="s">
        <v>186</v>
      </c>
      <c r="B228" s="4">
        <v>42202</v>
      </c>
      <c r="C228" s="4"/>
      <c r="K228">
        <v>12</v>
      </c>
      <c r="N228">
        <v>4.1500000000000004</v>
      </c>
      <c r="Q228" s="9">
        <f t="shared" si="9"/>
        <v>27430.762112499178</v>
      </c>
      <c r="R228">
        <v>151.29</v>
      </c>
      <c r="U228">
        <v>175.44</v>
      </c>
      <c r="Z228" s="11">
        <v>326.733</v>
      </c>
      <c r="AA228" s="11"/>
      <c r="AB228">
        <v>4.3200000000000002E-2</v>
      </c>
      <c r="AD228">
        <v>2.53E-2</v>
      </c>
      <c r="AH228">
        <v>6.53</v>
      </c>
      <c r="AJ228">
        <v>4.43</v>
      </c>
    </row>
    <row r="229" spans="1:37">
      <c r="A229" t="s">
        <v>186</v>
      </c>
      <c r="B229" s="4">
        <v>42257</v>
      </c>
      <c r="C229" s="4"/>
      <c r="K229">
        <v>15</v>
      </c>
      <c r="N229">
        <v>2.1</v>
      </c>
      <c r="Q229" s="9">
        <f t="shared" si="9"/>
        <v>27678.9244760775</v>
      </c>
      <c r="R229">
        <v>75.87</v>
      </c>
      <c r="U229">
        <v>233.29</v>
      </c>
      <c r="V229">
        <v>550.62</v>
      </c>
      <c r="Z229" s="11">
        <v>859.78300000000002</v>
      </c>
      <c r="AA229" s="11"/>
    </row>
    <row r="230" spans="1:37">
      <c r="A230" t="s">
        <v>186</v>
      </c>
      <c r="B230" s="4">
        <v>42173</v>
      </c>
      <c r="C230" s="4"/>
      <c r="K230">
        <v>5</v>
      </c>
      <c r="N230">
        <v>0.74</v>
      </c>
      <c r="Q230" s="9">
        <f t="shared" si="9"/>
        <v>27850.95972901769</v>
      </c>
      <c r="R230">
        <v>26.57</v>
      </c>
      <c r="U230">
        <v>16.03</v>
      </c>
      <c r="Z230" s="11">
        <v>42.593000000000004</v>
      </c>
      <c r="AA230" s="11"/>
      <c r="AB230">
        <v>5.3899999999999997E-2</v>
      </c>
      <c r="AD230">
        <v>3.2799999999999996E-2</v>
      </c>
      <c r="AH230">
        <v>1.43</v>
      </c>
      <c r="AJ230">
        <v>0.53</v>
      </c>
    </row>
    <row r="231" spans="1:37">
      <c r="A231" t="s">
        <v>186</v>
      </c>
      <c r="B231" s="4">
        <v>42227</v>
      </c>
      <c r="C231" s="4"/>
      <c r="K231">
        <v>18</v>
      </c>
      <c r="N231">
        <v>6</v>
      </c>
      <c r="Q231" s="9">
        <f t="shared" si="9"/>
        <v>35194.74425152511</v>
      </c>
      <c r="R231">
        <v>170.48</v>
      </c>
      <c r="U231">
        <v>304.72000000000003</v>
      </c>
      <c r="V231">
        <v>222.91</v>
      </c>
      <c r="Z231" s="11">
        <v>698.11300000000006</v>
      </c>
      <c r="AA231" s="11"/>
      <c r="AB231">
        <v>4.2300000000000004E-2</v>
      </c>
      <c r="AD231">
        <v>2.1400000000000002E-2</v>
      </c>
      <c r="AE231">
        <v>3.6200000000000003E-2</v>
      </c>
      <c r="AF231">
        <v>3.62</v>
      </c>
      <c r="AH231">
        <v>7.2</v>
      </c>
      <c r="AJ231">
        <v>6.52</v>
      </c>
      <c r="AK231">
        <v>8.07</v>
      </c>
    </row>
    <row r="232" spans="1:37">
      <c r="A232" t="s">
        <v>186</v>
      </c>
      <c r="B232" s="4">
        <v>42214</v>
      </c>
      <c r="C232" s="4"/>
      <c r="K232">
        <v>14</v>
      </c>
      <c r="N232">
        <v>7.22</v>
      </c>
      <c r="Q232" s="9">
        <f t="shared" si="9"/>
        <v>42279.088832933179</v>
      </c>
      <c r="R232">
        <v>170.77</v>
      </c>
      <c r="U232">
        <v>262.98</v>
      </c>
      <c r="V232">
        <v>46.36</v>
      </c>
      <c r="Z232" s="11">
        <v>480.11</v>
      </c>
      <c r="AA232" s="11"/>
      <c r="AB232">
        <v>4.8899999999999999E-2</v>
      </c>
      <c r="AD232">
        <v>2.4E-2</v>
      </c>
      <c r="AE232">
        <v>3.6400000000000002E-2</v>
      </c>
      <c r="AF232">
        <v>3.64</v>
      </c>
      <c r="AH232">
        <v>8.34</v>
      </c>
      <c r="AJ232">
        <v>6.32</v>
      </c>
      <c r="AK232">
        <v>1.69</v>
      </c>
    </row>
    <row r="233" spans="1:37">
      <c r="A233" t="s">
        <v>186</v>
      </c>
      <c r="B233" s="4">
        <v>42193</v>
      </c>
      <c r="C233" s="4"/>
      <c r="Q233" s="9"/>
      <c r="R233">
        <v>99.72</v>
      </c>
      <c r="U233">
        <v>102.27</v>
      </c>
      <c r="Z233" s="11">
        <v>201.99</v>
      </c>
      <c r="AA233" s="11"/>
      <c r="AB233">
        <v>4.87E-2</v>
      </c>
      <c r="AD233">
        <v>2.7000000000000003E-2</v>
      </c>
      <c r="AH233">
        <v>4.8600000000000003</v>
      </c>
      <c r="AJ233">
        <v>2.76</v>
      </c>
    </row>
    <row r="234" spans="1:37">
      <c r="A234" t="s">
        <v>186</v>
      </c>
      <c r="B234" s="4">
        <v>42285</v>
      </c>
      <c r="C234" s="4"/>
      <c r="N234">
        <v>0</v>
      </c>
      <c r="Q234" s="9"/>
      <c r="R234">
        <v>3.71</v>
      </c>
      <c r="U234">
        <v>190.57</v>
      </c>
      <c r="V234">
        <v>601.01</v>
      </c>
      <c r="W234">
        <v>138.41</v>
      </c>
      <c r="X234" t="e">
        <f>W234/M234</f>
        <v>#DIV/0!</v>
      </c>
      <c r="Y234">
        <v>462.61</v>
      </c>
      <c r="Z234" s="11">
        <v>795.28700000000003</v>
      </c>
      <c r="AA234" s="11">
        <f>Y234/Z234</f>
        <v>0.58168937754546468</v>
      </c>
    </row>
    <row r="235" spans="1:37">
      <c r="A235" t="s">
        <v>186</v>
      </c>
      <c r="B235" s="4">
        <v>42289</v>
      </c>
      <c r="C235" s="4"/>
      <c r="Q235" s="9"/>
      <c r="Y235">
        <v>435.4</v>
      </c>
      <c r="Z235" s="11"/>
      <c r="AA235" s="11"/>
    </row>
    <row r="236" spans="1:37">
      <c r="A236" t="s">
        <v>187</v>
      </c>
      <c r="B236" s="4">
        <v>42242</v>
      </c>
      <c r="C236" s="4"/>
      <c r="K236">
        <v>14</v>
      </c>
      <c r="N236">
        <v>4.9800000000000004</v>
      </c>
      <c r="Q236" s="9">
        <f t="shared" ref="Q236:Q242" si="10">N236*1000000/R236</f>
        <v>24619.339529365236</v>
      </c>
      <c r="R236">
        <v>202.28</v>
      </c>
      <c r="U236">
        <v>339.14</v>
      </c>
      <c r="V236">
        <v>243.72</v>
      </c>
      <c r="Z236" s="11">
        <v>785.13300000000004</v>
      </c>
      <c r="AA236" s="11"/>
      <c r="AB236">
        <v>3.7599999999999995E-2</v>
      </c>
      <c r="AD236">
        <v>1.7100000000000001E-2</v>
      </c>
      <c r="AE236">
        <v>2.8799999999999999E-2</v>
      </c>
      <c r="AF236">
        <v>2.88</v>
      </c>
      <c r="AH236">
        <v>7.61</v>
      </c>
      <c r="AJ236">
        <v>5.8</v>
      </c>
      <c r="AK236">
        <v>7.03</v>
      </c>
    </row>
    <row r="237" spans="1:37">
      <c r="A237" t="s">
        <v>187</v>
      </c>
      <c r="B237" s="4">
        <v>42180</v>
      </c>
      <c r="C237" s="4"/>
      <c r="K237">
        <v>2</v>
      </c>
      <c r="N237">
        <v>0.42</v>
      </c>
      <c r="Q237" s="9">
        <f t="shared" si="10"/>
        <v>25862.068965517243</v>
      </c>
      <c r="R237">
        <v>16.239999999999998</v>
      </c>
      <c r="U237">
        <v>8.51</v>
      </c>
      <c r="Z237" s="11">
        <v>24.756999999999998</v>
      </c>
      <c r="AA237" s="11"/>
      <c r="AB237">
        <v>4.8600000000000004E-2</v>
      </c>
      <c r="AD237">
        <v>3.0099999999999998E-2</v>
      </c>
      <c r="AH237">
        <v>0.79</v>
      </c>
      <c r="AJ237">
        <v>0.26</v>
      </c>
    </row>
    <row r="238" spans="1:37">
      <c r="A238" t="s">
        <v>187</v>
      </c>
      <c r="B238" s="4">
        <v>42202</v>
      </c>
      <c r="C238" s="4"/>
      <c r="K238">
        <v>7</v>
      </c>
      <c r="N238">
        <v>3.06</v>
      </c>
      <c r="Q238" s="9">
        <f t="shared" si="10"/>
        <v>32387.806943268417</v>
      </c>
      <c r="R238">
        <v>94.48</v>
      </c>
      <c r="U238">
        <v>90.2</v>
      </c>
      <c r="Z238" s="11">
        <v>184.68</v>
      </c>
      <c r="AA238" s="11"/>
      <c r="AB238">
        <v>4.6600000000000003E-2</v>
      </c>
      <c r="AD238">
        <v>2.5000000000000001E-2</v>
      </c>
      <c r="AH238">
        <v>4.4000000000000004</v>
      </c>
      <c r="AJ238">
        <v>2.25</v>
      </c>
    </row>
    <row r="239" spans="1:37">
      <c r="A239" t="s">
        <v>187</v>
      </c>
      <c r="B239" s="4">
        <v>42257</v>
      </c>
      <c r="C239" s="4"/>
      <c r="K239">
        <v>13</v>
      </c>
      <c r="N239">
        <v>4.49</v>
      </c>
      <c r="Q239" s="9">
        <f t="shared" si="10"/>
        <v>40035.666518056176</v>
      </c>
      <c r="R239">
        <v>112.15</v>
      </c>
      <c r="U239">
        <v>253.33</v>
      </c>
      <c r="V239">
        <v>371.37</v>
      </c>
      <c r="Z239" s="11">
        <v>736.85299999999995</v>
      </c>
      <c r="AA239" s="11"/>
      <c r="AH239">
        <v>2.4500000000000002</v>
      </c>
      <c r="AJ239">
        <v>1.51</v>
      </c>
      <c r="AK239">
        <v>15.98</v>
      </c>
    </row>
    <row r="240" spans="1:37">
      <c r="A240" t="s">
        <v>187</v>
      </c>
      <c r="B240" s="4">
        <v>42227</v>
      </c>
      <c r="C240" s="4"/>
      <c r="K240">
        <v>14</v>
      </c>
      <c r="N240">
        <v>7.32</v>
      </c>
      <c r="Q240" s="9">
        <f t="shared" si="10"/>
        <v>42620.087336244542</v>
      </c>
      <c r="R240">
        <v>171.75</v>
      </c>
      <c r="U240">
        <v>293.12</v>
      </c>
      <c r="V240">
        <v>57.76</v>
      </c>
      <c r="Z240" s="11">
        <v>522.63300000000004</v>
      </c>
      <c r="AA240" s="11"/>
      <c r="AB240">
        <v>4.5599999999999995E-2</v>
      </c>
      <c r="AD240">
        <v>2.1899999999999999E-2</v>
      </c>
      <c r="AE240">
        <v>3.9300000000000002E-2</v>
      </c>
      <c r="AF240">
        <v>3.93</v>
      </c>
      <c r="AH240">
        <v>7.83</v>
      </c>
      <c r="AJ240">
        <v>6.43</v>
      </c>
      <c r="AK240">
        <v>2.27</v>
      </c>
    </row>
    <row r="241" spans="1:87">
      <c r="A241" t="s">
        <v>187</v>
      </c>
      <c r="B241" s="4">
        <v>42214</v>
      </c>
      <c r="C241" s="4"/>
      <c r="K241">
        <v>11</v>
      </c>
      <c r="N241">
        <v>5.91</v>
      </c>
      <c r="Q241" s="9">
        <f t="shared" si="10"/>
        <v>43475.062527585702</v>
      </c>
      <c r="R241">
        <v>135.94</v>
      </c>
      <c r="U241">
        <v>178.48</v>
      </c>
      <c r="V241">
        <v>1.77</v>
      </c>
      <c r="Z241" s="11">
        <v>316.18299999999999</v>
      </c>
      <c r="AA241" s="11"/>
      <c r="AB241">
        <v>5.9500000000000004E-2</v>
      </c>
      <c r="AD241">
        <v>2.12E-2</v>
      </c>
      <c r="AE241">
        <v>3.49E-2</v>
      </c>
      <c r="AF241">
        <v>3.49</v>
      </c>
      <c r="AH241">
        <v>8.09</v>
      </c>
      <c r="AJ241">
        <v>3.78</v>
      </c>
      <c r="AK241">
        <v>0.06</v>
      </c>
    </row>
    <row r="242" spans="1:87">
      <c r="A242" t="s">
        <v>187</v>
      </c>
      <c r="B242" s="4">
        <v>42269</v>
      </c>
      <c r="C242" s="4"/>
      <c r="K242">
        <v>11</v>
      </c>
      <c r="N242">
        <v>2.0299999999999998</v>
      </c>
      <c r="Q242" s="9">
        <f t="shared" si="10"/>
        <v>53491.436100131745</v>
      </c>
      <c r="R242">
        <v>37.950000000000003</v>
      </c>
      <c r="U242">
        <v>255.43</v>
      </c>
      <c r="V242">
        <v>488.3</v>
      </c>
      <c r="Z242" s="11">
        <v>751.68999999999994</v>
      </c>
      <c r="AA242" s="11"/>
    </row>
    <row r="243" spans="1:87">
      <c r="A243" t="s">
        <v>187</v>
      </c>
      <c r="B243" s="4">
        <v>42193</v>
      </c>
      <c r="C243" s="4"/>
      <c r="Q243" s="9"/>
      <c r="R243">
        <v>56.56</v>
      </c>
      <c r="U243">
        <v>42.43</v>
      </c>
      <c r="Z243" s="11">
        <v>98.986999999999995</v>
      </c>
      <c r="AA243" s="11"/>
      <c r="AB243">
        <v>4.4800000000000006E-2</v>
      </c>
      <c r="AD243">
        <v>2.6200000000000001E-2</v>
      </c>
      <c r="AH243">
        <v>2.5299999999999998</v>
      </c>
      <c r="AJ243">
        <v>1.1100000000000001</v>
      </c>
    </row>
    <row r="244" spans="1:87">
      <c r="A244" t="s">
        <v>187</v>
      </c>
      <c r="B244" s="4">
        <v>42285</v>
      </c>
      <c r="C244" s="4"/>
      <c r="N244">
        <v>0</v>
      </c>
      <c r="Q244" s="9"/>
      <c r="R244">
        <v>2.68</v>
      </c>
      <c r="U244">
        <v>209.58</v>
      </c>
      <c r="V244">
        <v>497.4</v>
      </c>
      <c r="W244">
        <v>108.59</v>
      </c>
      <c r="X244" t="e">
        <f>W244/M244</f>
        <v>#DIV/0!</v>
      </c>
      <c r="Y244">
        <v>388.81</v>
      </c>
      <c r="Z244" s="11">
        <v>709.66000000000008</v>
      </c>
      <c r="AA244" s="11">
        <f>Y244/Z244</f>
        <v>0.54788208437843466</v>
      </c>
    </row>
    <row r="245" spans="1:87">
      <c r="A245" t="s">
        <v>187</v>
      </c>
      <c r="B245" s="4">
        <v>42289</v>
      </c>
      <c r="C245" s="4"/>
      <c r="Y245">
        <v>365.9</v>
      </c>
    </row>
    <row r="246" spans="1:87">
      <c r="A246" t="s">
        <v>93</v>
      </c>
      <c r="B246" s="4">
        <v>42915</v>
      </c>
      <c r="C246" s="4"/>
      <c r="D246" s="4"/>
      <c r="E246" s="4"/>
      <c r="F246" s="4"/>
      <c r="G246" s="4"/>
      <c r="I246">
        <v>31</v>
      </c>
      <c r="J246">
        <v>31</v>
      </c>
      <c r="K246">
        <v>5</v>
      </c>
      <c r="N246">
        <v>0.95810446699999996</v>
      </c>
      <c r="P246">
        <v>18.167231220000001</v>
      </c>
      <c r="Q246">
        <f t="shared" ref="Q246:Q251" si="11">N246*1000000/R246</f>
        <v>22093.108384158866</v>
      </c>
      <c r="R246">
        <v>43.366666670000001</v>
      </c>
      <c r="T246">
        <v>43.366666670000001</v>
      </c>
      <c r="U246">
        <v>30.266666669999999</v>
      </c>
      <c r="Z246">
        <v>73.633333329999999</v>
      </c>
      <c r="AP246">
        <v>22159.869739999998</v>
      </c>
      <c r="AQ246">
        <v>22159.869739999998</v>
      </c>
      <c r="AR246">
        <v>575.73333330000003</v>
      </c>
      <c r="AS246">
        <v>166.51111109999999</v>
      </c>
      <c r="AU246">
        <v>4</v>
      </c>
      <c r="AV246">
        <v>4</v>
      </c>
      <c r="AY246">
        <v>4.8540541999999999E-2</v>
      </c>
      <c r="AZ246">
        <v>0.84185101200000001</v>
      </c>
      <c r="BA246">
        <v>3.8004385709999999</v>
      </c>
      <c r="BC246">
        <v>3.8004385709999999</v>
      </c>
      <c r="BD246">
        <v>3.302019584</v>
      </c>
      <c r="BH246">
        <v>71.002347380000003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1396.3801390000001</v>
      </c>
      <c r="BX246">
        <v>1396.3801390000001</v>
      </c>
      <c r="BY246">
        <v>176.12905309999999</v>
      </c>
      <c r="BZ246">
        <v>21.412187159999998</v>
      </c>
      <c r="CA246">
        <v>0</v>
      </c>
    </row>
    <row r="247" spans="1:87">
      <c r="A247" t="s">
        <v>93</v>
      </c>
      <c r="B247" s="4">
        <v>42929</v>
      </c>
      <c r="C247" s="4"/>
      <c r="D247" s="4"/>
      <c r="E247" s="4"/>
      <c r="F247" s="4"/>
      <c r="G247" s="4"/>
      <c r="I247">
        <v>27.666666670000001</v>
      </c>
      <c r="J247">
        <v>27.666666670000001</v>
      </c>
      <c r="K247">
        <v>7.3333333329999997</v>
      </c>
      <c r="N247">
        <v>1.6910712000000001</v>
      </c>
      <c r="P247">
        <v>22.867427970000001</v>
      </c>
      <c r="Q247">
        <f t="shared" si="11"/>
        <v>23411.230273346162</v>
      </c>
      <c r="R247">
        <v>72.233333329999994</v>
      </c>
      <c r="T247">
        <v>72.233333329999994</v>
      </c>
      <c r="U247">
        <v>76.7</v>
      </c>
      <c r="Z247">
        <v>148.93333329999999</v>
      </c>
      <c r="AP247">
        <v>23266.329870000001</v>
      </c>
      <c r="AQ247">
        <v>23266.329870000001</v>
      </c>
      <c r="AR247">
        <v>814.91666669999995</v>
      </c>
      <c r="AS247">
        <v>320</v>
      </c>
      <c r="AU247">
        <v>3.2145502540000002</v>
      </c>
      <c r="AV247">
        <v>3.2145502540000002</v>
      </c>
      <c r="AW247">
        <v>1.1547005379999999</v>
      </c>
      <c r="AY247">
        <v>0.40453931700000001</v>
      </c>
      <c r="AZ247">
        <v>0.82016217199999997</v>
      </c>
      <c r="BA247">
        <v>14.131642980000001</v>
      </c>
      <c r="BC247">
        <v>14.131642980000001</v>
      </c>
      <c r="BD247">
        <v>15.36587127</v>
      </c>
      <c r="BH247">
        <v>294.9751402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1604.8837599999999</v>
      </c>
      <c r="BX247">
        <v>1604.8837599999999</v>
      </c>
      <c r="BY247">
        <v>78.886664479999993</v>
      </c>
      <c r="BZ247">
        <v>32.145502540000003</v>
      </c>
      <c r="CA247">
        <v>0</v>
      </c>
    </row>
    <row r="248" spans="1:87">
      <c r="A248" t="s">
        <v>93</v>
      </c>
      <c r="B248" s="4">
        <v>42975</v>
      </c>
      <c r="C248" s="4"/>
      <c r="D248" s="4"/>
      <c r="E248" s="4"/>
      <c r="F248" s="4"/>
      <c r="G248" s="4"/>
      <c r="I248">
        <v>30</v>
      </c>
      <c r="J248">
        <v>29</v>
      </c>
      <c r="K248">
        <v>13.88888889</v>
      </c>
      <c r="L248">
        <v>24.777777780000001</v>
      </c>
      <c r="M248">
        <f>L248*J248</f>
        <v>718.55555562000006</v>
      </c>
      <c r="N248">
        <v>3.6318666670000002</v>
      </c>
      <c r="P248">
        <v>27.488044500000001</v>
      </c>
      <c r="Q248">
        <f t="shared" si="11"/>
        <v>24385.309188606949</v>
      </c>
      <c r="R248">
        <v>148.93666669999999</v>
      </c>
      <c r="S248">
        <v>1.923333333</v>
      </c>
      <c r="T248">
        <v>150.86000000000001</v>
      </c>
      <c r="U248">
        <v>267.85000000000002</v>
      </c>
      <c r="V248">
        <v>277.61333330000002</v>
      </c>
      <c r="Z248">
        <v>696.32333329999994</v>
      </c>
      <c r="AP248">
        <v>24539.78052</v>
      </c>
      <c r="AQ248">
        <v>24206.267650000002</v>
      </c>
      <c r="AS248">
        <v>770</v>
      </c>
      <c r="AU248">
        <v>3.4641016150000001</v>
      </c>
      <c r="AV248">
        <v>2</v>
      </c>
      <c r="AW248">
        <v>0.96225044900000001</v>
      </c>
      <c r="AX248">
        <v>6.2033443789999998</v>
      </c>
      <c r="AY248">
        <v>0.55717238000000002</v>
      </c>
      <c r="AZ248">
        <v>6.3442088959999996</v>
      </c>
      <c r="BA248">
        <v>22.077502880000001</v>
      </c>
      <c r="BB248">
        <v>0.701165696</v>
      </c>
      <c r="BC248">
        <v>21.81927817</v>
      </c>
      <c r="BD248">
        <v>41.834435579999997</v>
      </c>
      <c r="BE248">
        <v>46.641728460000003</v>
      </c>
      <c r="BH248">
        <v>1101.3832769999999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3776.5368739999999</v>
      </c>
      <c r="BX248">
        <v>3587.4394499999999</v>
      </c>
      <c r="BZ248">
        <v>61.734197260000002</v>
      </c>
      <c r="CA248">
        <v>0</v>
      </c>
    </row>
    <row r="249" spans="1:87">
      <c r="A249" t="s">
        <v>93</v>
      </c>
      <c r="B249" s="4">
        <v>42957</v>
      </c>
      <c r="C249" s="4"/>
      <c r="D249" s="4"/>
      <c r="E249" s="4"/>
      <c r="F249" s="4"/>
      <c r="G249" s="4"/>
      <c r="I249">
        <v>27.333333329999999</v>
      </c>
      <c r="J249">
        <v>32.333333330000002</v>
      </c>
      <c r="K249">
        <v>13.88888889</v>
      </c>
      <c r="L249">
        <v>33.666666669999998</v>
      </c>
      <c r="M249">
        <f>L249*J249</f>
        <v>1088.5555555511112</v>
      </c>
      <c r="N249">
        <v>4.2919714000000004</v>
      </c>
      <c r="P249">
        <v>23.227933629999999</v>
      </c>
      <c r="Q249">
        <f t="shared" si="11"/>
        <v>27164.949043826888</v>
      </c>
      <c r="R249">
        <v>157.99666669999999</v>
      </c>
      <c r="S249">
        <v>7.5033333329999996</v>
      </c>
      <c r="T249">
        <v>165.5</v>
      </c>
      <c r="U249">
        <v>266.09333329999998</v>
      </c>
      <c r="V249">
        <v>77.186666669999994</v>
      </c>
      <c r="Z249">
        <v>508.78</v>
      </c>
      <c r="AP249">
        <v>27123.857769999999</v>
      </c>
      <c r="AQ249">
        <v>25951.857830000001</v>
      </c>
      <c r="AR249">
        <v>1001.666667</v>
      </c>
      <c r="AS249">
        <v>780</v>
      </c>
      <c r="AU249">
        <v>0.57735026899999997</v>
      </c>
      <c r="AV249">
        <v>1.5275252319999999</v>
      </c>
      <c r="AW249">
        <v>0.96225044900000001</v>
      </c>
      <c r="AX249">
        <v>15.02590356</v>
      </c>
      <c r="AY249">
        <v>0.43214999900000001</v>
      </c>
      <c r="AZ249">
        <v>0.82932640199999996</v>
      </c>
      <c r="BA249">
        <v>5.5310246190000001</v>
      </c>
      <c r="BB249">
        <v>6.8881516630000004</v>
      </c>
      <c r="BC249">
        <v>2.156548168</v>
      </c>
      <c r="BD249">
        <v>3.2625807779999998</v>
      </c>
      <c r="BE249">
        <v>4.9751616390000004</v>
      </c>
      <c r="BH249">
        <v>57.712650259999997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1847.757425</v>
      </c>
      <c r="BX249">
        <v>2853.526425</v>
      </c>
      <c r="BY249">
        <v>178.48902860000001</v>
      </c>
      <c r="BZ249">
        <v>73.711147960000005</v>
      </c>
      <c r="CA249">
        <v>0</v>
      </c>
    </row>
    <row r="250" spans="1:87">
      <c r="A250" t="s">
        <v>93</v>
      </c>
      <c r="B250" s="4">
        <v>42943</v>
      </c>
      <c r="C250" s="4"/>
      <c r="D250" s="4"/>
      <c r="E250" s="4"/>
      <c r="F250" s="4"/>
      <c r="G250" s="4"/>
      <c r="I250">
        <v>32</v>
      </c>
      <c r="J250">
        <v>30.333333329999999</v>
      </c>
      <c r="K250">
        <v>11</v>
      </c>
      <c r="N250">
        <v>3.3258197329999999</v>
      </c>
      <c r="P250">
        <v>26.942610219999999</v>
      </c>
      <c r="Q250">
        <f t="shared" si="11"/>
        <v>27807.857299331106</v>
      </c>
      <c r="R250">
        <v>119.6</v>
      </c>
      <c r="S250">
        <v>1.6666666670000001</v>
      </c>
      <c r="T250">
        <v>121.2666667</v>
      </c>
      <c r="U250">
        <v>180.96666669999999</v>
      </c>
      <c r="V250">
        <v>5.8333333329999997</v>
      </c>
      <c r="Z250">
        <v>308.06666669999998</v>
      </c>
      <c r="AP250">
        <v>28154.005659999999</v>
      </c>
      <c r="AQ250">
        <v>27795.177309999999</v>
      </c>
      <c r="AR250">
        <v>1071.0333330000001</v>
      </c>
      <c r="AS250">
        <v>563.03333329999998</v>
      </c>
      <c r="AU250">
        <v>2.6457513110000002</v>
      </c>
      <c r="AV250">
        <v>2.0816659990000002</v>
      </c>
      <c r="AW250">
        <v>1.6666666670000001</v>
      </c>
      <c r="AY250">
        <v>0.53216453799999996</v>
      </c>
      <c r="AZ250">
        <v>0.92946081400000002</v>
      </c>
      <c r="BA250">
        <v>10.3058236</v>
      </c>
      <c r="BB250">
        <v>0.68068592900000002</v>
      </c>
      <c r="BC250">
        <v>10.950951249999999</v>
      </c>
      <c r="BD250">
        <v>15.02176199</v>
      </c>
      <c r="BE250">
        <v>2.1962088550000001</v>
      </c>
      <c r="BH250">
        <v>279.501938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6771.9136680000001</v>
      </c>
      <c r="BX250">
        <v>6828.8799129999998</v>
      </c>
      <c r="BY250">
        <v>150.4472111</v>
      </c>
      <c r="BZ250">
        <v>71.966666669999995</v>
      </c>
      <c r="CA250">
        <v>0</v>
      </c>
    </row>
    <row r="251" spans="1:87">
      <c r="A251" t="s">
        <v>93</v>
      </c>
      <c r="B251" s="4">
        <v>42898</v>
      </c>
      <c r="C251" s="4"/>
      <c r="D251" s="4"/>
      <c r="E251" s="4"/>
      <c r="F251" s="4"/>
      <c r="G251" s="4"/>
      <c r="I251">
        <v>31.666666670000001</v>
      </c>
      <c r="J251">
        <v>31.666666670000001</v>
      </c>
      <c r="K251">
        <v>2</v>
      </c>
      <c r="N251">
        <v>0.35698686699999999</v>
      </c>
      <c r="P251">
        <v>27.28805358</v>
      </c>
      <c r="Q251">
        <f t="shared" si="11"/>
        <v>38626.581584072701</v>
      </c>
      <c r="R251">
        <v>9.2420000000000009</v>
      </c>
      <c r="T251">
        <v>9.2420000000000009</v>
      </c>
      <c r="U251">
        <v>5.6133333329999999</v>
      </c>
      <c r="Z251">
        <v>14.855333330000001</v>
      </c>
      <c r="AP251">
        <v>38030.98921</v>
      </c>
      <c r="AQ251">
        <v>38030.98921</v>
      </c>
      <c r="AR251">
        <v>451.4</v>
      </c>
      <c r="AS251">
        <v>93.133333320000006</v>
      </c>
      <c r="AU251">
        <v>2.8867513460000001</v>
      </c>
      <c r="AV251">
        <v>2.8867513460000001</v>
      </c>
      <c r="AY251">
        <v>0.11183031</v>
      </c>
      <c r="AZ251">
        <v>0.78156889399999996</v>
      </c>
      <c r="BA251">
        <v>0.97552652399999995</v>
      </c>
      <c r="BC251">
        <v>0.97552652399999995</v>
      </c>
      <c r="BD251">
        <v>1.4355602860000001</v>
      </c>
      <c r="BH251">
        <v>23.4136399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8666.6369159999995</v>
      </c>
      <c r="BX251">
        <v>8666.6369159999995</v>
      </c>
      <c r="BY251">
        <v>160.43590620000001</v>
      </c>
      <c r="BZ251">
        <v>15.263500390000001</v>
      </c>
      <c r="CA251">
        <v>0</v>
      </c>
    </row>
    <row r="252" spans="1:87" s="9" customFormat="1">
      <c r="A252" t="s">
        <v>93</v>
      </c>
      <c r="B252" s="4">
        <v>42993</v>
      </c>
      <c r="C252" s="4"/>
      <c r="D252" s="4"/>
      <c r="E252" s="4"/>
      <c r="F252" s="4"/>
      <c r="G252" s="4"/>
      <c r="H252"/>
      <c r="I252">
        <v>23.666666670000001</v>
      </c>
      <c r="J252">
        <v>25.666666670000001</v>
      </c>
      <c r="K252">
        <v>13.88888889</v>
      </c>
      <c r="L252">
        <v>33</v>
      </c>
      <c r="M252">
        <f>L252*J252</f>
        <v>847.00000011000009</v>
      </c>
      <c r="N252"/>
      <c r="O252"/>
      <c r="P252"/>
      <c r="Q252"/>
      <c r="R252">
        <v>26.616666670000001</v>
      </c>
      <c r="S252">
        <v>50.983333330000001</v>
      </c>
      <c r="T252">
        <v>77.599999999999994</v>
      </c>
      <c r="U252">
        <v>210.6166667</v>
      </c>
      <c r="V252">
        <v>463.8833333</v>
      </c>
      <c r="W252">
        <v>125.7166667</v>
      </c>
      <c r="X252">
        <f>W252/M252</f>
        <v>0.14842581662771329</v>
      </c>
      <c r="Y252">
        <v>338.16666670000001</v>
      </c>
      <c r="Z252">
        <v>752.1</v>
      </c>
      <c r="AA252" s="11">
        <f>Y252/Z252</f>
        <v>0.4496299251429331</v>
      </c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>
        <v>57.915900379999997</v>
      </c>
      <c r="AU252">
        <v>3.0550504630000002</v>
      </c>
      <c r="AV252">
        <v>3.0550504630000002</v>
      </c>
      <c r="AW252">
        <v>0.96225044900000001</v>
      </c>
      <c r="AX252">
        <v>10.440306509999999</v>
      </c>
      <c r="AY252"/>
      <c r="AZ252"/>
      <c r="BA252">
        <v>29.162287859999999</v>
      </c>
      <c r="BB252">
        <v>9.3655236550000005</v>
      </c>
      <c r="BC252">
        <v>29.908206230000001</v>
      </c>
      <c r="BD252">
        <v>10.687531679999999</v>
      </c>
      <c r="BE252">
        <v>48.030272050000001</v>
      </c>
      <c r="BF252">
        <v>9.1081849639999994</v>
      </c>
      <c r="BG252">
        <v>38.941152180000003</v>
      </c>
      <c r="BH252">
        <v>499.62268760000001</v>
      </c>
      <c r="BI252"/>
      <c r="BJ252"/>
      <c r="BK252"/>
      <c r="BL252"/>
      <c r="BM252"/>
      <c r="BN252"/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/>
      <c r="BW252"/>
      <c r="BX252"/>
      <c r="BY252"/>
      <c r="BZ252"/>
      <c r="CA252">
        <v>6.6692318110000004</v>
      </c>
      <c r="CB252"/>
      <c r="CC252"/>
      <c r="CD252"/>
      <c r="CE252"/>
      <c r="CF252"/>
      <c r="CG252"/>
      <c r="CH252"/>
      <c r="CI252"/>
    </row>
    <row r="253" spans="1:87" s="9" customFormat="1">
      <c r="A253" t="s">
        <v>93</v>
      </c>
      <c r="B253" s="4">
        <v>43028</v>
      </c>
      <c r="C253" s="4"/>
      <c r="D253" s="4"/>
      <c r="E253" s="4"/>
      <c r="F253" s="4"/>
      <c r="G253" s="4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>
        <v>378.40134230000001</v>
      </c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>
        <v>64.806666669999998</v>
      </c>
      <c r="AU253"/>
      <c r="AV253"/>
      <c r="AW253"/>
      <c r="AX253"/>
      <c r="AY253"/>
      <c r="AZ253"/>
      <c r="BA253"/>
      <c r="BB253"/>
      <c r="BC253"/>
      <c r="BD253"/>
      <c r="BE253"/>
      <c r="BF253"/>
      <c r="BG253">
        <v>10.928363170000001</v>
      </c>
      <c r="BH253"/>
      <c r="BI253"/>
      <c r="BJ253"/>
      <c r="BK253"/>
      <c r="BL253"/>
      <c r="BM253"/>
      <c r="BN253"/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/>
      <c r="BW253"/>
      <c r="BX253"/>
      <c r="BY253"/>
      <c r="BZ253"/>
      <c r="CA253">
        <v>1.8716392100000001</v>
      </c>
      <c r="CB253"/>
      <c r="CC253"/>
      <c r="CD253"/>
      <c r="CE253"/>
      <c r="CF253"/>
      <c r="CG253"/>
      <c r="CH253"/>
      <c r="CI253"/>
    </row>
    <row r="254" spans="1:87" s="9" customFormat="1">
      <c r="A254" t="s">
        <v>94</v>
      </c>
      <c r="B254" s="4">
        <v>42915</v>
      </c>
      <c r="C254" s="4"/>
      <c r="D254" s="4"/>
      <c r="E254" s="4"/>
      <c r="F254" s="4"/>
      <c r="G254" s="4"/>
      <c r="H254"/>
      <c r="I254">
        <v>32.666666669999998</v>
      </c>
      <c r="J254">
        <v>32.666666669999998</v>
      </c>
      <c r="K254">
        <v>4</v>
      </c>
      <c r="L254"/>
      <c r="M254"/>
      <c r="N254">
        <v>0.31231700000000001</v>
      </c>
      <c r="O254"/>
      <c r="P254">
        <v>16.782692310000002</v>
      </c>
      <c r="Q254">
        <f>N254*1000000/R254</f>
        <v>17914.933081819298</v>
      </c>
      <c r="R254">
        <v>17.43333333</v>
      </c>
      <c r="S254"/>
      <c r="T254">
        <v>17.43333333</v>
      </c>
      <c r="U254">
        <v>10.93333333</v>
      </c>
      <c r="V254"/>
      <c r="W254"/>
      <c r="X254"/>
      <c r="Y254"/>
      <c r="Z254">
        <v>28.366666670000001</v>
      </c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>
        <v>18761.898669999999</v>
      </c>
      <c r="AQ254">
        <v>18761.898669999999</v>
      </c>
      <c r="AR254">
        <v>480.48333330000003</v>
      </c>
      <c r="AS254">
        <v>134.05555559999999</v>
      </c>
      <c r="AT254"/>
      <c r="AU254">
        <v>4.0414518839999998</v>
      </c>
      <c r="AV254">
        <v>4.0414518839999998</v>
      </c>
      <c r="AW254"/>
      <c r="AX254"/>
      <c r="AY254">
        <v>0.18790468299999999</v>
      </c>
      <c r="AZ254">
        <v>1.5436535199999999</v>
      </c>
      <c r="BA254">
        <v>9.6292955780000007</v>
      </c>
      <c r="BB254"/>
      <c r="BC254">
        <v>9.6292955780000007</v>
      </c>
      <c r="BD254">
        <v>5.3500778809999998</v>
      </c>
      <c r="BE254"/>
      <c r="BF254"/>
      <c r="BG254"/>
      <c r="BH254">
        <v>149.67409040000001</v>
      </c>
      <c r="BI254"/>
      <c r="BJ254"/>
      <c r="BK254"/>
      <c r="BL254"/>
      <c r="BM254"/>
      <c r="BN254"/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5433.451892</v>
      </c>
      <c r="BX254">
        <v>5433.451892</v>
      </c>
      <c r="BY254">
        <v>156.61903090000001</v>
      </c>
      <c r="BZ254">
        <v>10.65365523</v>
      </c>
      <c r="CA254">
        <v>0</v>
      </c>
      <c r="CB254"/>
      <c r="CC254"/>
      <c r="CD254"/>
      <c r="CE254"/>
      <c r="CF254"/>
      <c r="CG254"/>
      <c r="CH254"/>
      <c r="CI254"/>
    </row>
    <row r="255" spans="1:87" s="9" customFormat="1">
      <c r="A255" t="s">
        <v>94</v>
      </c>
      <c r="B255" s="4">
        <v>42929</v>
      </c>
      <c r="C255" s="4"/>
      <c r="D255" s="4"/>
      <c r="E255" s="4"/>
      <c r="F255" s="4"/>
      <c r="G255" s="4"/>
      <c r="H255"/>
      <c r="I255">
        <v>25.666666670000001</v>
      </c>
      <c r="J255">
        <v>25.666666670000001</v>
      </c>
      <c r="K255">
        <v>6.6666666670000003</v>
      </c>
      <c r="L255"/>
      <c r="M255"/>
      <c r="N255">
        <v>0.89610920000000005</v>
      </c>
      <c r="O255"/>
      <c r="P255">
        <v>21.260191280000001</v>
      </c>
      <c r="Q255">
        <f>N255*1000000/R255</f>
        <v>23205.244710987896</v>
      </c>
      <c r="R255">
        <v>38.616666670000001</v>
      </c>
      <c r="S255"/>
      <c r="T255">
        <v>38.616666670000001</v>
      </c>
      <c r="U255">
        <v>36.866666670000001</v>
      </c>
      <c r="V255"/>
      <c r="W255"/>
      <c r="X255"/>
      <c r="Y255"/>
      <c r="Z255">
        <v>75.483333329999994</v>
      </c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>
        <v>22983.122050000002</v>
      </c>
      <c r="AQ255">
        <v>22983.122050000002</v>
      </c>
      <c r="AR255">
        <v>802.21666670000002</v>
      </c>
      <c r="AS255">
        <v>271.11111110000002</v>
      </c>
      <c r="AT255"/>
      <c r="AU255">
        <v>7.5718777939999997</v>
      </c>
      <c r="AV255">
        <v>7.5718777939999997</v>
      </c>
      <c r="AW255">
        <v>0.57735026899999997</v>
      </c>
      <c r="AX255"/>
      <c r="AY255">
        <v>0.38708472599999999</v>
      </c>
      <c r="AZ255">
        <v>0.73891036700000001</v>
      </c>
      <c r="BA255">
        <v>15.979074860000001</v>
      </c>
      <c r="BB255"/>
      <c r="BC255">
        <v>15.979074860000001</v>
      </c>
      <c r="BD255">
        <v>17.53776877</v>
      </c>
      <c r="BE255"/>
      <c r="BF255"/>
      <c r="BG255"/>
      <c r="BH255">
        <v>334.25302290000002</v>
      </c>
      <c r="BI255"/>
      <c r="BJ255"/>
      <c r="BK255"/>
      <c r="BL255"/>
      <c r="BM255"/>
      <c r="BN255"/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1979.579426</v>
      </c>
      <c r="BX255">
        <v>1979.579426</v>
      </c>
      <c r="BY255">
        <v>9.6997852210000008</v>
      </c>
      <c r="BZ255">
        <v>23.648662949999999</v>
      </c>
      <c r="CA255">
        <v>0</v>
      </c>
      <c r="CB255"/>
      <c r="CC255"/>
      <c r="CD255"/>
      <c r="CE255"/>
      <c r="CF255"/>
      <c r="CG255"/>
      <c r="CH255"/>
      <c r="CI255"/>
    </row>
    <row r="256" spans="1:87">
      <c r="A256" t="s">
        <v>94</v>
      </c>
      <c r="B256" s="4">
        <v>42975</v>
      </c>
      <c r="C256" s="4"/>
      <c r="D256" s="4"/>
      <c r="E256" s="4"/>
      <c r="F256" s="4"/>
      <c r="G256" s="4"/>
      <c r="I256">
        <v>29</v>
      </c>
      <c r="J256">
        <v>33.333333330000002</v>
      </c>
      <c r="K256">
        <v>12.66666667</v>
      </c>
      <c r="L256">
        <v>28.555555559999998</v>
      </c>
      <c r="M256">
        <f>L256*J256</f>
        <v>951.85185190481479</v>
      </c>
      <c r="N256">
        <v>4.0960799999999997</v>
      </c>
      <c r="P256">
        <v>23.352490880000001</v>
      </c>
      <c r="Q256">
        <f>N256*1000000/R256</f>
        <v>26138.517819676141</v>
      </c>
      <c r="R256">
        <v>156.7066667</v>
      </c>
      <c r="S256">
        <v>2.4900000000000002</v>
      </c>
      <c r="T256">
        <v>158.3666667</v>
      </c>
      <c r="U256">
        <v>259.25</v>
      </c>
      <c r="V256">
        <v>224.38666670000001</v>
      </c>
      <c r="Z256">
        <v>642.03333299999997</v>
      </c>
      <c r="AP256">
        <v>26258.566169999998</v>
      </c>
      <c r="AQ256">
        <v>25983.80557</v>
      </c>
      <c r="AS256">
        <v>816.66666669999995</v>
      </c>
      <c r="AU256">
        <v>2</v>
      </c>
      <c r="AV256">
        <v>3.0550504630000002</v>
      </c>
      <c r="AW256">
        <v>1</v>
      </c>
      <c r="AX256">
        <v>1.6442942869999999</v>
      </c>
      <c r="AY256">
        <v>0.37668785599999999</v>
      </c>
      <c r="AZ256">
        <v>1.1626535099999999</v>
      </c>
      <c r="BA256">
        <v>19.614087619999999</v>
      </c>
      <c r="BC256">
        <v>19.486511570000001</v>
      </c>
      <c r="BD256">
        <v>41.505059930000002</v>
      </c>
      <c r="BE256">
        <v>24.596321540000002</v>
      </c>
      <c r="BH256">
        <v>854.47740950000002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2058.0745910000001</v>
      </c>
      <c r="BX256">
        <v>2159.057045</v>
      </c>
      <c r="BZ256">
        <v>48.419463489999998</v>
      </c>
      <c r="CA256">
        <v>0</v>
      </c>
    </row>
    <row r="257" spans="1:79">
      <c r="A257" t="s">
        <v>94</v>
      </c>
      <c r="B257" s="4">
        <v>42957</v>
      </c>
      <c r="C257" s="4"/>
      <c r="D257" s="4"/>
      <c r="E257" s="4"/>
      <c r="F257" s="4"/>
      <c r="G257" s="4"/>
      <c r="I257">
        <v>27.333333329999999</v>
      </c>
      <c r="J257">
        <v>31.333333329999999</v>
      </c>
      <c r="K257">
        <v>12.66666667</v>
      </c>
      <c r="L257">
        <v>21.444444440000002</v>
      </c>
      <c r="M257">
        <f>L257*J257</f>
        <v>671.92592571518526</v>
      </c>
      <c r="N257">
        <v>3.7738070669999999</v>
      </c>
      <c r="P257">
        <v>25.512012510000002</v>
      </c>
      <c r="Q257">
        <f>N257*1000000/R257</f>
        <v>27495.194297040794</v>
      </c>
      <c r="R257">
        <v>137.25333330000001</v>
      </c>
      <c r="S257">
        <v>5.3433333330000004</v>
      </c>
      <c r="T257">
        <v>142.59666669999999</v>
      </c>
      <c r="U257">
        <v>217.4566667</v>
      </c>
      <c r="V257">
        <v>31.143333330000001</v>
      </c>
      <c r="Z257">
        <v>391.19666669999998</v>
      </c>
      <c r="AP257">
        <v>27930.12355</v>
      </c>
      <c r="AQ257">
        <v>26923.295340000001</v>
      </c>
      <c r="AR257">
        <v>1066.666667</v>
      </c>
      <c r="AS257">
        <v>717.77777779999997</v>
      </c>
      <c r="AU257">
        <v>4.1633319990000004</v>
      </c>
      <c r="AV257">
        <v>2.0816659990000002</v>
      </c>
      <c r="AW257">
        <v>1</v>
      </c>
      <c r="AX257">
        <v>7.6327753310000004</v>
      </c>
      <c r="AY257">
        <v>0.67426402500000004</v>
      </c>
      <c r="AZ257">
        <v>0.58622074599999996</v>
      </c>
      <c r="BA257">
        <v>35.01386059</v>
      </c>
      <c r="BB257">
        <v>2.7343067369999998</v>
      </c>
      <c r="BC257">
        <v>37.17850499</v>
      </c>
      <c r="BD257">
        <v>74.457003920000005</v>
      </c>
      <c r="BE257">
        <v>18.625585449999999</v>
      </c>
      <c r="BH257">
        <v>1300.3374650000001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2670.6630540000001</v>
      </c>
      <c r="BX257">
        <v>2781.7262900000001</v>
      </c>
      <c r="BY257">
        <v>70.769579149999998</v>
      </c>
      <c r="BZ257">
        <v>35.013225009999999</v>
      </c>
      <c r="CA257">
        <v>0</v>
      </c>
    </row>
    <row r="258" spans="1:79">
      <c r="A258" t="s">
        <v>94</v>
      </c>
      <c r="B258" s="4">
        <v>42943</v>
      </c>
      <c r="C258" s="4"/>
      <c r="D258" s="4"/>
      <c r="E258" s="4"/>
      <c r="F258" s="4"/>
      <c r="G258" s="4"/>
      <c r="I258">
        <v>32</v>
      </c>
      <c r="J258">
        <v>30</v>
      </c>
      <c r="K258">
        <v>10.222222220000001</v>
      </c>
      <c r="N258">
        <v>3.1892269999999998</v>
      </c>
      <c r="P258">
        <v>27.96783791</v>
      </c>
      <c r="Q258">
        <f>N258*1000000/R258</f>
        <v>32992.00344713821</v>
      </c>
      <c r="R258">
        <v>96.666666669999998</v>
      </c>
      <c r="S258">
        <v>0.86666666699999995</v>
      </c>
      <c r="T258">
        <v>97.533333330000005</v>
      </c>
      <c r="U258">
        <v>137</v>
      </c>
      <c r="V258">
        <v>1.266666667</v>
      </c>
      <c r="Z258">
        <v>235.8</v>
      </c>
      <c r="AP258">
        <v>33565.220029999997</v>
      </c>
      <c r="AQ258">
        <v>33255.746919999998</v>
      </c>
      <c r="AR258">
        <v>1060.45</v>
      </c>
      <c r="AS258">
        <v>406.62777779999999</v>
      </c>
      <c r="AU258">
        <v>1</v>
      </c>
      <c r="AV258">
        <v>2.6457513110000002</v>
      </c>
      <c r="AW258">
        <v>0.69388866599999999</v>
      </c>
      <c r="AY258">
        <v>0.19582142699999999</v>
      </c>
      <c r="AZ258">
        <v>0.200369307</v>
      </c>
      <c r="BA258">
        <v>18.410956880000001</v>
      </c>
      <c r="BB258">
        <v>0.152752523</v>
      </c>
      <c r="BC258">
        <v>18.456525490000001</v>
      </c>
      <c r="BD258">
        <v>38.206151339999998</v>
      </c>
      <c r="BE258">
        <v>1.0692676619999999</v>
      </c>
      <c r="BH258">
        <v>576.00260419999995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4574.195917</v>
      </c>
      <c r="BX258">
        <v>4470.8173859999997</v>
      </c>
      <c r="BY258">
        <v>103.9539802</v>
      </c>
      <c r="BZ258">
        <v>181.9727043</v>
      </c>
      <c r="CA258">
        <v>0</v>
      </c>
    </row>
    <row r="259" spans="1:79">
      <c r="A259" s="25" t="s">
        <v>94</v>
      </c>
      <c r="B259" s="4">
        <v>42898</v>
      </c>
      <c r="C259" s="4"/>
      <c r="D259" s="4"/>
      <c r="E259" s="4"/>
      <c r="F259" s="4"/>
      <c r="G259" s="4"/>
      <c r="I259">
        <v>25.666666670000001</v>
      </c>
      <c r="J259">
        <v>25.666666670000001</v>
      </c>
      <c r="AR259">
        <v>220.1333333</v>
      </c>
      <c r="AU259">
        <v>5.0332229570000004</v>
      </c>
      <c r="AV259">
        <v>5.0332229570000004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Y259">
        <v>51.326438930000002</v>
      </c>
      <c r="CA259">
        <v>0</v>
      </c>
    </row>
    <row r="260" spans="1:79">
      <c r="A260" s="25" t="s">
        <v>94</v>
      </c>
      <c r="B260" s="4">
        <v>42993</v>
      </c>
      <c r="C260" s="4"/>
      <c r="D260" s="4"/>
      <c r="E260" s="4"/>
      <c r="F260" s="4"/>
      <c r="G260" s="4"/>
      <c r="I260">
        <v>23.333333329999999</v>
      </c>
      <c r="J260">
        <v>26</v>
      </c>
      <c r="K260">
        <v>12.66666667</v>
      </c>
      <c r="L260">
        <v>39</v>
      </c>
      <c r="M260">
        <f>L260*J260</f>
        <v>1014</v>
      </c>
      <c r="R260">
        <v>72.08</v>
      </c>
      <c r="S260">
        <v>42.41333333</v>
      </c>
      <c r="T260">
        <v>114.4933333</v>
      </c>
      <c r="U260">
        <v>225.18333329999999</v>
      </c>
      <c r="V260">
        <v>400.81333330000001</v>
      </c>
      <c r="W260">
        <v>118.78</v>
      </c>
      <c r="X260">
        <f>W260/M260</f>
        <v>0.11714003944773176</v>
      </c>
      <c r="Y260">
        <v>282.03333329999998</v>
      </c>
      <c r="Z260">
        <v>740.49</v>
      </c>
      <c r="AA260" s="11">
        <f>Y260/Z260</f>
        <v>0.38087392577887613</v>
      </c>
      <c r="AT260">
        <v>48.302260539999999</v>
      </c>
      <c r="AU260">
        <v>1.5275252319999999</v>
      </c>
      <c r="AV260">
        <v>8.1853527719999999</v>
      </c>
      <c r="AW260">
        <v>1</v>
      </c>
      <c r="AX260">
        <v>5.2068331170000004</v>
      </c>
      <c r="BA260">
        <v>20.726070539999998</v>
      </c>
      <c r="BB260">
        <v>27.701323670000001</v>
      </c>
      <c r="BC260">
        <v>11.17914725</v>
      </c>
      <c r="BD260">
        <v>51.676525939999998</v>
      </c>
      <c r="BE260">
        <v>78.323197930000006</v>
      </c>
      <c r="BF260">
        <v>12.03785695</v>
      </c>
      <c r="BG260">
        <v>66.305077729999994</v>
      </c>
      <c r="BH260">
        <v>1386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CA260">
        <v>11.35569722</v>
      </c>
    </row>
    <row r="261" spans="1:79">
      <c r="A261" s="25" t="s">
        <v>94</v>
      </c>
      <c r="B261" s="4">
        <v>43028</v>
      </c>
      <c r="C261" s="4"/>
      <c r="D261" s="4"/>
      <c r="E261" s="4"/>
      <c r="F261" s="4"/>
      <c r="G261" s="4"/>
      <c r="Y261">
        <v>337.5872483</v>
      </c>
      <c r="AT261">
        <v>57.816666669999996</v>
      </c>
      <c r="BG261">
        <v>44.533261920000001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CA261">
        <v>7.62696095</v>
      </c>
    </row>
  </sheetData>
  <sortState xmlns:xlrd2="http://schemas.microsoft.com/office/spreadsheetml/2017/richdata2" ref="A2:CH261">
    <sortCondition ref="A2:A26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Observed</vt:lpstr>
      <vt:lpstr>GattonDalby</vt:lpstr>
      <vt:lpstr>Griffith</vt:lpstr>
      <vt:lpstr>ObservedOLD</vt:lpstr>
      <vt:lpstr>Temp</vt:lpstr>
    </vt:vector>
  </TitlesOfParts>
  <Company>Plant &amp; Food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cflhxb</dc:creator>
  <cp:lastModifiedBy>Huth, Neil (A&amp;F, Toowoomba)</cp:lastModifiedBy>
  <dcterms:created xsi:type="dcterms:W3CDTF">2011-08-03T10:20:24Z</dcterms:created>
  <dcterms:modified xsi:type="dcterms:W3CDTF">2020-02-13T03:57:01Z</dcterms:modified>
</cp:coreProperties>
</file>