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calibration\"/>
    </mc:Choice>
  </mc:AlternateContent>
  <xr:revisionPtr revIDLastSave="0" documentId="13_ncr:1_{6B080B94-9066-40AF-925A-7DF93B11254F}" xr6:coauthVersionLast="45" xr6:coauthVersionMax="45" xr10:uidLastSave="{00000000-0000-0000-0000-000000000000}"/>
  <bookViews>
    <workbookView xWindow="-110" yWindow="-110" windowWidth="19420" windowHeight="10420" xr2:uid="{9DE2AF73-A7CF-4380-A829-23151371B406}"/>
  </bookViews>
  <sheets>
    <sheet name="young" sheetId="2" r:id="rId1"/>
    <sheet name="old" sheetId="1" r:id="rId2"/>
    <sheet name="admission" sheetId="4" r:id="rId3"/>
    <sheet name="summary" sheetId="3" r:id="rId4"/>
  </sheets>
  <externalReferences>
    <externalReference r:id="rId5"/>
  </externalReferences>
  <definedNames>
    <definedName name="ExternalData_1" localSheetId="2" hidden="1">admission!$A$1:$G$32</definedName>
    <definedName name="ExternalData_1" localSheetId="1" hidden="1">old!$A$1:$D$56</definedName>
    <definedName name="ExternalData_1" localSheetId="0" hidden="1">young!$A$1:$D$40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4" l="1"/>
  <c r="M1" i="4"/>
  <c r="M3" i="4"/>
  <c r="O1" i="4" l="1"/>
  <c r="B42" i="2"/>
  <c r="B41" i="2"/>
  <c r="E4" i="2"/>
  <c r="B9" i="3"/>
  <c r="D7" i="3" s="1"/>
  <c r="D8" i="3"/>
  <c r="C8" i="3"/>
  <c r="B8" i="3"/>
  <c r="C7" i="3"/>
  <c r="B7" i="3"/>
  <c r="N2" i="4"/>
  <c r="M2" i="4"/>
  <c r="O2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H4" i="4"/>
  <c r="H5" i="4" s="1"/>
  <c r="I3" i="4"/>
  <c r="H3" i="4"/>
  <c r="J3" i="1"/>
  <c r="K3" i="2"/>
  <c r="C41" i="2"/>
  <c r="C42" i="2" s="1"/>
  <c r="J6" i="2" s="1"/>
  <c r="H6" i="4" l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I33" i="4" a="1"/>
  <c r="I33" i="4" s="1"/>
  <c r="H33" i="4" l="1" a="1"/>
  <c r="H33" i="4" s="1"/>
  <c r="D9" i="3" l="1"/>
  <c r="J5" i="1"/>
  <c r="J4" i="1"/>
  <c r="J6" i="1"/>
  <c r="J2" i="1"/>
  <c r="B58" i="1"/>
  <c r="B57" i="1"/>
  <c r="C58" i="1"/>
  <c r="C57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4" i="1"/>
  <c r="E3" i="1"/>
  <c r="E2" i="1"/>
  <c r="J2" i="2"/>
  <c r="K2" i="2" s="1"/>
  <c r="J4" i="2"/>
  <c r="J3" i="2"/>
  <c r="E3" i="2"/>
  <c r="J5" i="2" l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B3" i="3"/>
  <c r="E17" i="2" l="1"/>
  <c r="E18" i="2" l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C5" i="3"/>
  <c r="C2" i="3"/>
  <c r="C4" i="3"/>
  <c r="C3" i="3"/>
  <c r="D3" i="3" s="1"/>
  <c r="C6" i="3" l="1"/>
  <c r="B4" i="3" l="1"/>
  <c r="D4" i="3" s="1"/>
  <c r="B2" i="3" l="1"/>
  <c r="D2" i="3" s="1"/>
  <c r="B5" i="3" l="1"/>
  <c r="D5" i="3" s="1"/>
  <c r="B6" i="3"/>
  <c r="D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<sst xmlns="http://schemas.openxmlformats.org/spreadsheetml/2006/main" count="47" uniqueCount="26">
  <si>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</si>
  <si>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</si>
  <si>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</si>
  <si>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</si>
  <si>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</si>
  <si>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</si>
  <si>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</si>
  <si>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</si>
  <si>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</si>
  <si>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</si>
  <si>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</si>
  <si>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</si>
  <si>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</si>
  <si>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</si>
  <si>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</si>
  <si>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</si>
  <si>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P_y</t>
  </si>
  <si>
    <t>P_y_low</t>
  </si>
  <si>
    <t>P_y_up</t>
  </si>
  <si>
    <t>P_o</t>
  </si>
  <si>
    <t>P_o_low</t>
  </si>
  <si>
    <t>'P_o_up"</t>
  </si>
  <si>
    <t>oo</t>
  </si>
  <si>
    <t>yy</t>
  </si>
  <si>
    <t>hospitalization rate</t>
  </si>
  <si>
    <t>time to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</si>
</sst>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spital_ad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hospital_admission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58385-BF72-4689-935F-636805C905E9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day" tableColumnId="1"/>
      <queryTableField id="2" name="P_y" tableColumnId="2"/>
      <queryTableField id="3" name="P_y_low" tableColumnId="3"/>
      <queryTableField id="4" name="P_y_up" tableColumnId="4"/>
      <queryTableField id="5" name="P_o" tableColumnId="5"/>
      <queryTableField id="6" name="P_o_low" tableColumnId="6"/>
      <queryTableField id="7" name="'P_o_up&quot;" tableColumnId="7"/>
      <queryTableField id="13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E41" tableType="queryTable" totalsRowCount="1">
  <autoFilter ref="A1:E40" xr:uid="{1284F2EF-7F58-419E-AFA0-2D5A4BD2C07F}"/>
  <tableColumns count="5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 totalsRowDxfId="2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 totalsRowDxfId="0">
      <calculatedColumnFormula>P_smrt_vyliecenie_hosp_Y[[#This Row],[P_rec]]-B1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7" tableType="queryTable" totalsRowCount="1">
  <autoFilter ref="A1:E56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AF0A2-E7D1-42AF-BE9A-8B5C4696DB8F}" name="P_hospital" displayName="P_hospital" ref="A1:I33" tableType="queryTable" totalsRowCount="1">
  <autoFilter ref="A1:I32" xr:uid="{7F626478-A363-42AF-A1F8-769F2950C345}"/>
  <tableColumns count="9">
    <tableColumn id="1" xr3:uid="{46566853-F765-47AD-9107-C0A8A70E585B}" uniqueName="1" name="day" queryTableFieldId="1"/>
    <tableColumn id="2" xr3:uid="{D2A9BB72-6100-4CEB-AE3F-20708680DB81}" uniqueName="2" name="P_y" queryTableFieldId="2"/>
    <tableColumn id="3" xr3:uid="{5FB7B05D-FFD5-4DBB-9C3D-C233DD8B5FA6}" uniqueName="3" name="P_y_low" queryTableFieldId="3"/>
    <tableColumn id="4" xr3:uid="{19B246E2-489D-45A6-91BA-B053234121E4}" uniqueName="4" name="P_y_up" queryTableFieldId="4"/>
    <tableColumn id="5" xr3:uid="{9BB82A4B-34D8-4EAF-8D37-D17E28292540}" uniqueName="5" name="P_o" queryTableFieldId="5"/>
    <tableColumn id="6" xr3:uid="{28000FA1-68DB-490E-A731-91C3C0A79088}" uniqueName="6" name="P_o_low" queryTableFieldId="6"/>
    <tableColumn id="7" xr3:uid="{230623DF-ED39-4340-B5A6-ECCD1950CC0D}" uniqueName="7" name="'P_o_up&quot;" queryTableFieldId="7"/>
    <tableColumn id="13" xr3:uid="{119006DF-EEF5-4B97-873B-7B0C8CEEFA08}" uniqueName="13" name="oo" totalsRowFunction="custom" queryTableFieldId="13">
      <calculatedColumnFormula>(1-P_hospital[[#This Row],[P_o_low]])</calculatedColumnFormula>
      <totalsRowFormula array="1">SUMPRODUCT(P_hospital[day],P_hospital[P_o]/100,P_hospital[oo])</totalsRowFormula>
    </tableColumn>
    <tableColumn id="14" xr3:uid="{841FE8FE-F1BD-48A9-8A10-8C363E81065D}" uniqueName="14" name="yy" totalsRowFunction="custom" queryTableFieldId="16">
      <totalsRowFormula array="1">SUMPRODUCT(P_hospital[yy],P_hospital[day],P_hospital[P_y]/100)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K42"/>
  <sheetViews>
    <sheetView tabSelected="1" workbookViewId="0">
      <selection activeCell="I9" sqref="I9:I11"/>
    </sheetView>
  </sheetViews>
  <sheetFormatPr defaultRowHeight="14.5" x14ac:dyDescent="0.35"/>
  <cols>
    <col min="1" max="1" width="6.36328125" bestFit="1" customWidth="1"/>
    <col min="2" max="2" width="9.90625" bestFit="1" customWidth="1"/>
    <col min="3" max="3" width="12.1796875" bestFit="1" customWidth="1"/>
    <col min="4" max="4" width="11.08984375" bestFit="1" customWidth="1"/>
    <col min="5" max="5" width="11.81640625" bestFit="1" customWidth="1"/>
    <col min="9" max="9" width="22" customWidth="1"/>
  </cols>
  <sheetData>
    <row r="1" spans="1:11" x14ac:dyDescent="0.35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15</v>
      </c>
    </row>
    <row r="2" spans="1:11" x14ac:dyDescent="0.35">
      <c r="A2">
        <v>0</v>
      </c>
      <c r="B2">
        <v>0</v>
      </c>
      <c r="C2">
        <v>4.0000000000000001E-3</v>
      </c>
      <c r="D2">
        <v>0.996</v>
      </c>
      <c r="E2">
        <v>1</v>
      </c>
      <c r="I2" s="3" t="s">
        <v>1</v>
      </c>
      <c r="J2">
        <f>B42</f>
        <v>4.5640142304033455</v>
      </c>
      <c r="K2">
        <f>(1-J3)/J2</f>
        <v>0.20781742671126546</v>
      </c>
    </row>
    <row r="3" spans="1:11" x14ac:dyDescent="0.35">
      <c r="A3">
        <v>1</v>
      </c>
      <c r="B3">
        <v>2.9000000000000001E-2</v>
      </c>
      <c r="C3">
        <v>7.0000000000000001E-3</v>
      </c>
      <c r="D3">
        <v>0.96399999999999997</v>
      </c>
      <c r="E3">
        <f>D2</f>
        <v>0.996</v>
      </c>
      <c r="I3" s="3" t="s">
        <v>2</v>
      </c>
      <c r="J3" s="2">
        <f>P_smrt_vyliecenie_hosp_Y[[#Totals],[P_death]]</f>
        <v>5.151830716398012E-2</v>
      </c>
      <c r="K3">
        <f>J3/J6</f>
        <v>1.5118780304545823E-2</v>
      </c>
    </row>
    <row r="4" spans="1:11" x14ac:dyDescent="0.35">
      <c r="A4">
        <v>2</v>
      </c>
      <c r="B4">
        <v>0.108</v>
      </c>
      <c r="C4">
        <v>8.9999999999999993E-3</v>
      </c>
      <c r="D4">
        <v>0.88300000000000001</v>
      </c>
      <c r="E4">
        <f>D3*E3</f>
        <v>0.960144</v>
      </c>
      <c r="I4" s="3" t="s">
        <v>4</v>
      </c>
      <c r="J4" s="2">
        <f>P_smrt_vyliecenie_hosp_Y[[#Totals],[P_rec]]</f>
        <v>0.94848169283601969</v>
      </c>
    </row>
    <row r="5" spans="1:11" x14ac:dyDescent="0.35">
      <c r="A5">
        <v>3</v>
      </c>
      <c r="B5">
        <v>0.19500000000000001</v>
      </c>
      <c r="C5">
        <v>0.01</v>
      </c>
      <c r="D5">
        <v>0.79500000000000004</v>
      </c>
      <c r="E5">
        <f t="shared" ref="E5:E40" si="0">D4*E4</f>
        <v>0.84780715200000001</v>
      </c>
      <c r="I5" s="3" t="s">
        <v>3</v>
      </c>
      <c r="J5">
        <f>1/(J3/J6+J4/J2)</f>
        <v>4.4855881123386894</v>
      </c>
    </row>
    <row r="6" spans="1:11" x14ac:dyDescent="0.35">
      <c r="A6">
        <v>4</v>
      </c>
      <c r="B6">
        <v>0.27700000000000002</v>
      </c>
      <c r="C6">
        <v>1.0999999999999999E-2</v>
      </c>
      <c r="D6">
        <v>0.71199999999999997</v>
      </c>
      <c r="E6">
        <f t="shared" si="0"/>
        <v>0.67400668584000001</v>
      </c>
      <c r="I6" s="3" t="s">
        <v>5</v>
      </c>
      <c r="J6">
        <f>C42</f>
        <v>3.407570328175872</v>
      </c>
    </row>
    <row r="7" spans="1:11" x14ac:dyDescent="0.35">
      <c r="A7">
        <v>5</v>
      </c>
      <c r="B7">
        <v>0.375</v>
      </c>
      <c r="C7">
        <v>1.4E-2</v>
      </c>
      <c r="D7">
        <v>0.61099999999999999</v>
      </c>
      <c r="E7">
        <f t="shared" si="0"/>
        <v>0.47989276031807998</v>
      </c>
      <c r="I7" s="3" t="s">
        <v>10</v>
      </c>
      <c r="J7">
        <v>1398</v>
      </c>
    </row>
    <row r="8" spans="1:11" x14ac:dyDescent="0.35">
      <c r="A8">
        <v>6</v>
      </c>
      <c r="B8">
        <v>0.46500000000000002</v>
      </c>
      <c r="C8">
        <v>1.7000000000000001E-2</v>
      </c>
      <c r="D8">
        <v>0.51800000000000002</v>
      </c>
      <c r="E8">
        <f t="shared" si="0"/>
        <v>0.29321447655434685</v>
      </c>
    </row>
    <row r="9" spans="1:11" x14ac:dyDescent="0.35">
      <c r="A9">
        <v>7</v>
      </c>
      <c r="B9">
        <v>0.54200000000000004</v>
      </c>
      <c r="C9">
        <v>1.7000000000000001E-2</v>
      </c>
      <c r="D9">
        <v>0.441</v>
      </c>
      <c r="E9">
        <f t="shared" si="0"/>
        <v>0.15188509885515167</v>
      </c>
    </row>
    <row r="10" spans="1:11" x14ac:dyDescent="0.35">
      <c r="A10">
        <v>8</v>
      </c>
      <c r="B10">
        <v>0.61499999999999999</v>
      </c>
      <c r="C10">
        <v>1.7000000000000001E-2</v>
      </c>
      <c r="D10">
        <v>0.36799999999999999</v>
      </c>
      <c r="E10">
        <f t="shared" si="0"/>
        <v>6.6981328595121889E-2</v>
      </c>
    </row>
    <row r="11" spans="1:11" x14ac:dyDescent="0.35">
      <c r="A11">
        <v>9</v>
      </c>
      <c r="B11">
        <v>0.67800000000000005</v>
      </c>
      <c r="C11">
        <v>1.7000000000000001E-2</v>
      </c>
      <c r="D11">
        <v>0.30499999999999999</v>
      </c>
      <c r="E11">
        <f t="shared" si="0"/>
        <v>2.4649128923004856E-2</v>
      </c>
    </row>
    <row r="12" spans="1:11" x14ac:dyDescent="0.35">
      <c r="A12">
        <v>10</v>
      </c>
      <c r="B12">
        <v>0.73299999999999998</v>
      </c>
      <c r="C12">
        <v>1.7000000000000001E-2</v>
      </c>
      <c r="D12">
        <v>0.25</v>
      </c>
      <c r="E12">
        <f t="shared" si="0"/>
        <v>7.5179843215164811E-3</v>
      </c>
    </row>
    <row r="13" spans="1:11" x14ac:dyDescent="0.35">
      <c r="A13">
        <v>11</v>
      </c>
      <c r="B13">
        <v>0.77800000000000002</v>
      </c>
      <c r="C13">
        <v>1.7999999999999999E-2</v>
      </c>
      <c r="D13">
        <v>0.20399999999999999</v>
      </c>
      <c r="E13">
        <f t="shared" si="0"/>
        <v>1.8794960803791203E-3</v>
      </c>
    </row>
    <row r="14" spans="1:11" x14ac:dyDescent="0.35">
      <c r="A14">
        <v>12</v>
      </c>
      <c r="B14">
        <v>0.81399999999999995</v>
      </c>
      <c r="C14">
        <v>1.7999999999999999E-2</v>
      </c>
      <c r="D14">
        <v>0.16800000000000001</v>
      </c>
      <c r="E14">
        <f t="shared" si="0"/>
        <v>3.8341720039734053E-4</v>
      </c>
    </row>
    <row r="15" spans="1:11" x14ac:dyDescent="0.35">
      <c r="A15">
        <v>13</v>
      </c>
      <c r="B15">
        <v>0.84099999999999997</v>
      </c>
      <c r="C15">
        <v>1.9E-2</v>
      </c>
      <c r="D15">
        <v>0.14000000000000001</v>
      </c>
      <c r="E15">
        <f t="shared" si="0"/>
        <v>6.4414089666753213E-5</v>
      </c>
    </row>
    <row r="16" spans="1:11" x14ac:dyDescent="0.35">
      <c r="A16">
        <v>14</v>
      </c>
      <c r="B16">
        <v>0.85799999999999998</v>
      </c>
      <c r="C16">
        <v>1.9E-2</v>
      </c>
      <c r="D16">
        <v>0.123</v>
      </c>
      <c r="E16">
        <f t="shared" si="0"/>
        <v>9.0179725533454511E-6</v>
      </c>
    </row>
    <row r="17" spans="1:5" x14ac:dyDescent="0.35">
      <c r="A17">
        <v>15</v>
      </c>
      <c r="B17">
        <v>0.875</v>
      </c>
      <c r="C17">
        <v>1.9E-2</v>
      </c>
      <c r="D17">
        <v>0.106</v>
      </c>
      <c r="E17">
        <f>D16*E16</f>
        <v>1.1092106240614905E-6</v>
      </c>
    </row>
    <row r="18" spans="1:5" x14ac:dyDescent="0.35">
      <c r="A18">
        <v>16</v>
      </c>
      <c r="B18">
        <v>0.89700000000000002</v>
      </c>
      <c r="C18">
        <v>1.9E-2</v>
      </c>
      <c r="D18">
        <v>8.4000000000000005E-2</v>
      </c>
      <c r="E18">
        <f t="shared" si="0"/>
        <v>1.1757632615051799E-7</v>
      </c>
    </row>
    <row r="19" spans="1:5" x14ac:dyDescent="0.35">
      <c r="A19">
        <v>17</v>
      </c>
      <c r="B19">
        <v>0.90400000000000003</v>
      </c>
      <c r="C19">
        <v>1.9E-2</v>
      </c>
      <c r="D19">
        <v>7.6999999999999999E-2</v>
      </c>
      <c r="E19">
        <f t="shared" si="0"/>
        <v>9.8764113966435118E-9</v>
      </c>
    </row>
    <row r="20" spans="1:5" x14ac:dyDescent="0.35">
      <c r="A20">
        <v>18</v>
      </c>
      <c r="B20">
        <v>0.90900000000000003</v>
      </c>
      <c r="C20">
        <v>2.1000000000000001E-2</v>
      </c>
      <c r="D20">
        <v>7.0000000000000007E-2</v>
      </c>
      <c r="E20">
        <f t="shared" si="0"/>
        <v>7.6048367754155036E-10</v>
      </c>
    </row>
    <row r="21" spans="1:5" x14ac:dyDescent="0.35">
      <c r="A21">
        <v>19</v>
      </c>
      <c r="B21">
        <v>0.92100000000000004</v>
      </c>
      <c r="C21">
        <v>2.1999999999999999E-2</v>
      </c>
      <c r="D21">
        <v>5.7000000000000002E-2</v>
      </c>
      <c r="E21">
        <f t="shared" si="0"/>
        <v>5.3233857427908528E-11</v>
      </c>
    </row>
    <row r="22" spans="1:5" x14ac:dyDescent="0.35">
      <c r="A22">
        <v>20</v>
      </c>
      <c r="B22">
        <v>0.93200000000000005</v>
      </c>
      <c r="C22">
        <v>2.1999999999999999E-2</v>
      </c>
      <c r="D22">
        <v>4.5999999999999999E-2</v>
      </c>
      <c r="E22">
        <f t="shared" si="0"/>
        <v>3.0343298733907863E-12</v>
      </c>
    </row>
    <row r="23" spans="1:5" x14ac:dyDescent="0.35">
      <c r="A23">
        <v>21</v>
      </c>
      <c r="B23">
        <v>0.93400000000000005</v>
      </c>
      <c r="C23">
        <v>2.4E-2</v>
      </c>
      <c r="D23">
        <v>4.2000000000000003E-2</v>
      </c>
      <c r="E23">
        <f t="shared" si="0"/>
        <v>1.3957917417597617E-13</v>
      </c>
    </row>
    <row r="24" spans="1:5" x14ac:dyDescent="0.35">
      <c r="A24">
        <v>22</v>
      </c>
      <c r="B24">
        <v>0.93600000000000005</v>
      </c>
      <c r="C24">
        <v>2.4E-2</v>
      </c>
      <c r="D24">
        <v>0.04</v>
      </c>
      <c r="E24">
        <f t="shared" si="0"/>
        <v>5.8623253153909997E-15</v>
      </c>
    </row>
    <row r="25" spans="1:5" x14ac:dyDescent="0.35">
      <c r="A25">
        <v>23</v>
      </c>
      <c r="B25">
        <v>0.93799999999999994</v>
      </c>
      <c r="C25">
        <v>2.4E-2</v>
      </c>
      <c r="D25">
        <v>3.7999999999999999E-2</v>
      </c>
      <c r="E25">
        <f t="shared" si="0"/>
        <v>2.3449301261564E-16</v>
      </c>
    </row>
    <row r="26" spans="1:5" x14ac:dyDescent="0.35">
      <c r="A26">
        <v>24</v>
      </c>
      <c r="B26">
        <v>0.94399999999999995</v>
      </c>
      <c r="C26">
        <v>2.5999999999999999E-2</v>
      </c>
      <c r="D26">
        <v>0.03</v>
      </c>
      <c r="E26">
        <f t="shared" si="0"/>
        <v>8.9107344793943191E-18</v>
      </c>
    </row>
    <row r="27" spans="1:5" x14ac:dyDescent="0.35">
      <c r="A27">
        <v>25</v>
      </c>
      <c r="B27">
        <v>0.94399999999999995</v>
      </c>
      <c r="C27">
        <v>2.5999999999999999E-2</v>
      </c>
      <c r="D27">
        <v>0.03</v>
      </c>
      <c r="E27">
        <f t="shared" si="0"/>
        <v>2.6732203438182955E-19</v>
      </c>
    </row>
    <row r="28" spans="1:5" x14ac:dyDescent="0.35">
      <c r="A28">
        <v>26</v>
      </c>
      <c r="B28">
        <v>0.94899999999999995</v>
      </c>
      <c r="C28">
        <v>2.5999999999999999E-2</v>
      </c>
      <c r="D28">
        <v>2.5000000000000001E-2</v>
      </c>
      <c r="E28">
        <f t="shared" si="0"/>
        <v>8.0196610314548865E-21</v>
      </c>
    </row>
    <row r="29" spans="1:5" x14ac:dyDescent="0.35">
      <c r="A29">
        <v>27</v>
      </c>
      <c r="B29">
        <v>0.94899999999999995</v>
      </c>
      <c r="C29">
        <v>2.5999999999999999E-2</v>
      </c>
      <c r="D29">
        <v>2.5000000000000001E-2</v>
      </c>
      <c r="E29">
        <f t="shared" si="0"/>
        <v>2.0049152578637216E-22</v>
      </c>
    </row>
    <row r="30" spans="1:5" x14ac:dyDescent="0.35">
      <c r="A30">
        <v>28</v>
      </c>
      <c r="B30">
        <v>0.94899999999999995</v>
      </c>
      <c r="C30">
        <v>2.5999999999999999E-2</v>
      </c>
      <c r="D30">
        <v>2.5000000000000001E-2</v>
      </c>
      <c r="E30">
        <f t="shared" si="0"/>
        <v>5.0122881446593042E-24</v>
      </c>
    </row>
    <row r="31" spans="1:5" x14ac:dyDescent="0.35">
      <c r="A31">
        <v>29</v>
      </c>
      <c r="B31">
        <v>0.95099999999999996</v>
      </c>
      <c r="C31">
        <v>2.5999999999999999E-2</v>
      </c>
      <c r="D31">
        <v>2.3E-2</v>
      </c>
      <c r="E31">
        <f t="shared" si="0"/>
        <v>1.2530720361648262E-25</v>
      </c>
    </row>
    <row r="32" spans="1:5" x14ac:dyDescent="0.35">
      <c r="A32">
        <v>30</v>
      </c>
      <c r="B32">
        <v>0.95099999999999996</v>
      </c>
      <c r="C32">
        <v>2.5999999999999999E-2</v>
      </c>
      <c r="D32">
        <v>2.3E-2</v>
      </c>
      <c r="E32">
        <f t="shared" si="0"/>
        <v>2.8820656831791002E-27</v>
      </c>
    </row>
    <row r="33" spans="1:5" x14ac:dyDescent="0.35">
      <c r="A33">
        <v>31</v>
      </c>
      <c r="B33">
        <v>0.95599999999999996</v>
      </c>
      <c r="C33">
        <v>2.5999999999999999E-2</v>
      </c>
      <c r="D33">
        <v>1.7999999999999999E-2</v>
      </c>
      <c r="E33">
        <f t="shared" si="0"/>
        <v>6.6287510713119301E-29</v>
      </c>
    </row>
    <row r="34" spans="1:5" x14ac:dyDescent="0.35">
      <c r="A34">
        <v>32</v>
      </c>
      <c r="B34">
        <v>0.95799999999999996</v>
      </c>
      <c r="C34">
        <v>2.7E-2</v>
      </c>
      <c r="D34">
        <v>1.4999999999999999E-2</v>
      </c>
      <c r="E34">
        <f t="shared" si="0"/>
        <v>1.1931751928361473E-30</v>
      </c>
    </row>
    <row r="35" spans="1:5" x14ac:dyDescent="0.35">
      <c r="A35">
        <v>33</v>
      </c>
      <c r="B35">
        <v>0.96099999999999997</v>
      </c>
      <c r="C35">
        <v>2.9000000000000001E-2</v>
      </c>
      <c r="D35">
        <v>0.01</v>
      </c>
      <c r="E35">
        <f t="shared" si="0"/>
        <v>1.7897627892542209E-32</v>
      </c>
    </row>
    <row r="36" spans="1:5" x14ac:dyDescent="0.35">
      <c r="A36">
        <v>34</v>
      </c>
      <c r="B36">
        <v>0.96299999999999997</v>
      </c>
      <c r="C36">
        <v>2.9000000000000001E-2</v>
      </c>
      <c r="D36">
        <v>8.0000000000000002E-3</v>
      </c>
      <c r="E36">
        <f t="shared" si="0"/>
        <v>1.7897627892542208E-34</v>
      </c>
    </row>
    <row r="37" spans="1:5" x14ac:dyDescent="0.35">
      <c r="A37">
        <v>35</v>
      </c>
      <c r="B37">
        <v>0.96599999999999997</v>
      </c>
      <c r="C37">
        <v>2.9000000000000001E-2</v>
      </c>
      <c r="D37">
        <v>5.0000000000000001E-3</v>
      </c>
      <c r="E37">
        <f t="shared" si="0"/>
        <v>1.4318102314033767E-36</v>
      </c>
    </row>
    <row r="38" spans="1:5" x14ac:dyDescent="0.35">
      <c r="A38">
        <v>36</v>
      </c>
      <c r="B38">
        <v>0.96599999999999997</v>
      </c>
      <c r="C38">
        <v>2.9000000000000001E-2</v>
      </c>
      <c r="D38">
        <v>5.0000000000000001E-3</v>
      </c>
      <c r="E38">
        <f t="shared" si="0"/>
        <v>7.1590511570168833E-39</v>
      </c>
    </row>
    <row r="39" spans="1:5" x14ac:dyDescent="0.35">
      <c r="A39">
        <v>37</v>
      </c>
      <c r="B39">
        <v>0.96599999999999997</v>
      </c>
      <c r="C39">
        <v>2.9000000000000001E-2</v>
      </c>
      <c r="D39">
        <v>5.0000000000000001E-3</v>
      </c>
      <c r="E39">
        <f t="shared" si="0"/>
        <v>3.5795255785084417E-41</v>
      </c>
    </row>
    <row r="40" spans="1:5" x14ac:dyDescent="0.35">
      <c r="A40">
        <v>38</v>
      </c>
      <c r="B40">
        <v>0.97099999999999997</v>
      </c>
      <c r="C40">
        <v>2.9000000000000001E-2</v>
      </c>
      <c r="D40">
        <v>0</v>
      </c>
      <c r="E40">
        <f t="shared" si="0"/>
        <v>1.7897627892542209E-43</v>
      </c>
    </row>
    <row r="41" spans="1:5" x14ac:dyDescent="0.35">
      <c r="B41">
        <f>SUMPRODUCT(P_smrt_vyliecenie_hosp_Y[P_rec],P_smrt_vyliecenie_hosp_Y[P_cont_cum])</f>
        <v>0.94848169283601969</v>
      </c>
      <c r="C41" s="2">
        <f>SUMPRODUCT(P_smrt_vyliecenie_hosp_Y[P_death],P_smrt_vyliecenie_hosp_Y[P_cont_cum])</f>
        <v>5.151830716398012E-2</v>
      </c>
      <c r="E41" s="1"/>
    </row>
    <row r="42" spans="1:5" x14ac:dyDescent="0.35">
      <c r="B42">
        <f>SUMPRODUCT(P_smrt_vyliecenie_hosp_Y[P_rec],P_smrt_vyliecenie_hosp_Y[P_cont_cum],P_smrt_vyliecenie_hosp_Y[day])/P_smrt_vyliecenie_hosp_Y[[#Totals],[P_rec]]</f>
        <v>4.5640142304033455</v>
      </c>
      <c r="C42">
        <f>SUMPRODUCT(P_smrt_vyliecenie_hosp_Y[day],P_smrt_vyliecenie_hosp_Y[P_death],P_smrt_vyliecenie_hosp_Y[P_cont_cum])/P_smrt_vyliecenie_hosp_Y[[#Totals],[P_death]]</f>
        <v>3.407570328175872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J58"/>
  <sheetViews>
    <sheetView workbookViewId="0">
      <selection activeCell="P4" sqref="P4"/>
    </sheetView>
  </sheetViews>
  <sheetFormatPr defaultRowHeight="14.5" x14ac:dyDescent="0.35"/>
  <cols>
    <col min="9" max="9" width="24.1796875" customWidth="1"/>
  </cols>
  <sheetData>
    <row r="1" spans="1:10" x14ac:dyDescent="0.35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9</v>
      </c>
    </row>
    <row r="2" spans="1:10" x14ac:dyDescent="0.35">
      <c r="A2">
        <v>0</v>
      </c>
      <c r="B2">
        <v>0</v>
      </c>
      <c r="C2">
        <v>1.6E-2</v>
      </c>
      <c r="D2">
        <v>0.98399999999999999</v>
      </c>
      <c r="E2">
        <f>1</f>
        <v>1</v>
      </c>
      <c r="I2" s="3" t="s">
        <v>1</v>
      </c>
      <c r="J2">
        <f>B58</f>
        <v>5.6533128722692334</v>
      </c>
    </row>
    <row r="3" spans="1:10" x14ac:dyDescent="0.35">
      <c r="A3">
        <v>1</v>
      </c>
      <c r="B3">
        <v>1.6E-2</v>
      </c>
      <c r="C3">
        <v>2.9000000000000001E-2</v>
      </c>
      <c r="D3">
        <v>0.95399999999999996</v>
      </c>
      <c r="E3">
        <f>D2*E2</f>
        <v>0.98399999999999999</v>
      </c>
      <c r="I3" s="3" t="s">
        <v>2</v>
      </c>
      <c r="J3">
        <f>P_smrt_vyliecenie_hosp_O[[#Totals],[P_death]]</f>
        <v>0.37161160021454559</v>
      </c>
    </row>
    <row r="4" spans="1:10" x14ac:dyDescent="0.35">
      <c r="A4">
        <v>2</v>
      </c>
      <c r="B4">
        <v>4.3999999999999997E-2</v>
      </c>
      <c r="C4">
        <v>4.7E-2</v>
      </c>
      <c r="D4">
        <v>0.90900000000000003</v>
      </c>
      <c r="E4">
        <f t="shared" ref="E4:E56" si="0">D3*E3</f>
        <v>0.9387359999999999</v>
      </c>
      <c r="I4" s="3" t="s">
        <v>4</v>
      </c>
      <c r="J4">
        <f>P_smrt_vyliecenie_hosp_O[[#Totals],[P_rec]]</f>
        <v>0.62765674035457053</v>
      </c>
    </row>
    <row r="5" spans="1:10" x14ac:dyDescent="0.35">
      <c r="A5">
        <v>3</v>
      </c>
      <c r="B5">
        <v>8.5999999999999993E-2</v>
      </c>
      <c r="C5">
        <v>5.8999999999999997E-2</v>
      </c>
      <c r="D5">
        <v>0.85499999999999998</v>
      </c>
      <c r="E5">
        <f t="shared" si="0"/>
        <v>0.85331102399999992</v>
      </c>
      <c r="I5" s="3" t="s">
        <v>3</v>
      </c>
      <c r="J5">
        <f>1/(J3/J6+J4/J2)</f>
        <v>5.2099817543944464</v>
      </c>
    </row>
    <row r="6" spans="1:10" x14ac:dyDescent="0.35">
      <c r="A6">
        <v>4</v>
      </c>
      <c r="B6">
        <v>0.124</v>
      </c>
      <c r="C6">
        <v>7.1999999999999995E-2</v>
      </c>
      <c r="D6">
        <v>0.80500000000000005</v>
      </c>
      <c r="E6">
        <f t="shared" si="0"/>
        <v>0.72958092551999987</v>
      </c>
      <c r="I6" s="3" t="s">
        <v>5</v>
      </c>
      <c r="J6">
        <f>C58</f>
        <v>4.5926361058787624</v>
      </c>
    </row>
    <row r="7" spans="1:10" x14ac:dyDescent="0.35">
      <c r="A7">
        <v>5</v>
      </c>
      <c r="B7">
        <v>0.16500000000000001</v>
      </c>
      <c r="C7">
        <v>8.3000000000000004E-2</v>
      </c>
      <c r="D7">
        <v>0.751</v>
      </c>
      <c r="E7">
        <f t="shared" si="0"/>
        <v>0.58731264504359992</v>
      </c>
      <c r="I7" s="3" t="s">
        <v>10</v>
      </c>
      <c r="J7">
        <v>2524</v>
      </c>
    </row>
    <row r="8" spans="1:10" x14ac:dyDescent="0.35">
      <c r="A8">
        <v>6</v>
      </c>
      <c r="B8">
        <v>0.20499999999999999</v>
      </c>
      <c r="C8">
        <v>9.8000000000000004E-2</v>
      </c>
      <c r="D8">
        <v>0.69699999999999995</v>
      </c>
      <c r="E8">
        <f t="shared" si="0"/>
        <v>0.44107179642774352</v>
      </c>
    </row>
    <row r="9" spans="1:10" x14ac:dyDescent="0.35">
      <c r="A9">
        <v>7</v>
      </c>
      <c r="B9">
        <v>0.246</v>
      </c>
      <c r="C9">
        <v>0.112</v>
      </c>
      <c r="D9">
        <v>0.64300000000000002</v>
      </c>
      <c r="E9">
        <f t="shared" si="0"/>
        <v>0.30742704211013722</v>
      </c>
    </row>
    <row r="10" spans="1:10" x14ac:dyDescent="0.35">
      <c r="A10">
        <v>8</v>
      </c>
      <c r="B10">
        <v>0.30099999999999999</v>
      </c>
      <c r="C10">
        <v>0.121</v>
      </c>
      <c r="D10">
        <v>0.57699999999999996</v>
      </c>
      <c r="E10">
        <f t="shared" si="0"/>
        <v>0.19767558807681823</v>
      </c>
    </row>
    <row r="11" spans="1:10" x14ac:dyDescent="0.35">
      <c r="A11">
        <v>9</v>
      </c>
      <c r="B11">
        <v>0.35599999999999998</v>
      </c>
      <c r="C11">
        <v>0.13100000000000001</v>
      </c>
      <c r="D11">
        <v>0.51300000000000001</v>
      </c>
      <c r="E11">
        <f t="shared" si="0"/>
        <v>0.11405881432032411</v>
      </c>
    </row>
    <row r="12" spans="1:10" x14ac:dyDescent="0.35">
      <c r="A12">
        <v>10</v>
      </c>
      <c r="B12">
        <v>0.39600000000000002</v>
      </c>
      <c r="C12">
        <v>0.13800000000000001</v>
      </c>
      <c r="D12">
        <v>0.46600000000000003</v>
      </c>
      <c r="E12">
        <f t="shared" si="0"/>
        <v>5.8512171746326266E-2</v>
      </c>
    </row>
    <row r="13" spans="1:10" x14ac:dyDescent="0.35">
      <c r="A13">
        <v>11</v>
      </c>
      <c r="B13">
        <v>0.44600000000000001</v>
      </c>
      <c r="C13">
        <v>0.15</v>
      </c>
      <c r="D13">
        <v>0.40400000000000003</v>
      </c>
      <c r="E13">
        <f t="shared" si="0"/>
        <v>2.7266672033788041E-2</v>
      </c>
    </row>
    <row r="14" spans="1:10" x14ac:dyDescent="0.35">
      <c r="A14">
        <v>12</v>
      </c>
      <c r="B14">
        <v>0.49099999999999999</v>
      </c>
      <c r="C14">
        <v>0.159</v>
      </c>
      <c r="D14">
        <v>0.35</v>
      </c>
      <c r="E14">
        <f t="shared" si="0"/>
        <v>1.1015735501650369E-2</v>
      </c>
    </row>
    <row r="15" spans="1:10" x14ac:dyDescent="0.35">
      <c r="A15">
        <v>13</v>
      </c>
      <c r="B15">
        <v>0.52800000000000002</v>
      </c>
      <c r="C15">
        <v>0.16300000000000001</v>
      </c>
      <c r="D15">
        <v>0.309</v>
      </c>
      <c r="E15">
        <f t="shared" si="0"/>
        <v>3.8555074255776289E-3</v>
      </c>
    </row>
    <row r="16" spans="1:10" x14ac:dyDescent="0.35">
      <c r="A16">
        <v>14</v>
      </c>
      <c r="B16">
        <v>0.55400000000000005</v>
      </c>
      <c r="C16">
        <v>0.16600000000000001</v>
      </c>
      <c r="D16">
        <v>0.28000000000000003</v>
      </c>
      <c r="E16">
        <f t="shared" si="0"/>
        <v>1.1913517945034873E-3</v>
      </c>
    </row>
    <row r="17" spans="1:5" x14ac:dyDescent="0.35">
      <c r="A17">
        <v>15</v>
      </c>
      <c r="B17">
        <v>0.60099999999999998</v>
      </c>
      <c r="C17">
        <v>0.17</v>
      </c>
      <c r="D17">
        <v>0.23</v>
      </c>
      <c r="E17">
        <f t="shared" si="0"/>
        <v>3.3357850246097648E-4</v>
      </c>
    </row>
    <row r="18" spans="1:5" x14ac:dyDescent="0.35">
      <c r="A18">
        <v>16</v>
      </c>
      <c r="B18">
        <v>0.63200000000000001</v>
      </c>
      <c r="C18">
        <v>0.17299999999999999</v>
      </c>
      <c r="D18">
        <v>0.19500000000000001</v>
      </c>
      <c r="E18">
        <f t="shared" si="0"/>
        <v>7.6723055566024591E-5</v>
      </c>
    </row>
    <row r="19" spans="1:5" x14ac:dyDescent="0.35">
      <c r="A19">
        <v>17</v>
      </c>
      <c r="B19">
        <v>0.64700000000000002</v>
      </c>
      <c r="C19">
        <v>0.17599999999999999</v>
      </c>
      <c r="D19">
        <v>0.17599999999999999</v>
      </c>
      <c r="E19">
        <f t="shared" si="0"/>
        <v>1.4960995835374795E-5</v>
      </c>
    </row>
    <row r="20" spans="1:5" x14ac:dyDescent="0.35">
      <c r="A20">
        <v>18</v>
      </c>
      <c r="B20">
        <v>0.66500000000000004</v>
      </c>
      <c r="C20">
        <v>0.17799999999999999</v>
      </c>
      <c r="D20">
        <v>0.158</v>
      </c>
      <c r="E20">
        <f t="shared" si="0"/>
        <v>2.6331352670259636E-6</v>
      </c>
    </row>
    <row r="21" spans="1:5" x14ac:dyDescent="0.35">
      <c r="A21">
        <v>19</v>
      </c>
      <c r="B21">
        <v>0.68200000000000005</v>
      </c>
      <c r="C21">
        <v>0.184</v>
      </c>
      <c r="D21">
        <v>0.13300000000000001</v>
      </c>
      <c r="E21">
        <f t="shared" si="0"/>
        <v>4.1603537219010226E-7</v>
      </c>
    </row>
    <row r="22" spans="1:5" x14ac:dyDescent="0.35">
      <c r="A22">
        <v>20</v>
      </c>
      <c r="B22">
        <v>0.69799999999999995</v>
      </c>
      <c r="C22">
        <v>0.186</v>
      </c>
      <c r="D22">
        <v>0.11600000000000001</v>
      </c>
      <c r="E22">
        <f t="shared" si="0"/>
        <v>5.5332704501283602E-8</v>
      </c>
    </row>
    <row r="23" spans="1:5" x14ac:dyDescent="0.35">
      <c r="A23">
        <v>21</v>
      </c>
      <c r="B23">
        <v>0.70599999999999996</v>
      </c>
      <c r="C23">
        <v>0.189</v>
      </c>
      <c r="D23">
        <v>0.105</v>
      </c>
      <c r="E23">
        <f t="shared" si="0"/>
        <v>6.4185937221488981E-9</v>
      </c>
    </row>
    <row r="24" spans="1:5" x14ac:dyDescent="0.35">
      <c r="A24">
        <v>22</v>
      </c>
      <c r="B24">
        <v>0.71299999999999997</v>
      </c>
      <c r="C24">
        <v>0.189</v>
      </c>
      <c r="D24">
        <v>9.8000000000000004E-2</v>
      </c>
      <c r="E24">
        <f t="shared" si="0"/>
        <v>6.7395234082563432E-10</v>
      </c>
    </row>
    <row r="25" spans="1:5" x14ac:dyDescent="0.35">
      <c r="A25">
        <v>23</v>
      </c>
      <c r="B25">
        <v>0.72599999999999998</v>
      </c>
      <c r="C25">
        <v>0.189</v>
      </c>
      <c r="D25">
        <v>8.5000000000000006E-2</v>
      </c>
      <c r="E25">
        <f t="shared" si="0"/>
        <v>6.604732940091217E-11</v>
      </c>
    </row>
    <row r="26" spans="1:5" x14ac:dyDescent="0.35">
      <c r="A26">
        <v>24</v>
      </c>
      <c r="B26">
        <v>0.73199999999999998</v>
      </c>
      <c r="C26">
        <v>0.189</v>
      </c>
      <c r="D26">
        <v>7.9000000000000001E-2</v>
      </c>
      <c r="E26">
        <f t="shared" si="0"/>
        <v>5.6140229990775349E-12</v>
      </c>
    </row>
    <row r="27" spans="1:5" x14ac:dyDescent="0.35">
      <c r="A27">
        <v>25</v>
      </c>
      <c r="B27">
        <v>0.73599999999999999</v>
      </c>
      <c r="C27">
        <v>0.193</v>
      </c>
      <c r="D27">
        <v>7.0999999999999994E-2</v>
      </c>
      <c r="E27">
        <f t="shared" si="0"/>
        <v>4.4350781692712526E-13</v>
      </c>
    </row>
    <row r="28" spans="1:5" x14ac:dyDescent="0.35">
      <c r="A28">
        <v>26</v>
      </c>
      <c r="B28">
        <v>0.74299999999999999</v>
      </c>
      <c r="C28">
        <v>0.19500000000000001</v>
      </c>
      <c r="D28">
        <v>6.2E-2</v>
      </c>
      <c r="E28">
        <f t="shared" si="0"/>
        <v>3.1489055001825891E-14</v>
      </c>
    </row>
    <row r="29" spans="1:5" x14ac:dyDescent="0.35">
      <c r="A29">
        <v>27</v>
      </c>
      <c r="B29">
        <v>0.745</v>
      </c>
      <c r="C29">
        <v>0.2</v>
      </c>
      <c r="D29">
        <v>5.3999999999999999E-2</v>
      </c>
      <c r="E29">
        <f t="shared" si="0"/>
        <v>1.9523214101132054E-15</v>
      </c>
    </row>
    <row r="30" spans="1:5" x14ac:dyDescent="0.35">
      <c r="A30">
        <v>28</v>
      </c>
      <c r="B30">
        <v>0.748</v>
      </c>
      <c r="C30">
        <v>0.20300000000000001</v>
      </c>
      <c r="D30">
        <v>4.9000000000000002E-2</v>
      </c>
      <c r="E30">
        <f t="shared" si="0"/>
        <v>1.0542535614611309E-16</v>
      </c>
    </row>
    <row r="31" spans="1:5" x14ac:dyDescent="0.35">
      <c r="A31">
        <v>29</v>
      </c>
      <c r="B31">
        <v>0.754</v>
      </c>
      <c r="C31">
        <v>0.20599999999999999</v>
      </c>
      <c r="D31">
        <v>0.04</v>
      </c>
      <c r="E31">
        <f t="shared" si="0"/>
        <v>5.1658424511595413E-18</v>
      </c>
    </row>
    <row r="32" spans="1:5" x14ac:dyDescent="0.35">
      <c r="A32">
        <v>30</v>
      </c>
      <c r="B32">
        <v>0.75700000000000001</v>
      </c>
      <c r="C32">
        <v>0.20599999999999999</v>
      </c>
      <c r="D32">
        <v>3.6999999999999998E-2</v>
      </c>
      <c r="E32">
        <f t="shared" si="0"/>
        <v>2.0663369804638166E-19</v>
      </c>
    </row>
    <row r="33" spans="1:5" x14ac:dyDescent="0.35">
      <c r="A33">
        <v>31</v>
      </c>
      <c r="B33">
        <v>0.76</v>
      </c>
      <c r="C33">
        <v>0.20899999999999999</v>
      </c>
      <c r="D33">
        <v>0.03</v>
      </c>
      <c r="E33">
        <f t="shared" si="0"/>
        <v>7.6454468277161206E-21</v>
      </c>
    </row>
    <row r="34" spans="1:5" x14ac:dyDescent="0.35">
      <c r="A34">
        <v>32</v>
      </c>
      <c r="B34">
        <v>0.76</v>
      </c>
      <c r="C34">
        <v>0.20899999999999999</v>
      </c>
      <c r="D34">
        <v>0.03</v>
      </c>
      <c r="E34">
        <f t="shared" si="0"/>
        <v>2.2936340483148361E-22</v>
      </c>
    </row>
    <row r="35" spans="1:5" x14ac:dyDescent="0.35">
      <c r="A35">
        <v>33</v>
      </c>
      <c r="B35">
        <v>0.76</v>
      </c>
      <c r="C35">
        <v>0.20899999999999999</v>
      </c>
      <c r="D35">
        <v>0.03</v>
      </c>
      <c r="E35">
        <f t="shared" si="0"/>
        <v>6.8809021449445078E-24</v>
      </c>
    </row>
    <row r="36" spans="1:5" x14ac:dyDescent="0.35">
      <c r="A36">
        <v>34</v>
      </c>
      <c r="B36">
        <v>0.76</v>
      </c>
      <c r="C36">
        <v>0.21299999999999999</v>
      </c>
      <c r="D36">
        <v>2.7E-2</v>
      </c>
      <c r="E36">
        <f t="shared" si="0"/>
        <v>2.0642706434833523E-25</v>
      </c>
    </row>
    <row r="37" spans="1:5" x14ac:dyDescent="0.35">
      <c r="A37">
        <v>35</v>
      </c>
      <c r="B37">
        <v>0.76400000000000001</v>
      </c>
      <c r="C37">
        <v>0.21299999999999999</v>
      </c>
      <c r="D37">
        <v>2.3E-2</v>
      </c>
      <c r="E37">
        <f t="shared" si="0"/>
        <v>5.5735307374050514E-27</v>
      </c>
    </row>
    <row r="38" spans="1:5" x14ac:dyDescent="0.35">
      <c r="A38">
        <v>36</v>
      </c>
      <c r="B38">
        <v>0.76800000000000002</v>
      </c>
      <c r="C38">
        <v>0.217</v>
      </c>
      <c r="D38">
        <v>1.4999999999999999E-2</v>
      </c>
      <c r="E38">
        <f t="shared" si="0"/>
        <v>1.2819120696031618E-28</v>
      </c>
    </row>
    <row r="39" spans="1:5" x14ac:dyDescent="0.35">
      <c r="A39">
        <v>37</v>
      </c>
      <c r="B39">
        <v>0.77600000000000002</v>
      </c>
      <c r="C39">
        <v>0.217</v>
      </c>
      <c r="D39">
        <v>8.0000000000000002E-3</v>
      </c>
      <c r="E39">
        <f t="shared" si="0"/>
        <v>1.9228681044047425E-30</v>
      </c>
    </row>
    <row r="40" spans="1:5" x14ac:dyDescent="0.35">
      <c r="A40">
        <v>38</v>
      </c>
      <c r="B40">
        <v>0.77600000000000002</v>
      </c>
      <c r="C40">
        <v>0.217</v>
      </c>
      <c r="D40">
        <v>8.0000000000000002E-3</v>
      </c>
      <c r="E40">
        <f t="shared" si="0"/>
        <v>1.5382944835237941E-32</v>
      </c>
    </row>
    <row r="41" spans="1:5" x14ac:dyDescent="0.35">
      <c r="A41">
        <v>39</v>
      </c>
      <c r="B41">
        <v>0.77600000000000002</v>
      </c>
      <c r="C41">
        <v>0.217</v>
      </c>
      <c r="D41">
        <v>8.0000000000000002E-3</v>
      </c>
      <c r="E41">
        <f t="shared" si="0"/>
        <v>1.2306355868190353E-34</v>
      </c>
    </row>
    <row r="42" spans="1:5" x14ac:dyDescent="0.35">
      <c r="A42">
        <v>40</v>
      </c>
      <c r="B42">
        <v>0.77600000000000002</v>
      </c>
      <c r="C42">
        <v>0.217</v>
      </c>
      <c r="D42">
        <v>8.0000000000000002E-3</v>
      </c>
      <c r="E42">
        <f t="shared" si="0"/>
        <v>9.8450846945522823E-37</v>
      </c>
    </row>
    <row r="43" spans="1:5" x14ac:dyDescent="0.35">
      <c r="A43">
        <v>41</v>
      </c>
      <c r="B43">
        <v>0.77900000000000003</v>
      </c>
      <c r="C43">
        <v>0.217</v>
      </c>
      <c r="D43">
        <v>4.0000000000000001E-3</v>
      </c>
      <c r="E43">
        <f t="shared" si="0"/>
        <v>7.8760677556418263E-39</v>
      </c>
    </row>
    <row r="44" spans="1:5" x14ac:dyDescent="0.35">
      <c r="A44">
        <v>42</v>
      </c>
      <c r="B44">
        <v>0.77900000000000003</v>
      </c>
      <c r="C44">
        <v>0.217</v>
      </c>
      <c r="D44">
        <v>4.0000000000000001E-3</v>
      </c>
      <c r="E44">
        <f t="shared" si="0"/>
        <v>3.1504271022567308E-41</v>
      </c>
    </row>
    <row r="45" spans="1:5" x14ac:dyDescent="0.35">
      <c r="A45">
        <v>43</v>
      </c>
      <c r="B45">
        <v>0.77900000000000003</v>
      </c>
      <c r="C45">
        <v>0.217</v>
      </c>
      <c r="D45">
        <v>4.0000000000000001E-3</v>
      </c>
      <c r="E45">
        <f t="shared" si="0"/>
        <v>1.2601708409026923E-43</v>
      </c>
    </row>
    <row r="46" spans="1:5" x14ac:dyDescent="0.35">
      <c r="A46">
        <v>44</v>
      </c>
      <c r="B46">
        <v>0.77900000000000003</v>
      </c>
      <c r="C46">
        <v>0.217</v>
      </c>
      <c r="D46">
        <v>4.0000000000000001E-3</v>
      </c>
      <c r="E46">
        <f t="shared" si="0"/>
        <v>5.0406833636107695E-46</v>
      </c>
    </row>
    <row r="47" spans="1:5" x14ac:dyDescent="0.35">
      <c r="A47">
        <v>45</v>
      </c>
      <c r="B47">
        <v>0.77900000000000003</v>
      </c>
      <c r="C47">
        <v>0.217</v>
      </c>
      <c r="D47">
        <v>4.0000000000000001E-3</v>
      </c>
      <c r="E47">
        <f t="shared" si="0"/>
        <v>2.0162733454443079E-48</v>
      </c>
    </row>
    <row r="48" spans="1:5" x14ac:dyDescent="0.35">
      <c r="A48">
        <v>46</v>
      </c>
      <c r="B48">
        <v>0.77900000000000003</v>
      </c>
      <c r="C48">
        <v>0.217</v>
      </c>
      <c r="D48">
        <v>4.0000000000000001E-3</v>
      </c>
      <c r="E48">
        <f t="shared" si="0"/>
        <v>8.0650933817772323E-51</v>
      </c>
    </row>
    <row r="49" spans="1:5" x14ac:dyDescent="0.35">
      <c r="A49">
        <v>47</v>
      </c>
      <c r="B49">
        <v>0.77900000000000003</v>
      </c>
      <c r="C49">
        <v>0.217</v>
      </c>
      <c r="D49">
        <v>4.0000000000000001E-3</v>
      </c>
      <c r="E49">
        <f t="shared" si="0"/>
        <v>3.226037352710893E-53</v>
      </c>
    </row>
    <row r="50" spans="1:5" x14ac:dyDescent="0.35">
      <c r="A50">
        <v>48</v>
      </c>
      <c r="B50">
        <v>0.77900000000000003</v>
      </c>
      <c r="C50">
        <v>0.217</v>
      </c>
      <c r="D50">
        <v>4.0000000000000001E-3</v>
      </c>
      <c r="E50">
        <f t="shared" si="0"/>
        <v>1.2904149410843571E-55</v>
      </c>
    </row>
    <row r="51" spans="1:5" x14ac:dyDescent="0.35">
      <c r="A51">
        <v>49</v>
      </c>
      <c r="B51">
        <v>0.77900000000000003</v>
      </c>
      <c r="C51">
        <v>0.217</v>
      </c>
      <c r="D51">
        <v>4.0000000000000001E-3</v>
      </c>
      <c r="E51">
        <f t="shared" si="0"/>
        <v>5.1616597643374285E-58</v>
      </c>
    </row>
    <row r="52" spans="1:5" x14ac:dyDescent="0.35">
      <c r="A52">
        <v>50</v>
      </c>
      <c r="B52">
        <v>0.77900000000000003</v>
      </c>
      <c r="C52">
        <v>0.217</v>
      </c>
      <c r="D52">
        <v>4.0000000000000001E-3</v>
      </c>
      <c r="E52">
        <f t="shared" si="0"/>
        <v>2.0646639057349714E-60</v>
      </c>
    </row>
    <row r="53" spans="1:5" x14ac:dyDescent="0.35">
      <c r="A53">
        <v>51</v>
      </c>
      <c r="B53">
        <v>0.77900000000000003</v>
      </c>
      <c r="C53">
        <v>0.217</v>
      </c>
      <c r="D53">
        <v>4.0000000000000001E-3</v>
      </c>
      <c r="E53">
        <f t="shared" si="0"/>
        <v>8.2586556229398853E-63</v>
      </c>
    </row>
    <row r="54" spans="1:5" x14ac:dyDescent="0.35">
      <c r="A54">
        <v>52</v>
      </c>
      <c r="B54">
        <v>0.77900000000000003</v>
      </c>
      <c r="C54">
        <v>0.217</v>
      </c>
      <c r="D54">
        <v>4.0000000000000001E-3</v>
      </c>
      <c r="E54">
        <f t="shared" si="0"/>
        <v>3.3034622491759542E-65</v>
      </c>
    </row>
    <row r="55" spans="1:5" x14ac:dyDescent="0.35">
      <c r="A55">
        <v>53</v>
      </c>
      <c r="B55">
        <v>0.77900000000000003</v>
      </c>
      <c r="C55">
        <v>0.217</v>
      </c>
      <c r="D55">
        <v>4.0000000000000001E-3</v>
      </c>
      <c r="E55">
        <f t="shared" si="0"/>
        <v>1.3213848996703817E-67</v>
      </c>
    </row>
    <row r="56" spans="1:5" x14ac:dyDescent="0.35">
      <c r="A56">
        <v>54</v>
      </c>
      <c r="B56">
        <v>0.78300000000000003</v>
      </c>
      <c r="C56">
        <v>0.217</v>
      </c>
      <c r="D56">
        <v>0</v>
      </c>
      <c r="E56">
        <f t="shared" si="0"/>
        <v>5.2855395986815268E-70</v>
      </c>
    </row>
    <row r="57" spans="1:5" x14ac:dyDescent="0.35">
      <c r="B57">
        <f>SUMPRODUCT(P_smrt_vyliecenie_hosp_O[P_rec],P_smrt_vyliecenie_hosp_O[P_cont_cum])</f>
        <v>0.62765674035457053</v>
      </c>
      <c r="C57">
        <f>SUMPRODUCT(P_smrt_vyliecenie_hosp_O[P_death],P_smrt_vyliecenie_hosp_O[P_cont_cum])</f>
        <v>0.37161160021454559</v>
      </c>
    </row>
    <row r="58" spans="1:5" x14ac:dyDescent="0.35">
      <c r="B58">
        <f>SUMPRODUCT(P_smrt_vyliecenie_hosp_O[day],P_smrt_vyliecenie_hosp_O[P_rec],P_smrt_vyliecenie_hosp_O[P_cont_cum])/P_smrt_vyliecenie_hosp_O[[#Totals],[P_rec]]</f>
        <v>5.6533128722692334</v>
      </c>
      <c r="C58">
        <f>SUMPRODUCT(P_smrt_vyliecenie_hosp_O[P_death],P_smrt_vyliecenie_hosp_O[day],P_smrt_vyliecenie_hosp_O[P_cont_cum])/P_smrt_vyliecenie_hosp_O[[#Totals],[P_death]]</f>
        <v>4.5926361058787624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FF-E835-4C5B-968D-191476D456F5}">
  <dimension ref="A1:O33"/>
  <sheetViews>
    <sheetView workbookViewId="0">
      <selection activeCell="B16" sqref="B16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L1" s="3" t="s">
        <v>24</v>
      </c>
      <c r="M1" s="6">
        <f>0.0232</f>
        <v>2.3199999999999998E-2</v>
      </c>
      <c r="N1" s="6">
        <f>31.86/100</f>
        <v>0.31859999999999999</v>
      </c>
      <c r="O1" s="6">
        <f>M1*M3+N1*N3</f>
        <v>5.2739999999999995E-2</v>
      </c>
    </row>
    <row r="2" spans="1:15" x14ac:dyDescent="0.35">
      <c r="A2">
        <v>0</v>
      </c>
      <c r="B2">
        <v>0.96</v>
      </c>
      <c r="C2">
        <v>0.89</v>
      </c>
      <c r="D2">
        <v>1.03</v>
      </c>
      <c r="E2">
        <v>16.84</v>
      </c>
      <c r="F2">
        <v>16.05</v>
      </c>
      <c r="G2">
        <v>17.63</v>
      </c>
      <c r="H2">
        <v>1</v>
      </c>
      <c r="I2">
        <v>1</v>
      </c>
      <c r="L2" s="3" t="s">
        <v>25</v>
      </c>
      <c r="M2" s="5">
        <f>[1]!P_hospital[[#Totals],[yy]]</f>
        <v>7.0155900025080742</v>
      </c>
      <c r="N2" s="5">
        <f>[1]!P_hospital[[#Totals],[oo]]</f>
        <v>3.2388427721866391</v>
      </c>
      <c r="O2" s="5">
        <f>M3*M2+N3*N2</f>
        <v>6.6379152794759309</v>
      </c>
    </row>
    <row r="3" spans="1:15" x14ac:dyDescent="0.35">
      <c r="A3">
        <v>1</v>
      </c>
      <c r="B3">
        <v>1.33</v>
      </c>
      <c r="C3">
        <v>1.24</v>
      </c>
      <c r="D3">
        <v>1.42</v>
      </c>
      <c r="E3">
        <v>22.67</v>
      </c>
      <c r="F3">
        <v>21.78</v>
      </c>
      <c r="G3">
        <v>23.55</v>
      </c>
      <c r="H3">
        <f t="shared" ref="H3:H32" si="0">(1-E2/100)*H2</f>
        <v>0.83160000000000001</v>
      </c>
      <c r="I3">
        <f t="shared" ref="I3:I32" si="1">(1-B2/100)*I2</f>
        <v>0.99039999999999995</v>
      </c>
      <c r="L3" s="3" t="s">
        <v>10</v>
      </c>
      <c r="M3" s="7">
        <f>1-N3</f>
        <v>0.9</v>
      </c>
      <c r="N3" s="8">
        <v>0.1</v>
      </c>
    </row>
    <row r="4" spans="1:15" x14ac:dyDescent="0.35">
      <c r="A4">
        <v>2</v>
      </c>
      <c r="B4">
        <v>1.5</v>
      </c>
      <c r="C4">
        <v>1.41</v>
      </c>
      <c r="D4">
        <v>1.59</v>
      </c>
      <c r="E4">
        <v>24.24</v>
      </c>
      <c r="F4">
        <v>23.33</v>
      </c>
      <c r="G4">
        <v>25.15</v>
      </c>
      <c r="H4">
        <f t="shared" si="0"/>
        <v>0.64307627999999994</v>
      </c>
      <c r="I4">
        <f t="shared" si="1"/>
        <v>0.97722767999999993</v>
      </c>
    </row>
    <row r="5" spans="1:15" x14ac:dyDescent="0.35">
      <c r="A5">
        <v>3</v>
      </c>
      <c r="B5">
        <v>1.62</v>
      </c>
      <c r="C5">
        <v>1.52</v>
      </c>
      <c r="D5">
        <v>1.71</v>
      </c>
      <c r="E5">
        <v>25.63</v>
      </c>
      <c r="F5">
        <v>24.69</v>
      </c>
      <c r="G5">
        <v>26.56</v>
      </c>
      <c r="H5">
        <f t="shared" si="0"/>
        <v>0.487194589728</v>
      </c>
      <c r="I5">
        <f t="shared" si="1"/>
        <v>0.96256926479999994</v>
      </c>
    </row>
    <row r="6" spans="1:15" x14ac:dyDescent="0.35">
      <c r="A6">
        <v>4</v>
      </c>
      <c r="B6">
        <v>1.74</v>
      </c>
      <c r="C6">
        <v>1.64</v>
      </c>
      <c r="D6">
        <v>1.84</v>
      </c>
      <c r="E6">
        <v>26.74</v>
      </c>
      <c r="F6">
        <v>25.79</v>
      </c>
      <c r="G6">
        <v>27.69</v>
      </c>
      <c r="H6">
        <f t="shared" si="0"/>
        <v>0.36232661638071362</v>
      </c>
      <c r="I6">
        <f t="shared" si="1"/>
        <v>0.94697564271023993</v>
      </c>
    </row>
    <row r="7" spans="1:15" x14ac:dyDescent="0.35">
      <c r="A7">
        <v>5</v>
      </c>
      <c r="B7">
        <v>1.86</v>
      </c>
      <c r="C7">
        <v>1.76</v>
      </c>
      <c r="D7">
        <v>1.97</v>
      </c>
      <c r="E7">
        <v>27.72</v>
      </c>
      <c r="F7">
        <v>26.76</v>
      </c>
      <c r="G7">
        <v>28.69</v>
      </c>
      <c r="H7">
        <f t="shared" si="0"/>
        <v>0.26544047916051083</v>
      </c>
      <c r="I7">
        <f t="shared" si="1"/>
        <v>0.93049826652708179</v>
      </c>
    </row>
    <row r="8" spans="1:15" x14ac:dyDescent="0.35">
      <c r="A8">
        <v>6</v>
      </c>
      <c r="B8">
        <v>1.96</v>
      </c>
      <c r="C8">
        <v>1.85</v>
      </c>
      <c r="D8">
        <v>2.0699999999999998</v>
      </c>
      <c r="E8">
        <v>28.45</v>
      </c>
      <c r="F8">
        <v>27.47</v>
      </c>
      <c r="G8">
        <v>29.43</v>
      </c>
      <c r="H8">
        <f t="shared" si="0"/>
        <v>0.19186037833721722</v>
      </c>
      <c r="I8">
        <f t="shared" si="1"/>
        <v>0.91319099876967813</v>
      </c>
    </row>
    <row r="9" spans="1:15" x14ac:dyDescent="0.35">
      <c r="A9">
        <v>7</v>
      </c>
      <c r="B9">
        <v>2.04</v>
      </c>
      <c r="C9">
        <v>1.93</v>
      </c>
      <c r="D9">
        <v>2.15</v>
      </c>
      <c r="E9">
        <v>29.11</v>
      </c>
      <c r="F9">
        <v>28.12</v>
      </c>
      <c r="G9">
        <v>30.11</v>
      </c>
      <c r="H9">
        <f t="shared" si="0"/>
        <v>0.13727610070027893</v>
      </c>
      <c r="I9">
        <f t="shared" si="1"/>
        <v>0.89529245519379252</v>
      </c>
    </row>
    <row r="10" spans="1:15" x14ac:dyDescent="0.35">
      <c r="A10">
        <v>8</v>
      </c>
      <c r="B10">
        <v>2.1</v>
      </c>
      <c r="C10">
        <v>1.99</v>
      </c>
      <c r="D10">
        <v>2.21</v>
      </c>
      <c r="E10">
        <v>29.63</v>
      </c>
      <c r="F10">
        <v>28.62</v>
      </c>
      <c r="G10">
        <v>30.64</v>
      </c>
      <c r="H10">
        <f t="shared" si="0"/>
        <v>9.7315027786427741E-2</v>
      </c>
      <c r="I10">
        <f t="shared" si="1"/>
        <v>0.87702848910783915</v>
      </c>
    </row>
    <row r="11" spans="1:15" x14ac:dyDescent="0.35">
      <c r="A11">
        <v>9</v>
      </c>
      <c r="B11">
        <v>2.15</v>
      </c>
      <c r="C11">
        <v>2.04</v>
      </c>
      <c r="D11">
        <v>2.27</v>
      </c>
      <c r="E11">
        <v>30.03</v>
      </c>
      <c r="F11">
        <v>29.02</v>
      </c>
      <c r="G11">
        <v>31.05</v>
      </c>
      <c r="H11">
        <f t="shared" si="0"/>
        <v>6.8480585053309201E-2</v>
      </c>
      <c r="I11">
        <f t="shared" si="1"/>
        <v>0.85861089083657449</v>
      </c>
    </row>
    <row r="12" spans="1:15" x14ac:dyDescent="0.35">
      <c r="A12">
        <v>10</v>
      </c>
      <c r="B12">
        <v>2.19</v>
      </c>
      <c r="C12">
        <v>2.0699999999999998</v>
      </c>
      <c r="D12">
        <v>2.2999999999999998</v>
      </c>
      <c r="E12">
        <v>30.53</v>
      </c>
      <c r="F12">
        <v>29.5</v>
      </c>
      <c r="G12">
        <v>31.56</v>
      </c>
      <c r="H12">
        <f t="shared" si="0"/>
        <v>4.7915865361800446E-2</v>
      </c>
      <c r="I12">
        <f t="shared" si="1"/>
        <v>0.84015075668358818</v>
      </c>
    </row>
    <row r="13" spans="1:15" x14ac:dyDescent="0.35">
      <c r="A13">
        <v>11</v>
      </c>
      <c r="B13">
        <v>2.21</v>
      </c>
      <c r="C13">
        <v>2.09</v>
      </c>
      <c r="D13">
        <v>2.3199999999999998</v>
      </c>
      <c r="E13">
        <v>30.8</v>
      </c>
      <c r="F13">
        <v>29.77</v>
      </c>
      <c r="G13">
        <v>31.84</v>
      </c>
      <c r="H13">
        <f t="shared" si="0"/>
        <v>3.3287151666842769E-2</v>
      </c>
      <c r="I13">
        <f t="shared" si="1"/>
        <v>0.82175145511221759</v>
      </c>
    </row>
    <row r="14" spans="1:15" x14ac:dyDescent="0.35">
      <c r="A14">
        <v>12</v>
      </c>
      <c r="B14">
        <v>2.23</v>
      </c>
      <c r="C14">
        <v>2.11</v>
      </c>
      <c r="D14">
        <v>2.35</v>
      </c>
      <c r="E14">
        <v>30.98</v>
      </c>
      <c r="F14">
        <v>29.94</v>
      </c>
      <c r="G14">
        <v>32.020000000000003</v>
      </c>
      <c r="H14">
        <f t="shared" si="0"/>
        <v>2.3034708953455194E-2</v>
      </c>
      <c r="I14">
        <f t="shared" si="1"/>
        <v>0.80359074795423757</v>
      </c>
    </row>
    <row r="15" spans="1:15" x14ac:dyDescent="0.35">
      <c r="A15">
        <v>13</v>
      </c>
      <c r="B15">
        <v>2.2599999999999998</v>
      </c>
      <c r="C15">
        <v>2.14</v>
      </c>
      <c r="D15">
        <v>2.38</v>
      </c>
      <c r="E15">
        <v>31.19</v>
      </c>
      <c r="F15">
        <v>30.15</v>
      </c>
      <c r="G15">
        <v>32.24</v>
      </c>
      <c r="H15">
        <f t="shared" si="0"/>
        <v>1.5898556119674775E-2</v>
      </c>
      <c r="I15">
        <f t="shared" si="1"/>
        <v>0.78567067427485804</v>
      </c>
    </row>
    <row r="16" spans="1:15" x14ac:dyDescent="0.35">
      <c r="A16">
        <v>14</v>
      </c>
      <c r="B16">
        <v>2.2599999999999998</v>
      </c>
      <c r="C16">
        <v>2.14</v>
      </c>
      <c r="D16">
        <v>2.38</v>
      </c>
      <c r="E16">
        <v>31.37</v>
      </c>
      <c r="F16">
        <v>30.32</v>
      </c>
      <c r="G16">
        <v>32.42</v>
      </c>
      <c r="H16">
        <f t="shared" si="0"/>
        <v>1.0939796465948212E-2</v>
      </c>
      <c r="I16">
        <f t="shared" si="1"/>
        <v>0.76791451703624625</v>
      </c>
    </row>
    <row r="17" spans="1:9" x14ac:dyDescent="0.35">
      <c r="A17">
        <v>15</v>
      </c>
      <c r="B17">
        <v>2.27</v>
      </c>
      <c r="C17">
        <v>2.15</v>
      </c>
      <c r="D17">
        <v>2.39</v>
      </c>
      <c r="E17">
        <v>31.48</v>
      </c>
      <c r="F17">
        <v>30.42</v>
      </c>
      <c r="G17">
        <v>32.53</v>
      </c>
      <c r="H17">
        <f t="shared" si="0"/>
        <v>7.5079823145802567E-3</v>
      </c>
      <c r="I17">
        <f t="shared" si="1"/>
        <v>0.75055964895122707</v>
      </c>
    </row>
    <row r="18" spans="1:9" x14ac:dyDescent="0.35">
      <c r="A18">
        <v>16</v>
      </c>
      <c r="B18">
        <v>2.2799999999999998</v>
      </c>
      <c r="C18">
        <v>2.16</v>
      </c>
      <c r="D18">
        <v>2.4</v>
      </c>
      <c r="E18">
        <v>31.54</v>
      </c>
      <c r="F18">
        <v>30.48</v>
      </c>
      <c r="G18">
        <v>32.590000000000003</v>
      </c>
      <c r="H18">
        <f t="shared" si="0"/>
        <v>5.1444694819503924E-3</v>
      </c>
      <c r="I18">
        <f t="shared" si="1"/>
        <v>0.7335219449200342</v>
      </c>
    </row>
    <row r="19" spans="1:9" x14ac:dyDescent="0.35">
      <c r="A19">
        <v>17</v>
      </c>
      <c r="B19">
        <v>2.2799999999999998</v>
      </c>
      <c r="C19">
        <v>2.16</v>
      </c>
      <c r="D19">
        <v>2.4</v>
      </c>
      <c r="E19">
        <v>31.66</v>
      </c>
      <c r="F19">
        <v>30.6</v>
      </c>
      <c r="G19">
        <v>32.72</v>
      </c>
      <c r="H19">
        <f t="shared" si="0"/>
        <v>3.5219038073432385E-3</v>
      </c>
      <c r="I19">
        <f t="shared" si="1"/>
        <v>0.71679764457585737</v>
      </c>
    </row>
    <row r="20" spans="1:9" x14ac:dyDescent="0.35">
      <c r="A20">
        <v>18</v>
      </c>
      <c r="B20">
        <v>2.2999999999999998</v>
      </c>
      <c r="C20">
        <v>2.1800000000000002</v>
      </c>
      <c r="D20">
        <v>2.42</v>
      </c>
      <c r="E20">
        <v>31.72</v>
      </c>
      <c r="F20">
        <v>30.66</v>
      </c>
      <c r="G20">
        <v>32.79</v>
      </c>
      <c r="H20">
        <f t="shared" si="0"/>
        <v>2.4068690619383692E-3</v>
      </c>
      <c r="I20">
        <f t="shared" si="1"/>
        <v>0.7004546582795278</v>
      </c>
    </row>
    <row r="21" spans="1:9" x14ac:dyDescent="0.35">
      <c r="A21">
        <v>19</v>
      </c>
      <c r="B21">
        <v>2.2999999999999998</v>
      </c>
      <c r="C21">
        <v>2.1800000000000002</v>
      </c>
      <c r="D21">
        <v>2.4300000000000002</v>
      </c>
      <c r="E21">
        <v>31.82</v>
      </c>
      <c r="F21">
        <v>30.75</v>
      </c>
      <c r="G21">
        <v>32.89</v>
      </c>
      <c r="H21">
        <f t="shared" si="0"/>
        <v>1.6434101954915187E-3</v>
      </c>
      <c r="I21">
        <f t="shared" si="1"/>
        <v>0.68434420113909866</v>
      </c>
    </row>
    <row r="22" spans="1:9" x14ac:dyDescent="0.35">
      <c r="A22">
        <v>20</v>
      </c>
      <c r="B22">
        <v>2.31</v>
      </c>
      <c r="C22">
        <v>2.19</v>
      </c>
      <c r="D22">
        <v>2.4300000000000002</v>
      </c>
      <c r="E22">
        <v>31.82</v>
      </c>
      <c r="F22">
        <v>30.75</v>
      </c>
      <c r="G22">
        <v>32.89</v>
      </c>
      <c r="H22">
        <f t="shared" si="0"/>
        <v>1.1204770712861173E-3</v>
      </c>
      <c r="I22">
        <f t="shared" si="1"/>
        <v>0.66860428451289933</v>
      </c>
    </row>
    <row r="23" spans="1:9" x14ac:dyDescent="0.35">
      <c r="A23">
        <v>21</v>
      </c>
      <c r="B23">
        <v>2.31</v>
      </c>
      <c r="C23">
        <v>2.19</v>
      </c>
      <c r="D23">
        <v>2.4300000000000002</v>
      </c>
      <c r="E23">
        <v>31.86</v>
      </c>
      <c r="F23">
        <v>30.79</v>
      </c>
      <c r="G23">
        <v>32.93</v>
      </c>
      <c r="H23">
        <f t="shared" si="0"/>
        <v>7.6394126720287481E-4</v>
      </c>
      <c r="I23">
        <f t="shared" si="1"/>
        <v>0.65315952554065138</v>
      </c>
    </row>
    <row r="24" spans="1:9" x14ac:dyDescent="0.35">
      <c r="A24">
        <v>22</v>
      </c>
      <c r="B24">
        <v>2.31</v>
      </c>
      <c r="C24">
        <v>2.19</v>
      </c>
      <c r="D24">
        <v>2.4300000000000002</v>
      </c>
      <c r="E24">
        <v>31.86</v>
      </c>
      <c r="F24">
        <v>30.79</v>
      </c>
      <c r="G24">
        <v>32.93</v>
      </c>
      <c r="H24">
        <f t="shared" si="0"/>
        <v>5.2054957947203885E-4</v>
      </c>
      <c r="I24">
        <f t="shared" si="1"/>
        <v>0.63807154050066228</v>
      </c>
    </row>
    <row r="25" spans="1:9" x14ac:dyDescent="0.35">
      <c r="A25">
        <v>23</v>
      </c>
      <c r="B25">
        <v>2.31</v>
      </c>
      <c r="C25">
        <v>2.19</v>
      </c>
      <c r="D25">
        <v>2.4300000000000002</v>
      </c>
      <c r="E25">
        <v>31.86</v>
      </c>
      <c r="F25">
        <v>30.79</v>
      </c>
      <c r="G25">
        <v>32.93</v>
      </c>
      <c r="H25">
        <f t="shared" si="0"/>
        <v>3.5470248345224729E-4</v>
      </c>
      <c r="I25">
        <f t="shared" si="1"/>
        <v>0.62333208791509698</v>
      </c>
    </row>
    <row r="26" spans="1:9" x14ac:dyDescent="0.35">
      <c r="A26">
        <v>24</v>
      </c>
      <c r="B26">
        <v>2.31</v>
      </c>
      <c r="C26">
        <v>2.19</v>
      </c>
      <c r="D26">
        <v>2.4300000000000002</v>
      </c>
      <c r="E26">
        <v>31.86</v>
      </c>
      <c r="F26">
        <v>30.79</v>
      </c>
      <c r="G26">
        <v>32.93</v>
      </c>
      <c r="H26">
        <f t="shared" si="0"/>
        <v>2.4169427222436131E-4</v>
      </c>
      <c r="I26">
        <f t="shared" si="1"/>
        <v>0.6089331166842582</v>
      </c>
    </row>
    <row r="27" spans="1:9" x14ac:dyDescent="0.35">
      <c r="A27">
        <v>25</v>
      </c>
      <c r="B27">
        <v>2.3199999999999998</v>
      </c>
      <c r="C27">
        <v>2.2000000000000002</v>
      </c>
      <c r="D27">
        <v>2.44</v>
      </c>
      <c r="E27">
        <v>31.86</v>
      </c>
      <c r="F27">
        <v>30.79</v>
      </c>
      <c r="G27">
        <v>32.93</v>
      </c>
      <c r="H27">
        <f t="shared" si="0"/>
        <v>1.646904770936798E-4</v>
      </c>
      <c r="I27">
        <f t="shared" si="1"/>
        <v>0.59486676168885189</v>
      </c>
    </row>
    <row r="28" spans="1:9" x14ac:dyDescent="0.35">
      <c r="A28">
        <v>26</v>
      </c>
      <c r="B28">
        <v>2.3199999999999998</v>
      </c>
      <c r="C28">
        <v>2.2000000000000002</v>
      </c>
      <c r="D28">
        <v>2.44</v>
      </c>
      <c r="E28">
        <v>31.86</v>
      </c>
      <c r="F28">
        <v>30.79</v>
      </c>
      <c r="G28">
        <v>32.93</v>
      </c>
      <c r="H28">
        <f t="shared" si="0"/>
        <v>1.1222009109163342E-4</v>
      </c>
      <c r="I28">
        <f t="shared" si="1"/>
        <v>0.58106585281767054</v>
      </c>
    </row>
    <row r="29" spans="1:9" x14ac:dyDescent="0.35">
      <c r="A29">
        <v>27</v>
      </c>
      <c r="B29">
        <v>2.3199999999999998</v>
      </c>
      <c r="C29">
        <v>2.2000000000000002</v>
      </c>
      <c r="D29">
        <v>2.44</v>
      </c>
      <c r="E29">
        <v>31.86</v>
      </c>
      <c r="F29">
        <v>30.79</v>
      </c>
      <c r="G29">
        <v>32.93</v>
      </c>
      <c r="H29">
        <f t="shared" si="0"/>
        <v>7.6466770069839014E-5</v>
      </c>
      <c r="I29">
        <f t="shared" si="1"/>
        <v>0.56758512503230063</v>
      </c>
    </row>
    <row r="30" spans="1:9" x14ac:dyDescent="0.35">
      <c r="A30">
        <v>28</v>
      </c>
      <c r="B30">
        <v>2.3199999999999998</v>
      </c>
      <c r="C30">
        <v>2.2000000000000002</v>
      </c>
      <c r="D30">
        <v>2.44</v>
      </c>
      <c r="E30">
        <v>31.86</v>
      </c>
      <c r="F30">
        <v>30.79</v>
      </c>
      <c r="G30">
        <v>32.93</v>
      </c>
      <c r="H30">
        <f t="shared" si="0"/>
        <v>5.2104457125588306E-5</v>
      </c>
      <c r="I30">
        <f t="shared" si="1"/>
        <v>0.55441715013155124</v>
      </c>
    </row>
    <row r="31" spans="1:9" x14ac:dyDescent="0.35">
      <c r="A31">
        <v>29</v>
      </c>
      <c r="B31">
        <v>2.3199999999999998</v>
      </c>
      <c r="C31">
        <v>2.2000000000000002</v>
      </c>
      <c r="D31">
        <v>2.44</v>
      </c>
      <c r="E31">
        <v>31.86</v>
      </c>
      <c r="F31">
        <v>30.79</v>
      </c>
      <c r="G31">
        <v>32.93</v>
      </c>
      <c r="H31">
        <f t="shared" si="0"/>
        <v>3.5503977085375874E-5</v>
      </c>
      <c r="I31">
        <f t="shared" si="1"/>
        <v>0.54155467224849929</v>
      </c>
    </row>
    <row r="32" spans="1:9" x14ac:dyDescent="0.35">
      <c r="A32">
        <v>30</v>
      </c>
      <c r="B32">
        <v>2.3199999999999998</v>
      </c>
      <c r="C32">
        <v>2.2000000000000002</v>
      </c>
      <c r="D32">
        <v>2.44</v>
      </c>
      <c r="E32">
        <v>31.86</v>
      </c>
      <c r="F32">
        <v>30.79</v>
      </c>
      <c r="G32">
        <v>32.93</v>
      </c>
      <c r="H32">
        <f t="shared" si="0"/>
        <v>2.419240998597512E-5</v>
      </c>
      <c r="I32">
        <f t="shared" si="1"/>
        <v>0.5289906038523341</v>
      </c>
    </row>
    <row r="33" spans="8:9" x14ac:dyDescent="0.35">
      <c r="H33" cm="1">
        <f t="array" ref="H33">SUMPRODUCT(P_hospital[day],P_hospital[P_o]/100,P_hospital[oo])</f>
        <v>3.2388427721866391</v>
      </c>
      <c r="I33" cm="1">
        <f t="array" ref="I33">SUMPRODUCT(P_hospital[yy],P_hospital[day],P_hospital[P_y]/100)</f>
        <v>7.0155900025080742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5" x14ac:dyDescent="0.35"/>
  <cols>
    <col min="1" max="1" width="21.90625" customWidth="1"/>
  </cols>
  <sheetData>
    <row r="1" spans="1:4" x14ac:dyDescent="0.35">
      <c r="A1" s="4"/>
      <c r="B1" s="4" t="s">
        <v>12</v>
      </c>
      <c r="C1" s="4" t="s">
        <v>13</v>
      </c>
      <c r="D1" s="4" t="s">
        <v>11</v>
      </c>
    </row>
    <row r="2" spans="1:4" x14ac:dyDescent="0.35">
      <c r="A2" s="3" t="s">
        <v>1</v>
      </c>
      <c r="B2" s="5">
        <f>young!J2</f>
        <v>4.5640142304033455</v>
      </c>
      <c r="C2" s="5">
        <f>old!J2</f>
        <v>5.6533128722692334</v>
      </c>
      <c r="D2" s="5">
        <f t="shared" ref="D2:D8" si="0">(B2*$B$9+C2*$C$9)/($B$9+C$9)</f>
        <v>4.6740333932318006</v>
      </c>
    </row>
    <row r="3" spans="1:4" x14ac:dyDescent="0.35">
      <c r="A3" s="3" t="s">
        <v>2</v>
      </c>
      <c r="B3" s="6">
        <f>young!J3</f>
        <v>5.151830716398012E-2</v>
      </c>
      <c r="C3" s="6">
        <f>old!J3</f>
        <v>0.37161160021454559</v>
      </c>
      <c r="D3" s="6">
        <f t="shared" si="0"/>
        <v>8.3847729762087236E-2</v>
      </c>
    </row>
    <row r="4" spans="1:4" x14ac:dyDescent="0.35">
      <c r="A4" s="3" t="s">
        <v>4</v>
      </c>
      <c r="B4" s="6">
        <f>young!J4</f>
        <v>0.94848169283601969</v>
      </c>
      <c r="C4" s="6">
        <f>old!J4</f>
        <v>0.62765674035457053</v>
      </c>
      <c r="D4" s="6">
        <f t="shared" si="0"/>
        <v>0.91607837263539338</v>
      </c>
    </row>
    <row r="5" spans="1:4" x14ac:dyDescent="0.35">
      <c r="A5" s="3" t="s">
        <v>3</v>
      </c>
      <c r="B5" s="5">
        <f>young!J5</f>
        <v>4.4855881123386894</v>
      </c>
      <c r="C5" s="5">
        <f>old!J5</f>
        <v>5.2099817543944464</v>
      </c>
      <c r="D5" s="5">
        <f t="shared" si="0"/>
        <v>4.5587518701863203</v>
      </c>
    </row>
    <row r="6" spans="1:4" x14ac:dyDescent="0.35">
      <c r="A6" s="3" t="s">
        <v>5</v>
      </c>
      <c r="B6" s="5">
        <f>young!J6</f>
        <v>3.407570328175872</v>
      </c>
      <c r="C6" s="5">
        <f>old!J6</f>
        <v>4.5926361058787624</v>
      </c>
      <c r="D6" s="5">
        <f t="shared" si="0"/>
        <v>3.5272619717238642</v>
      </c>
    </row>
    <row r="7" spans="1:4" x14ac:dyDescent="0.35">
      <c r="A7" s="3" t="s">
        <v>24</v>
      </c>
      <c r="B7" s="6">
        <f>admission!C32/100</f>
        <v>2.2000000000000002E-2</v>
      </c>
      <c r="C7" s="6">
        <f>admission!E32/100</f>
        <v>0.31859999999999999</v>
      </c>
      <c r="D7" s="6">
        <f t="shared" si="0"/>
        <v>5.1956600000000006E-2</v>
      </c>
    </row>
    <row r="8" spans="1:4" x14ac:dyDescent="0.35">
      <c r="A8" s="3" t="s">
        <v>25</v>
      </c>
      <c r="B8">
        <f>P_hospital[[#Totals],[yy]]</f>
        <v>7.0155900025080742</v>
      </c>
      <c r="C8">
        <f>P_hospital[[#Totals],[oo]]</f>
        <v>3.2388427721866391</v>
      </c>
      <c r="D8" s="5">
        <f t="shared" si="0"/>
        <v>6.6341385322456095</v>
      </c>
    </row>
    <row r="9" spans="1:4" x14ac:dyDescent="0.35">
      <c r="A9" s="3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Múčka</cp:lastModifiedBy>
  <dcterms:created xsi:type="dcterms:W3CDTF">2020-12-12T07:40:07Z</dcterms:created>
  <dcterms:modified xsi:type="dcterms:W3CDTF">2020-12-15T11:50:24Z</dcterms:modified>
</cp:coreProperties>
</file>