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rona\SEIR_2_wave\data\calibration\"/>
    </mc:Choice>
  </mc:AlternateContent>
  <xr:revisionPtr revIDLastSave="0" documentId="13_ncr:1_{7807B7D9-8FCD-41C1-9FAB-60CC12B5590D}" xr6:coauthVersionLast="45" xr6:coauthVersionMax="45" xr10:uidLastSave="{00000000-0000-0000-0000-000000000000}"/>
  <bookViews>
    <workbookView xWindow="-110" yWindow="-110" windowWidth="19420" windowHeight="10420" xr2:uid="{03A35429-B04D-4625-AB24-9CC118E57806}"/>
  </bookViews>
  <sheets>
    <sheet name="admission" sheetId="2" r:id="rId1"/>
    <sheet name="young" sheetId="3" r:id="rId2"/>
    <sheet name="old" sheetId="4" r:id="rId3"/>
  </sheets>
  <definedNames>
    <definedName name="ExternalData_1" localSheetId="0" hidden="1">admission!$A$1:$G$39</definedName>
    <definedName name="ExternalData_1" localSheetId="2" hidden="1">old!$A$1:$D$54</definedName>
    <definedName name="ExternalData_1" localSheetId="1" hidden="1">young!$A$1:$E$36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2" l="1"/>
  <c r="I3" i="2"/>
  <c r="H40" i="2" a="1"/>
  <c r="H40" i="2" s="1"/>
  <c r="H41" i="2" a="1"/>
  <c r="H41" i="2" s="1"/>
  <c r="I2" i="4" l="1"/>
  <c r="I6" i="4"/>
  <c r="I4" i="4"/>
  <c r="I3" i="4"/>
  <c r="C56" i="4"/>
  <c r="B56" i="4"/>
  <c r="B55" i="4"/>
  <c r="C55" i="4"/>
  <c r="E5" i="4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4" i="4"/>
  <c r="E3" i="4"/>
  <c r="I6" i="3"/>
  <c r="C38" i="3"/>
  <c r="I2" i="3"/>
  <c r="B38" i="3"/>
  <c r="I4" i="3"/>
  <c r="I3" i="3"/>
  <c r="C37" i="3"/>
  <c r="B37" i="3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4" i="3"/>
  <c r="E3" i="3"/>
  <c r="B40" i="2"/>
  <c r="E40" i="2"/>
  <c r="I5" i="2"/>
  <c r="A33" i="2"/>
  <c r="A34" i="2" s="1"/>
  <c r="A35" i="2" s="1"/>
  <c r="A36" i="2" s="1"/>
  <c r="A37" i="2" s="1"/>
  <c r="A38" i="2" s="1"/>
  <c r="A39" i="2" s="1"/>
  <c r="H3" i="2"/>
  <c r="H4" i="2" s="1"/>
  <c r="I6" i="2" l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5" i="4"/>
  <c r="I5" i="3"/>
  <c r="H5" i="2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I41" i="2" l="1" a="1"/>
  <c r="I41" i="2" s="1"/>
  <c r="I40" i="2" s="1" a="1"/>
  <c r="I40" i="2" s="1"/>
  <c r="N3" i="2" s="1"/>
  <c r="M3" i="2"/>
  <c r="N2" i="2" l="1"/>
  <c r="N6" i="2" s="1"/>
  <c r="M2" i="2"/>
  <c r="M6" i="2" s="1"/>
  <c r="M4" i="2"/>
  <c r="O2" i="2" l="1"/>
  <c r="O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440DC5-244C-474C-AAFF-CDD6D517619C}" keepAlive="1" name="Query - icu" description="Connection to the 'icu' query in the workbook." type="5" refreshedVersion="6" background="1" saveData="1">
    <dbPr connection="Provider=Microsoft.Mashup.OleDb.1;Data Source=$Workbook$;Location=icu;Extended Properties=&quot;&quot;" command="SELECT * FROM [icu]"/>
  </connection>
  <connection id="2" xr16:uid="{EF0629C9-9629-4CDE-8E24-F8E6537D0787}" keepAlive="1" name="Query - icu (2)" description="Connection to the 'icu (2)' query in the workbook." type="5" refreshedVersion="6" background="1" saveData="1">
    <dbPr connection="Provider=Microsoft.Mashup.OleDb.1;Data Source=$Workbook$;Location=icu (2);Extended Properties=&quot;&quot;" command="SELECT * FROM [icu (2)]"/>
  </connection>
  <connection id="3" xr16:uid="{3FD3D03A-1E08-4F30-AD4A-A8A5A289EFC3}" keepAlive="1" name="Query - icu (3)" description="Connection to the 'icu (3)' query in the workbook." type="5" refreshedVersion="6" background="1" saveData="1">
    <dbPr connection="Provider=Microsoft.Mashup.OleDb.1;Data Source=$Workbook$;Location=icu (3);Extended Properties=&quot;&quot;" command="SELECT * FROM [icu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<sst xmlns="http://schemas.openxmlformats.org/spreadsheetml/2006/main" count="40" uniqueCount="27">
  <si>
    <t>day</t>
  </si>
  <si>
    <t>py</t>
  </si>
  <si>
    <t>py_low</t>
  </si>
  <si>
    <t>py_high</t>
  </si>
  <si>
    <t>po</t>
  </si>
  <si>
    <t>po_low</t>
  </si>
  <si>
    <t>po_high</t>
  </si>
  <si>
    <t>statistics</t>
  </si>
  <si>
    <t>Y</t>
  </si>
  <si>
    <t>O</t>
  </si>
  <si>
    <t>TOTAL</t>
  </si>
  <si>
    <t>hospitalization rate</t>
  </si>
  <si>
    <t>time to hospital</t>
  </si>
  <si>
    <t>sample size</t>
  </si>
  <si>
    <t>yy</t>
  </si>
  <si>
    <t>oo</t>
  </si>
  <si>
    <t>P_rec</t>
  </si>
  <si>
    <t>P_death</t>
  </si>
  <si>
    <t>P_cont</t>
  </si>
  <si>
    <t>P_cont_cum</t>
  </si>
  <si>
    <t>YOUNG</t>
  </si>
  <si>
    <t>avg days to recovery</t>
  </si>
  <si>
    <t>probability of death</t>
  </si>
  <si>
    <t>survival rate</t>
  </si>
  <si>
    <t>avg days to terminate</t>
  </si>
  <si>
    <t>days to death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</si>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</sst>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10" fontId="0" fillId="0" borderId="0" xfId="1" applyNumberFormat="1" applyFont="1"/>
    <xf numFmtId="2" fontId="0" fillId="0" borderId="0" xfId="0" applyNumberFormat="1"/>
    <xf numFmtId="9" fontId="0" fillId="0" borderId="0" xfId="1" applyFont="1"/>
    <xf numFmtId="10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4013C9-AE92-4DF8-8739-066A34BF5923}" autoFormatId="16" applyNumberFormats="0" applyBorderFormats="0" applyFontFormats="0" applyPatternFormats="0" applyAlignmentFormats="0" applyWidthHeightFormats="0">
  <queryTableRefresh nextId="10" unboundColumnsRight="2">
    <queryTableFields count="9">
      <queryTableField id="1" name="day" tableColumnId="1"/>
      <queryTableField id="2" name="py" tableColumnId="2"/>
      <queryTableField id="3" name="py_low" tableColumnId="3"/>
      <queryTableField id="4" name="py_high" tableColumnId="4"/>
      <queryTableField id="5" name="po" tableColumnId="5"/>
      <queryTableField id="6" name="po_low" tableColumnId="6"/>
      <queryTableField id="7" name="po_high" tableColumnId="7"/>
      <queryTableField id="8" dataBound="0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8DB53D-3408-4DDE-998A-3304698B70CB}" autoFormatId="16" applyNumberFormats="0" applyBorderFormats="0" applyFontFormats="0" applyPatternFormats="0" applyAlignmentFormats="0" applyWidthHeightFormats="0">
  <queryTableRefresh nextId="6">
    <queryTableFields count="5">
      <queryTableField id="1" name="day" tableColumnId="1"/>
      <queryTableField id="2" name="P_rec" tableColumnId="2"/>
      <queryTableField id="3" name="P_death" tableColumnId="3"/>
      <queryTableField id="4" name="Column1" tableColumnId="4"/>
      <queryTableField id="5" name="_1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7E270BD-291B-4956-AB23-3626D6FB41F4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day" tableColumnId="1"/>
      <queryTableField id="2" name="P_rec" tableColumnId="2"/>
      <queryTableField id="3" name="P_death" tableColumnId="3"/>
      <queryTableField id="4" name="Column1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5DA360-A6E4-4C38-AEA0-987862E44B0B}" name="icu" displayName="icu" ref="A1:I40" tableType="queryTable" totalsRowCount="1">
  <autoFilter ref="A1:I39" xr:uid="{4622BB57-A08D-4AF1-9A2A-4432493029E4}"/>
  <tableColumns count="9">
    <tableColumn id="1" xr3:uid="{EC29AC2B-156A-49D5-AB6D-76B227C4918E}" uniqueName="1" name="day" queryTableFieldId="1"/>
    <tableColumn id="2" xr3:uid="{2955794D-6F4B-4840-A753-B4DB6EC4BF7C}" uniqueName="2" name="py" totalsRowFunction="custom" queryTableFieldId="2">
      <totalsRowFormula>B39/100</totalsRowFormula>
    </tableColumn>
    <tableColumn id="3" xr3:uid="{668F28E6-D7D7-4BE5-991A-FC38558167EC}" uniqueName="3" name="py_low" queryTableFieldId="3"/>
    <tableColumn id="4" xr3:uid="{A92D18BF-F9D9-4877-9222-6EFCF54DA77D}" uniqueName="4" name="py_high" queryTableFieldId="4"/>
    <tableColumn id="5" xr3:uid="{E6EBFAF3-B8D6-4095-84BE-4ED0CAF59E48}" uniqueName="5" name="po" totalsRowFunction="custom" queryTableFieldId="5">
      <totalsRowFormula>E39/100</totalsRowFormula>
    </tableColumn>
    <tableColumn id="6" xr3:uid="{48CB5ECA-5853-4385-9ECE-9D43B020F8F1}" uniqueName="6" name="po_low" queryTableFieldId="6"/>
    <tableColumn id="7" xr3:uid="{AD876177-D59F-4056-8078-006F134EB35E}" uniqueName="7" name="po_high" queryTableFieldId="7"/>
    <tableColumn id="8" xr3:uid="{07679C90-57BE-4C17-AFBC-D91AEF9E0747}" uniqueName="8" name="yy" totalsRowFunction="custom" queryTableFieldId="8">
      <totalsRowFormula array="1">SUMPRODUCT(icu[yy],icu[day],icu[py]/100)/H41</totalsRowFormula>
    </tableColumn>
    <tableColumn id="9" xr3:uid="{54BF7C59-D31F-4B88-B790-488159ED0898}" uniqueName="9" name="oo" totalsRowFunction="custom" queryTableFieldId="9">
      <totalsRowFormula array="1">SUMPRODUCT(icu[oo],icu[po]/100,icu[day])/I41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1439DE-D7EE-4D5E-8DB8-46E9916F826F}" name="icu__2" displayName="icu__2" ref="A1:E37" tableType="queryTable" totalsRowCount="1">
  <autoFilter ref="A1:E36" xr:uid="{67C83394-5DED-4EC1-868A-ED8D57C37DDD}"/>
  <tableColumns count="5">
    <tableColumn id="1" xr3:uid="{0B26AAF5-97C2-4D5E-BE2D-8A162CFE8D46}" uniqueName="1" name="day" queryTableFieldId="1"/>
    <tableColumn id="2" xr3:uid="{D208AB19-1EBD-4ADB-BF5B-44570AC6B044}" uniqueName="2" name="P_rec" totalsRowFunction="custom" queryTableFieldId="2">
      <totalsRowFormula>SUMPRODUCT(icu__2[P_rec],icu__2[P_cont_cum])</totalsRowFormula>
    </tableColumn>
    <tableColumn id="3" xr3:uid="{A74F570C-5C87-40E2-94E4-8DB7393E6380}" uniqueName="3" name="P_death" totalsRowFunction="custom" queryTableFieldId="3">
      <totalsRowFormula>SUMPRODUCT(icu__2[P_death],icu__2[P_cont_cum])</totalsRowFormula>
    </tableColumn>
    <tableColumn id="4" xr3:uid="{1A108E60-973D-4628-B7DB-03CBB328370F}" uniqueName="4" name="P_cont" queryTableFieldId="4"/>
    <tableColumn id="5" xr3:uid="{17E6184A-BCAF-40A9-89A3-6E3148AB02AF}" uniqueName="5" name="P_cont_cum" queryTableFieldId="5" dataDxfId="1" totalsRow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D6E130-1C3D-4D90-8B89-916CB54E942F}" name="icu__3" displayName="icu__3" ref="A1:E55" tableType="queryTable" totalsRowCount="1">
  <autoFilter ref="A1:E54" xr:uid="{C4ED528C-669F-4277-9227-86B823AF08A7}"/>
  <tableColumns count="5">
    <tableColumn id="1" xr3:uid="{C209F29E-B214-41DC-BF8A-A7F2A871CBE1}" uniqueName="1" name="day" queryTableFieldId="1"/>
    <tableColumn id="2" xr3:uid="{763E25C4-A1A8-44A5-ACCE-F43CA46237EE}" uniqueName="2" name="P_rec" totalsRowFunction="custom" queryTableFieldId="2">
      <totalsRowFormula>SUMPRODUCT(icu__3[P_rec],icu__3[P_cont_cum])</totalsRowFormula>
    </tableColumn>
    <tableColumn id="3" xr3:uid="{8AFB5183-6CE1-4920-A5A9-BA288C065436}" uniqueName="3" name="P_death" totalsRowFunction="custom" queryTableFieldId="3">
      <totalsRowFormula>SUMPRODUCT(icu__3[P_death],icu__3[P_cont_cum])</totalsRowFormula>
    </tableColumn>
    <tableColumn id="4" xr3:uid="{16F5B16B-93AD-4B06-A230-D7D7A6291CB7}" uniqueName="4" name="P_cont" queryTableFieldId="4"/>
    <tableColumn id="5" xr3:uid="{6CD193CE-5834-4440-9F81-6E8BFFD8AA01}" uniqueName="5" name="P_cont_cu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3460-9739-47B0-B206-BE96F83363E6}">
  <dimension ref="A1:O41"/>
  <sheetViews>
    <sheetView tabSelected="1" topLeftCell="H1" workbookViewId="0">
      <selection activeCell="K10" sqref="K10:X17"/>
    </sheetView>
  </sheetViews>
  <sheetFormatPr defaultRowHeight="14.5" x14ac:dyDescent="0.35"/>
  <cols>
    <col min="1" max="1" width="6.08984375" bestFit="1" customWidth="1"/>
    <col min="2" max="2" width="5.08984375" bestFit="1" customWidth="1"/>
    <col min="3" max="3" width="9.08984375" bestFit="1" customWidth="1"/>
    <col min="4" max="4" width="9.6328125" bestFit="1" customWidth="1"/>
    <col min="5" max="5" width="5.26953125" bestFit="1" customWidth="1"/>
    <col min="6" max="6" width="9.26953125" bestFit="1" customWidth="1"/>
    <col min="7" max="7" width="9.81640625" bestFit="1" customWidth="1"/>
    <col min="8" max="10" width="9.8164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5">
      <c r="A2">
        <v>0</v>
      </c>
      <c r="B2">
        <v>0.12</v>
      </c>
      <c r="C2">
        <v>0.1</v>
      </c>
      <c r="D2">
        <v>0.15</v>
      </c>
      <c r="E2">
        <v>2.5499999999999998</v>
      </c>
      <c r="F2">
        <v>2.2200000000000002</v>
      </c>
      <c r="G2">
        <v>2.89</v>
      </c>
      <c r="H2">
        <v>1</v>
      </c>
      <c r="I2">
        <v>1</v>
      </c>
      <c r="L2" s="2" t="s">
        <v>11</v>
      </c>
      <c r="M2" s="3">
        <f>icu[[#Totals],[py]]</f>
        <v>4.7999999999999996E-3</v>
      </c>
      <c r="N2" s="3">
        <f>icu[[#Totals],[po]]</f>
        <v>8.1699999999999995E-2</v>
      </c>
      <c r="O2" s="3">
        <f>M2*M4+N2*N4</f>
        <v>1.24037E-2</v>
      </c>
    </row>
    <row r="3" spans="1:15" x14ac:dyDescent="0.35">
      <c r="A3">
        <v>1</v>
      </c>
      <c r="B3">
        <v>0.18</v>
      </c>
      <c r="C3">
        <v>0.15</v>
      </c>
      <c r="D3">
        <v>0.22</v>
      </c>
      <c r="E3">
        <v>3.58</v>
      </c>
      <c r="F3">
        <v>3.19</v>
      </c>
      <c r="G3">
        <v>3.98</v>
      </c>
      <c r="H3">
        <f>(1-B2/100)*H2</f>
        <v>0.99880000000000002</v>
      </c>
      <c r="I3">
        <f>I2*(1-E2/100)</f>
        <v>0.97450000000000003</v>
      </c>
      <c r="L3" s="2" t="s">
        <v>12</v>
      </c>
      <c r="M3" s="4">
        <f>icu[[#Totals],[yy]]</f>
        <v>19.868278860308298</v>
      </c>
      <c r="N3" s="4">
        <f>icu[[#Totals],[oo]]</f>
        <v>12.366523412413606</v>
      </c>
      <c r="O3" s="4">
        <f>M4*M3+N4*N3</f>
        <v>18.435080078820452</v>
      </c>
    </row>
    <row r="4" spans="1:15" x14ac:dyDescent="0.35">
      <c r="A4">
        <v>2</v>
      </c>
      <c r="B4">
        <v>0.23</v>
      </c>
      <c r="C4">
        <v>0.19</v>
      </c>
      <c r="D4">
        <v>0.26</v>
      </c>
      <c r="E4">
        <v>4.17</v>
      </c>
      <c r="F4">
        <v>3.74</v>
      </c>
      <c r="G4">
        <v>4.5999999999999996</v>
      </c>
      <c r="H4">
        <f t="shared" ref="H4:H32" si="0">(1-B3/100)*H3</f>
        <v>0.99700215999999997</v>
      </c>
      <c r="I4">
        <f>I3*(1-E3/100)</f>
        <v>0.93961289999999997</v>
      </c>
      <c r="L4" s="2" t="s">
        <v>13</v>
      </c>
      <c r="M4" s="5">
        <f>1-13.5%</f>
        <v>0.86499999999999999</v>
      </c>
      <c r="N4" s="6">
        <v>0.10100000000000001</v>
      </c>
    </row>
    <row r="5" spans="1:15" x14ac:dyDescent="0.35">
      <c r="A5">
        <v>3</v>
      </c>
      <c r="B5">
        <v>0.26</v>
      </c>
      <c r="C5">
        <v>0.22</v>
      </c>
      <c r="D5">
        <v>0.3</v>
      </c>
      <c r="E5">
        <v>4.83</v>
      </c>
      <c r="F5">
        <v>4.37</v>
      </c>
      <c r="G5">
        <v>5.29</v>
      </c>
      <c r="H5">
        <f t="shared" si="0"/>
        <v>0.99470905503200002</v>
      </c>
      <c r="I5">
        <f t="shared" ref="I5:I39" si="1">I4*(1-E4/100)</f>
        <v>0.90043104207000002</v>
      </c>
    </row>
    <row r="6" spans="1:15" x14ac:dyDescent="0.35">
      <c r="A6">
        <v>4</v>
      </c>
      <c r="B6">
        <v>0.28999999999999998</v>
      </c>
      <c r="C6">
        <v>0.25</v>
      </c>
      <c r="D6">
        <v>0.33</v>
      </c>
      <c r="E6">
        <v>5.67</v>
      </c>
      <c r="F6">
        <v>5.16</v>
      </c>
      <c r="G6">
        <v>6.17</v>
      </c>
      <c r="H6">
        <f t="shared" si="0"/>
        <v>0.99212281148891679</v>
      </c>
      <c r="I6">
        <f t="shared" si="1"/>
        <v>0.85694022273801906</v>
      </c>
      <c r="M6">
        <f>M2/0.0232</f>
        <v>0.20689655172413793</v>
      </c>
      <c r="N6">
        <f>N2/0.3198</f>
        <v>0.25547217010631645</v>
      </c>
    </row>
    <row r="7" spans="1:15" x14ac:dyDescent="0.35">
      <c r="A7">
        <v>5</v>
      </c>
      <c r="B7">
        <v>0.33</v>
      </c>
      <c r="C7">
        <v>0.28999999999999998</v>
      </c>
      <c r="D7">
        <v>0.38</v>
      </c>
      <c r="E7">
        <v>6.07</v>
      </c>
      <c r="F7">
        <v>5.55</v>
      </c>
      <c r="G7">
        <v>6.6</v>
      </c>
      <c r="H7">
        <f t="shared" si="0"/>
        <v>0.98924565533559894</v>
      </c>
      <c r="I7">
        <f t="shared" si="1"/>
        <v>0.80835171210877343</v>
      </c>
    </row>
    <row r="8" spans="1:15" x14ac:dyDescent="0.35">
      <c r="A8">
        <v>6</v>
      </c>
      <c r="B8">
        <v>0.36</v>
      </c>
      <c r="C8">
        <v>0.31</v>
      </c>
      <c r="D8">
        <v>0.4</v>
      </c>
      <c r="E8">
        <v>6.48</v>
      </c>
      <c r="F8">
        <v>5.94</v>
      </c>
      <c r="G8">
        <v>7.03</v>
      </c>
      <c r="H8">
        <f t="shared" si="0"/>
        <v>0.98598114467299147</v>
      </c>
      <c r="I8">
        <f t="shared" si="1"/>
        <v>0.75928476318377092</v>
      </c>
    </row>
    <row r="9" spans="1:15" x14ac:dyDescent="0.35">
      <c r="A9">
        <v>7</v>
      </c>
      <c r="B9">
        <v>0.38</v>
      </c>
      <c r="C9">
        <v>0.34</v>
      </c>
      <c r="D9">
        <v>0.43</v>
      </c>
      <c r="E9">
        <v>6.82</v>
      </c>
      <c r="F9">
        <v>6.26</v>
      </c>
      <c r="G9">
        <v>7.39</v>
      </c>
      <c r="H9">
        <f t="shared" si="0"/>
        <v>0.98243161255216871</v>
      </c>
      <c r="I9">
        <f t="shared" si="1"/>
        <v>0.7100831105294626</v>
      </c>
    </row>
    <row r="10" spans="1:15" x14ac:dyDescent="0.35">
      <c r="A10">
        <v>8</v>
      </c>
      <c r="B10">
        <v>0.4</v>
      </c>
      <c r="C10">
        <v>0.35</v>
      </c>
      <c r="D10">
        <v>0.45</v>
      </c>
      <c r="E10">
        <v>7.15</v>
      </c>
      <c r="F10">
        <v>6.56</v>
      </c>
      <c r="G10">
        <v>7.73</v>
      </c>
      <c r="H10">
        <f t="shared" si="0"/>
        <v>0.97869837242447044</v>
      </c>
      <c r="I10">
        <f t="shared" si="1"/>
        <v>0.66165544239135321</v>
      </c>
    </row>
    <row r="11" spans="1:15" x14ac:dyDescent="0.35">
      <c r="A11">
        <v>9</v>
      </c>
      <c r="B11">
        <v>0.41</v>
      </c>
      <c r="C11">
        <v>0.36</v>
      </c>
      <c r="D11">
        <v>0.46</v>
      </c>
      <c r="E11">
        <v>7.37</v>
      </c>
      <c r="F11">
        <v>6.77</v>
      </c>
      <c r="G11">
        <v>7.97</v>
      </c>
      <c r="H11">
        <f t="shared" si="0"/>
        <v>0.97478357893477252</v>
      </c>
      <c r="I11">
        <f t="shared" si="1"/>
        <v>0.61434707826037149</v>
      </c>
    </row>
    <row r="12" spans="1:15" x14ac:dyDescent="0.35">
      <c r="A12">
        <v>10</v>
      </c>
      <c r="B12">
        <v>0.42</v>
      </c>
      <c r="C12">
        <v>0.37</v>
      </c>
      <c r="D12">
        <v>0.48</v>
      </c>
      <c r="E12">
        <v>7.48</v>
      </c>
      <c r="F12">
        <v>6.87</v>
      </c>
      <c r="G12">
        <v>8.08</v>
      </c>
      <c r="H12">
        <f t="shared" si="0"/>
        <v>0.97078696626113992</v>
      </c>
      <c r="I12">
        <f t="shared" si="1"/>
        <v>0.56906969859258216</v>
      </c>
    </row>
    <row r="13" spans="1:15" x14ac:dyDescent="0.35">
      <c r="A13">
        <v>11</v>
      </c>
      <c r="B13">
        <v>0.44</v>
      </c>
      <c r="C13">
        <v>0.38</v>
      </c>
      <c r="D13">
        <v>0.49</v>
      </c>
      <c r="E13">
        <v>7.63</v>
      </c>
      <c r="F13">
        <v>7.01</v>
      </c>
      <c r="G13">
        <v>8.24</v>
      </c>
      <c r="H13">
        <f t="shared" si="0"/>
        <v>0.96670966100284317</v>
      </c>
      <c r="I13">
        <f t="shared" si="1"/>
        <v>0.52650328513785705</v>
      </c>
    </row>
    <row r="14" spans="1:15" x14ac:dyDescent="0.35">
      <c r="A14">
        <v>12</v>
      </c>
      <c r="B14">
        <v>0.45</v>
      </c>
      <c r="C14">
        <v>0.39</v>
      </c>
      <c r="D14">
        <v>0.5</v>
      </c>
      <c r="E14">
        <v>7.74</v>
      </c>
      <c r="F14">
        <v>7.12</v>
      </c>
      <c r="G14">
        <v>8.36</v>
      </c>
      <c r="H14">
        <f t="shared" si="0"/>
        <v>0.96245613849443068</v>
      </c>
      <c r="I14">
        <f t="shared" si="1"/>
        <v>0.48633108448183854</v>
      </c>
    </row>
    <row r="15" spans="1:15" x14ac:dyDescent="0.35">
      <c r="A15">
        <v>13</v>
      </c>
      <c r="B15">
        <v>0.45</v>
      </c>
      <c r="C15">
        <v>0.4</v>
      </c>
      <c r="D15">
        <v>0.51</v>
      </c>
      <c r="E15">
        <v>7.84</v>
      </c>
      <c r="F15">
        <v>7.21</v>
      </c>
      <c r="G15">
        <v>8.4600000000000009</v>
      </c>
      <c r="H15">
        <f t="shared" si="0"/>
        <v>0.95812508587120582</v>
      </c>
      <c r="I15">
        <f t="shared" si="1"/>
        <v>0.44868905854294422</v>
      </c>
    </row>
    <row r="16" spans="1:15" x14ac:dyDescent="0.35">
      <c r="A16">
        <v>14</v>
      </c>
      <c r="B16">
        <v>0.46</v>
      </c>
      <c r="C16">
        <v>0.4</v>
      </c>
      <c r="D16">
        <v>0.52</v>
      </c>
      <c r="E16">
        <v>7.86</v>
      </c>
      <c r="F16">
        <v>7.23</v>
      </c>
      <c r="G16">
        <v>8.49</v>
      </c>
      <c r="H16">
        <f t="shared" si="0"/>
        <v>0.95381352298478539</v>
      </c>
      <c r="I16">
        <f t="shared" si="1"/>
        <v>0.4135118363531774</v>
      </c>
    </row>
    <row r="17" spans="1:9" x14ac:dyDescent="0.35">
      <c r="A17">
        <v>15</v>
      </c>
      <c r="B17">
        <v>0.46</v>
      </c>
      <c r="C17">
        <v>0.41</v>
      </c>
      <c r="D17">
        <v>0.52</v>
      </c>
      <c r="E17">
        <v>8</v>
      </c>
      <c r="F17">
        <v>7.36</v>
      </c>
      <c r="G17">
        <v>8.64</v>
      </c>
      <c r="H17">
        <f t="shared" si="0"/>
        <v>0.94942598077905538</v>
      </c>
      <c r="I17">
        <f t="shared" si="1"/>
        <v>0.38100980601581763</v>
      </c>
    </row>
    <row r="18" spans="1:9" x14ac:dyDescent="0.35">
      <c r="A18">
        <v>16</v>
      </c>
      <c r="B18">
        <v>0.46</v>
      </c>
      <c r="C18">
        <v>0.41</v>
      </c>
      <c r="D18">
        <v>0.52</v>
      </c>
      <c r="E18">
        <v>8.0299999999999994</v>
      </c>
      <c r="F18">
        <v>7.39</v>
      </c>
      <c r="G18">
        <v>8.68</v>
      </c>
      <c r="H18">
        <f t="shared" si="0"/>
        <v>0.94505862126747164</v>
      </c>
      <c r="I18">
        <f t="shared" si="1"/>
        <v>0.35052902153455223</v>
      </c>
    </row>
    <row r="19" spans="1:9" x14ac:dyDescent="0.35">
      <c r="A19">
        <v>17</v>
      </c>
      <c r="B19">
        <v>0.47</v>
      </c>
      <c r="C19">
        <v>0.41</v>
      </c>
      <c r="D19">
        <v>0.52</v>
      </c>
      <c r="E19">
        <v>8.06</v>
      </c>
      <c r="F19">
        <v>7.42</v>
      </c>
      <c r="G19">
        <v>8.7100000000000009</v>
      </c>
      <c r="H19">
        <f t="shared" si="0"/>
        <v>0.94071135160964126</v>
      </c>
      <c r="I19">
        <f t="shared" si="1"/>
        <v>0.32238154110532768</v>
      </c>
    </row>
    <row r="20" spans="1:9" x14ac:dyDescent="0.35">
      <c r="A20">
        <v>18</v>
      </c>
      <c r="B20">
        <v>0.47</v>
      </c>
      <c r="C20">
        <v>0.41</v>
      </c>
      <c r="D20">
        <v>0.52</v>
      </c>
      <c r="E20">
        <v>8.06</v>
      </c>
      <c r="F20">
        <v>7.42</v>
      </c>
      <c r="G20">
        <v>8.7100000000000009</v>
      </c>
      <c r="H20">
        <f t="shared" si="0"/>
        <v>0.93629000825707587</v>
      </c>
      <c r="I20">
        <f t="shared" si="1"/>
        <v>0.29639758889223827</v>
      </c>
    </row>
    <row r="21" spans="1:9" x14ac:dyDescent="0.35">
      <c r="A21">
        <v>19</v>
      </c>
      <c r="B21">
        <v>0.47</v>
      </c>
      <c r="C21">
        <v>0.41</v>
      </c>
      <c r="D21">
        <v>0.53</v>
      </c>
      <c r="E21">
        <v>8.1</v>
      </c>
      <c r="F21">
        <v>7.45</v>
      </c>
      <c r="G21">
        <v>8.75</v>
      </c>
      <c r="H21">
        <f t="shared" si="0"/>
        <v>0.93188944521826755</v>
      </c>
      <c r="I21">
        <f t="shared" si="1"/>
        <v>0.27250794322752386</v>
      </c>
    </row>
    <row r="22" spans="1:9" x14ac:dyDescent="0.35">
      <c r="A22">
        <v>20</v>
      </c>
      <c r="B22">
        <v>0.47</v>
      </c>
      <c r="C22">
        <v>0.41</v>
      </c>
      <c r="D22">
        <v>0.53</v>
      </c>
      <c r="E22">
        <v>8.1300000000000008</v>
      </c>
      <c r="F22">
        <v>7.48</v>
      </c>
      <c r="G22">
        <v>8.7899999999999991</v>
      </c>
      <c r="H22">
        <f t="shared" si="0"/>
        <v>0.92750956482574165</v>
      </c>
      <c r="I22">
        <f t="shared" si="1"/>
        <v>0.25043479982609446</v>
      </c>
    </row>
    <row r="23" spans="1:9" x14ac:dyDescent="0.35">
      <c r="A23">
        <v>21</v>
      </c>
      <c r="B23">
        <v>0.47</v>
      </c>
      <c r="C23">
        <v>0.41</v>
      </c>
      <c r="D23">
        <v>0.53</v>
      </c>
      <c r="E23">
        <v>8.17</v>
      </c>
      <c r="F23">
        <v>7.52</v>
      </c>
      <c r="G23">
        <v>8.83</v>
      </c>
      <c r="H23">
        <f t="shared" si="0"/>
        <v>0.92315026987106064</v>
      </c>
      <c r="I23">
        <f t="shared" si="1"/>
        <v>0.23007445060023296</v>
      </c>
    </row>
    <row r="24" spans="1:9" x14ac:dyDescent="0.35">
      <c r="A24">
        <v>22</v>
      </c>
      <c r="B24">
        <v>0.47</v>
      </c>
      <c r="C24">
        <v>0.41</v>
      </c>
      <c r="D24">
        <v>0.53</v>
      </c>
      <c r="E24">
        <v>8.17</v>
      </c>
      <c r="F24">
        <v>7.52</v>
      </c>
      <c r="G24">
        <v>8.83</v>
      </c>
      <c r="H24">
        <f t="shared" si="0"/>
        <v>0.91881146360266663</v>
      </c>
      <c r="I24">
        <f t="shared" si="1"/>
        <v>0.21127736798619393</v>
      </c>
    </row>
    <row r="25" spans="1:9" x14ac:dyDescent="0.35">
      <c r="A25">
        <v>23</v>
      </c>
      <c r="B25">
        <v>0.47</v>
      </c>
      <c r="C25">
        <v>0.41</v>
      </c>
      <c r="D25">
        <v>0.53</v>
      </c>
      <c r="E25">
        <v>8.17</v>
      </c>
      <c r="F25">
        <v>7.52</v>
      </c>
      <c r="G25">
        <v>8.83</v>
      </c>
      <c r="H25">
        <f t="shared" si="0"/>
        <v>0.91449304972373402</v>
      </c>
      <c r="I25">
        <f t="shared" si="1"/>
        <v>0.19401600702172189</v>
      </c>
    </row>
    <row r="26" spans="1:9" x14ac:dyDescent="0.35">
      <c r="A26">
        <v>24</v>
      </c>
      <c r="B26">
        <v>0.48</v>
      </c>
      <c r="C26">
        <v>0.42</v>
      </c>
      <c r="D26">
        <v>0.53</v>
      </c>
      <c r="E26">
        <v>8.17</v>
      </c>
      <c r="F26">
        <v>7.52</v>
      </c>
      <c r="G26">
        <v>8.83</v>
      </c>
      <c r="H26">
        <f t="shared" si="0"/>
        <v>0.91019493239003246</v>
      </c>
      <c r="I26">
        <f t="shared" si="1"/>
        <v>0.17816489924804721</v>
      </c>
    </row>
    <row r="27" spans="1:9" x14ac:dyDescent="0.35">
      <c r="A27">
        <v>25</v>
      </c>
      <c r="B27">
        <v>0.48</v>
      </c>
      <c r="C27">
        <v>0.42</v>
      </c>
      <c r="D27">
        <v>0.53</v>
      </c>
      <c r="E27">
        <v>8.17</v>
      </c>
      <c r="F27">
        <v>7.52</v>
      </c>
      <c r="G27">
        <v>8.83</v>
      </c>
      <c r="H27">
        <f t="shared" si="0"/>
        <v>0.90582599671456032</v>
      </c>
      <c r="I27">
        <f t="shared" si="1"/>
        <v>0.16360882697948176</v>
      </c>
    </row>
    <row r="28" spans="1:9" x14ac:dyDescent="0.35">
      <c r="A28">
        <v>26</v>
      </c>
      <c r="B28">
        <v>0.48</v>
      </c>
      <c r="C28">
        <v>0.42</v>
      </c>
      <c r="D28">
        <v>0.53</v>
      </c>
      <c r="E28">
        <v>8.17</v>
      </c>
      <c r="F28">
        <v>7.52</v>
      </c>
      <c r="G28">
        <v>8.83</v>
      </c>
      <c r="H28">
        <f t="shared" si="0"/>
        <v>0.90147803193033038</v>
      </c>
      <c r="I28">
        <f t="shared" si="1"/>
        <v>0.15024198581525811</v>
      </c>
    </row>
    <row r="29" spans="1:9" x14ac:dyDescent="0.35">
      <c r="A29">
        <v>27</v>
      </c>
      <c r="B29">
        <v>0.48</v>
      </c>
      <c r="C29">
        <v>0.42</v>
      </c>
      <c r="D29">
        <v>0.53</v>
      </c>
      <c r="E29">
        <v>8.17</v>
      </c>
      <c r="F29">
        <v>7.52</v>
      </c>
      <c r="G29">
        <v>8.83</v>
      </c>
      <c r="H29">
        <f t="shared" si="0"/>
        <v>0.89715093737706475</v>
      </c>
      <c r="I29">
        <f t="shared" si="1"/>
        <v>0.13796721557415151</v>
      </c>
    </row>
    <row r="30" spans="1:9" x14ac:dyDescent="0.35">
      <c r="A30">
        <v>28</v>
      </c>
      <c r="B30">
        <v>0.48</v>
      </c>
      <c r="C30">
        <v>0.42</v>
      </c>
      <c r="D30">
        <v>0.53</v>
      </c>
      <c r="E30">
        <v>8.17</v>
      </c>
      <c r="F30">
        <v>7.52</v>
      </c>
      <c r="G30">
        <v>8.83</v>
      </c>
      <c r="H30">
        <f t="shared" si="0"/>
        <v>0.89284461287765482</v>
      </c>
      <c r="I30">
        <f t="shared" si="1"/>
        <v>0.12669529406174332</v>
      </c>
    </row>
    <row r="31" spans="1:9" x14ac:dyDescent="0.35">
      <c r="A31">
        <v>29</v>
      </c>
      <c r="B31">
        <v>0.48</v>
      </c>
      <c r="C31">
        <v>0.42</v>
      </c>
      <c r="D31">
        <v>0.53</v>
      </c>
      <c r="E31">
        <v>8.17</v>
      </c>
      <c r="F31">
        <v>7.52</v>
      </c>
      <c r="G31">
        <v>8.83</v>
      </c>
      <c r="H31">
        <f t="shared" si="0"/>
        <v>0.88855895873584201</v>
      </c>
      <c r="I31">
        <f t="shared" si="1"/>
        <v>0.11634428853689889</v>
      </c>
    </row>
    <row r="32" spans="1:9" x14ac:dyDescent="0.35">
      <c r="A32">
        <v>30</v>
      </c>
      <c r="B32">
        <v>0.48</v>
      </c>
      <c r="C32">
        <v>0.42</v>
      </c>
      <c r="D32">
        <v>0.53</v>
      </c>
      <c r="E32">
        <v>8.17</v>
      </c>
      <c r="F32">
        <v>7.52</v>
      </c>
      <c r="G32">
        <v>8.83</v>
      </c>
      <c r="H32">
        <f t="shared" si="0"/>
        <v>0.88429387573390994</v>
      </c>
      <c r="I32">
        <f t="shared" si="1"/>
        <v>0.10683896016343425</v>
      </c>
    </row>
    <row r="33" spans="1:9" x14ac:dyDescent="0.35">
      <c r="A33">
        <f>A32+1</f>
        <v>31</v>
      </c>
      <c r="B33">
        <v>0.48</v>
      </c>
      <c r="C33">
        <v>0.42</v>
      </c>
      <c r="D33">
        <v>0.53</v>
      </c>
      <c r="E33">
        <v>8.17</v>
      </c>
      <c r="F33">
        <v>7.52</v>
      </c>
      <c r="G33">
        <v>8.83</v>
      </c>
      <c r="H33">
        <f t="shared" ref="H33:H39" si="2">(1-B32/100)*H32</f>
        <v>0.88004926513038717</v>
      </c>
      <c r="I33">
        <f t="shared" si="1"/>
        <v>9.8110217118081669E-2</v>
      </c>
    </row>
    <row r="34" spans="1:9" x14ac:dyDescent="0.35">
      <c r="A34">
        <f t="shared" ref="A34:A39" si="3">A33+1</f>
        <v>32</v>
      </c>
      <c r="B34">
        <v>0.48</v>
      </c>
      <c r="C34">
        <v>0.42</v>
      </c>
      <c r="D34">
        <v>0.53</v>
      </c>
      <c r="E34">
        <v>8.17</v>
      </c>
      <c r="F34">
        <v>7.52</v>
      </c>
      <c r="G34">
        <v>8.83</v>
      </c>
      <c r="H34">
        <f t="shared" si="2"/>
        <v>0.87582502865776124</v>
      </c>
      <c r="I34">
        <f t="shared" si="1"/>
        <v>9.0094612379534394E-2</v>
      </c>
    </row>
    <row r="35" spans="1:9" x14ac:dyDescent="0.35">
      <c r="A35">
        <f t="shared" si="3"/>
        <v>33</v>
      </c>
      <c r="B35">
        <v>0.48</v>
      </c>
      <c r="C35">
        <v>0.42</v>
      </c>
      <c r="D35">
        <v>0.53</v>
      </c>
      <c r="E35">
        <v>8.17</v>
      </c>
      <c r="F35">
        <v>7.52</v>
      </c>
      <c r="G35">
        <v>8.83</v>
      </c>
      <c r="H35">
        <f t="shared" si="2"/>
        <v>0.87162106852020393</v>
      </c>
      <c r="I35">
        <f t="shared" si="1"/>
        <v>8.2733882548126442E-2</v>
      </c>
    </row>
    <row r="36" spans="1:9" x14ac:dyDescent="0.35">
      <c r="A36">
        <f t="shared" si="3"/>
        <v>34</v>
      </c>
      <c r="B36">
        <v>0.48</v>
      </c>
      <c r="C36">
        <v>0.42</v>
      </c>
      <c r="D36">
        <v>0.53</v>
      </c>
      <c r="E36">
        <v>8.17</v>
      </c>
      <c r="F36">
        <v>7.52</v>
      </c>
      <c r="G36">
        <v>8.83</v>
      </c>
      <c r="H36">
        <f t="shared" si="2"/>
        <v>0.86743728739130688</v>
      </c>
      <c r="I36">
        <f t="shared" si="1"/>
        <v>7.5974524343944513E-2</v>
      </c>
    </row>
    <row r="37" spans="1:9" x14ac:dyDescent="0.35">
      <c r="A37">
        <f t="shared" si="3"/>
        <v>35</v>
      </c>
      <c r="B37">
        <v>0.48</v>
      </c>
      <c r="C37">
        <v>0.42</v>
      </c>
      <c r="D37">
        <v>0.53</v>
      </c>
      <c r="E37">
        <v>8.17</v>
      </c>
      <c r="F37">
        <v>7.52</v>
      </c>
      <c r="G37">
        <v>8.83</v>
      </c>
      <c r="H37">
        <f t="shared" si="2"/>
        <v>0.86327358841182855</v>
      </c>
      <c r="I37">
        <f t="shared" si="1"/>
        <v>6.976740570504425E-2</v>
      </c>
    </row>
    <row r="38" spans="1:9" x14ac:dyDescent="0.35">
      <c r="A38">
        <f t="shared" si="3"/>
        <v>36</v>
      </c>
      <c r="B38">
        <v>0.48</v>
      </c>
      <c r="C38">
        <v>0.42</v>
      </c>
      <c r="D38">
        <v>0.53</v>
      </c>
      <c r="E38">
        <v>8.17</v>
      </c>
      <c r="F38">
        <v>7.52</v>
      </c>
      <c r="G38">
        <v>8.83</v>
      </c>
      <c r="H38">
        <f t="shared" si="2"/>
        <v>0.85912987518745176</v>
      </c>
      <c r="I38">
        <f t="shared" si="1"/>
        <v>6.4067408658942129E-2</v>
      </c>
    </row>
    <row r="39" spans="1:9" x14ac:dyDescent="0.35">
      <c r="A39">
        <f t="shared" si="3"/>
        <v>37</v>
      </c>
      <c r="B39">
        <v>0.48</v>
      </c>
      <c r="C39">
        <v>0.42</v>
      </c>
      <c r="D39">
        <v>0.53</v>
      </c>
      <c r="E39">
        <v>8.17</v>
      </c>
      <c r="F39">
        <v>7.52</v>
      </c>
      <c r="G39">
        <v>8.83</v>
      </c>
      <c r="H39">
        <f t="shared" si="2"/>
        <v>0.85500605178655198</v>
      </c>
      <c r="I39">
        <f t="shared" si="1"/>
        <v>5.883310137150656E-2</v>
      </c>
    </row>
    <row r="40" spans="1:9" x14ac:dyDescent="0.35">
      <c r="B40">
        <f>B39/100</f>
        <v>4.7999999999999996E-3</v>
      </c>
      <c r="E40">
        <f>E39/100</f>
        <v>8.1699999999999995E-2</v>
      </c>
      <c r="H40" cm="1">
        <f t="array" ref="H40">SUMPRODUCT(icu[yy],icu[day],icu[py]/100)/H41</f>
        <v>19.868278860308298</v>
      </c>
      <c r="I40" cm="1">
        <f t="array" ref="I40">SUMPRODUCT(icu[oo],icu[po]/100,icu[day])/I41</f>
        <v>12.366523412413606</v>
      </c>
    </row>
    <row r="41" spans="1:9" x14ac:dyDescent="0.35">
      <c r="H41" cm="1">
        <f t="array" ref="H41">SUMPRODUCT(icu[py]/100,icu[yy])</f>
        <v>0.14909797726202265</v>
      </c>
      <c r="I41" cm="1">
        <f t="array" ref="I41">SUMPRODUCT(icu[oo],icu[po]/100)</f>
        <v>0.94597356301054603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DFBD-17D5-415C-8161-079215B50CB3}">
  <dimension ref="A1:I38"/>
  <sheetViews>
    <sheetView topLeftCell="A6" workbookViewId="0">
      <selection activeCell="I8" sqref="I8"/>
    </sheetView>
  </sheetViews>
  <sheetFormatPr defaultRowHeight="14.5" x14ac:dyDescent="0.35"/>
  <cols>
    <col min="1" max="1" width="6.08984375" bestFit="1" customWidth="1"/>
    <col min="2" max="2" width="7.7265625" bestFit="1" customWidth="1"/>
    <col min="3" max="3" width="10.08984375" bestFit="1" customWidth="1"/>
    <col min="4" max="4" width="10.54296875" bestFit="1" customWidth="1"/>
    <col min="5" max="5" width="9.36328125" customWidth="1"/>
    <col min="8" max="8" width="23.54296875" customWidth="1"/>
  </cols>
  <sheetData>
    <row r="1" spans="1:9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H1" s="1" t="s">
        <v>20</v>
      </c>
    </row>
    <row r="2" spans="1:9" x14ac:dyDescent="0.35">
      <c r="A2">
        <v>0</v>
      </c>
      <c r="B2">
        <v>0</v>
      </c>
      <c r="C2">
        <v>1.0999999999999999E-2</v>
      </c>
      <c r="D2">
        <v>0.98899999999999999</v>
      </c>
      <c r="E2" s="7">
        <v>1</v>
      </c>
      <c r="H2" s="2" t="s">
        <v>21</v>
      </c>
      <c r="I2">
        <f>B38</f>
        <v>3.9233848211933227</v>
      </c>
    </row>
    <row r="3" spans="1:9" x14ac:dyDescent="0.35">
      <c r="A3">
        <v>1</v>
      </c>
      <c r="B3">
        <v>0.109</v>
      </c>
      <c r="C3">
        <v>2.3E-2</v>
      </c>
      <c r="D3">
        <v>0.86799999999999999</v>
      </c>
      <c r="E3" s="7">
        <f>E2*D2</f>
        <v>0.98899999999999999</v>
      </c>
      <c r="H3" s="2" t="s">
        <v>22</v>
      </c>
      <c r="I3" s="8">
        <f>icu__2[[#Totals],[P_death]]</f>
        <v>0.15754368084628834</v>
      </c>
    </row>
    <row r="4" spans="1:9" x14ac:dyDescent="0.35">
      <c r="A4">
        <v>2</v>
      </c>
      <c r="B4">
        <v>0.17199999999999999</v>
      </c>
      <c r="C4">
        <v>3.2000000000000001E-2</v>
      </c>
      <c r="D4">
        <v>0.79600000000000004</v>
      </c>
      <c r="E4" s="7">
        <f t="shared" ref="E4:E36" si="0">E3*D3</f>
        <v>0.85845199999999999</v>
      </c>
      <c r="H4" s="2" t="s">
        <v>23</v>
      </c>
      <c r="I4" s="8">
        <f>icu__2[[#Totals],[P_rec]]</f>
        <v>0.84314025356277489</v>
      </c>
    </row>
    <row r="5" spans="1:9" x14ac:dyDescent="0.35">
      <c r="A5">
        <v>3</v>
      </c>
      <c r="B5">
        <v>0.217</v>
      </c>
      <c r="C5">
        <v>4.1000000000000002E-2</v>
      </c>
      <c r="D5">
        <v>0.74299999999999999</v>
      </c>
      <c r="E5" s="7">
        <f t="shared" si="0"/>
        <v>0.68332779200000004</v>
      </c>
      <c r="H5" s="2" t="s">
        <v>24</v>
      </c>
      <c r="I5">
        <f>1/(I3/I6+I4/I2)</f>
        <v>3.8276624237453074</v>
      </c>
    </row>
    <row r="6" spans="1:9" x14ac:dyDescent="0.35">
      <c r="A6">
        <v>4</v>
      </c>
      <c r="B6">
        <v>0.27300000000000002</v>
      </c>
      <c r="C6">
        <v>4.4999999999999998E-2</v>
      </c>
      <c r="D6">
        <v>0.68200000000000005</v>
      </c>
      <c r="E6" s="7">
        <f t="shared" si="0"/>
        <v>0.50771254945600008</v>
      </c>
      <c r="H6" s="2" t="s">
        <v>25</v>
      </c>
      <c r="I6">
        <f>C38</f>
        <v>3.3986471313407218</v>
      </c>
    </row>
    <row r="7" spans="1:9" x14ac:dyDescent="0.35">
      <c r="A7">
        <v>5</v>
      </c>
      <c r="B7">
        <v>0.30299999999999999</v>
      </c>
      <c r="C7">
        <v>0.05</v>
      </c>
      <c r="D7">
        <v>0.64700000000000002</v>
      </c>
      <c r="E7" s="7">
        <f t="shared" si="0"/>
        <v>0.34625995872899207</v>
      </c>
      <c r="H7" s="2" t="s">
        <v>13</v>
      </c>
      <c r="I7">
        <v>271</v>
      </c>
    </row>
    <row r="8" spans="1:9" x14ac:dyDescent="0.35">
      <c r="A8">
        <v>6</v>
      </c>
      <c r="B8">
        <v>0.38700000000000001</v>
      </c>
      <c r="C8">
        <v>6.0999999999999999E-2</v>
      </c>
      <c r="D8">
        <v>0.55200000000000005</v>
      </c>
      <c r="E8" s="7">
        <f t="shared" si="0"/>
        <v>0.22403019329765789</v>
      </c>
    </row>
    <row r="9" spans="1:9" x14ac:dyDescent="0.35">
      <c r="A9">
        <v>7</v>
      </c>
      <c r="B9">
        <v>0.44900000000000001</v>
      </c>
      <c r="C9">
        <v>6.0999999999999999E-2</v>
      </c>
      <c r="D9">
        <v>0.49</v>
      </c>
      <c r="E9" s="7">
        <f t="shared" si="0"/>
        <v>0.12366466670030717</v>
      </c>
    </row>
    <row r="10" spans="1:9" x14ac:dyDescent="0.35">
      <c r="A10">
        <v>8</v>
      </c>
      <c r="B10">
        <v>0.47299999999999998</v>
      </c>
      <c r="C10">
        <v>6.0999999999999999E-2</v>
      </c>
      <c r="D10">
        <v>0.46600000000000003</v>
      </c>
      <c r="E10" s="7">
        <f t="shared" si="0"/>
        <v>6.0595686683150511E-2</v>
      </c>
    </row>
    <row r="11" spans="1:9" x14ac:dyDescent="0.35">
      <c r="A11">
        <v>9</v>
      </c>
      <c r="B11">
        <v>0.503</v>
      </c>
      <c r="C11">
        <v>6.7000000000000004E-2</v>
      </c>
      <c r="D11">
        <v>0.43</v>
      </c>
      <c r="E11" s="7">
        <f t="shared" si="0"/>
        <v>2.8237589994348139E-2</v>
      </c>
    </row>
    <row r="12" spans="1:9" x14ac:dyDescent="0.35">
      <c r="A12">
        <v>10</v>
      </c>
      <c r="B12">
        <v>0.51</v>
      </c>
      <c r="C12">
        <v>6.7000000000000004E-2</v>
      </c>
      <c r="D12">
        <v>0.42299999999999999</v>
      </c>
      <c r="E12" s="7">
        <f t="shared" si="0"/>
        <v>1.2142163697569699E-2</v>
      </c>
    </row>
    <row r="13" spans="1:9" x14ac:dyDescent="0.35">
      <c r="A13">
        <v>11</v>
      </c>
      <c r="B13">
        <v>0.55800000000000005</v>
      </c>
      <c r="C13">
        <v>6.7000000000000004E-2</v>
      </c>
      <c r="D13">
        <v>0.375</v>
      </c>
      <c r="E13" s="7">
        <f t="shared" si="0"/>
        <v>5.1361352440719822E-3</v>
      </c>
    </row>
    <row r="14" spans="1:9" x14ac:dyDescent="0.35">
      <c r="A14">
        <v>12</v>
      </c>
      <c r="B14">
        <v>0.61799999999999999</v>
      </c>
      <c r="C14">
        <v>6.7000000000000004E-2</v>
      </c>
      <c r="D14">
        <v>0.315</v>
      </c>
      <c r="E14" s="7">
        <f t="shared" si="0"/>
        <v>1.9260507165269935E-3</v>
      </c>
    </row>
    <row r="15" spans="1:9" x14ac:dyDescent="0.35">
      <c r="A15">
        <v>13</v>
      </c>
      <c r="B15">
        <v>0.626</v>
      </c>
      <c r="C15">
        <v>7.4999999999999997E-2</v>
      </c>
      <c r="D15">
        <v>0.3</v>
      </c>
      <c r="E15" s="7">
        <f t="shared" si="0"/>
        <v>6.0670597570600289E-4</v>
      </c>
    </row>
    <row r="16" spans="1:9" x14ac:dyDescent="0.35">
      <c r="A16">
        <v>14</v>
      </c>
      <c r="B16">
        <v>0.64200000000000002</v>
      </c>
      <c r="C16">
        <v>7.4999999999999997E-2</v>
      </c>
      <c r="D16">
        <v>0.28299999999999997</v>
      </c>
      <c r="E16" s="7">
        <f t="shared" si="0"/>
        <v>1.8201179271180087E-4</v>
      </c>
    </row>
    <row r="17" spans="1:5" x14ac:dyDescent="0.35">
      <c r="A17">
        <v>15</v>
      </c>
      <c r="B17">
        <v>0.65900000000000003</v>
      </c>
      <c r="C17">
        <v>9.1999999999999998E-2</v>
      </c>
      <c r="D17">
        <v>0.249</v>
      </c>
      <c r="E17" s="7">
        <f t="shared" si="0"/>
        <v>5.1509337337439643E-5</v>
      </c>
    </row>
    <row r="18" spans="1:5" x14ac:dyDescent="0.35">
      <c r="A18">
        <v>16</v>
      </c>
      <c r="B18">
        <v>0.69599999999999995</v>
      </c>
      <c r="C18">
        <v>9.1999999999999998E-2</v>
      </c>
      <c r="D18">
        <v>0.21199999999999999</v>
      </c>
      <c r="E18" s="7">
        <f t="shared" si="0"/>
        <v>1.2825824997022471E-5</v>
      </c>
    </row>
    <row r="19" spans="1:5" x14ac:dyDescent="0.35">
      <c r="A19">
        <v>17</v>
      </c>
      <c r="B19">
        <v>0.71599999999999997</v>
      </c>
      <c r="C19">
        <v>9.1999999999999998E-2</v>
      </c>
      <c r="D19">
        <v>0.192</v>
      </c>
      <c r="E19" s="7">
        <f t="shared" si="0"/>
        <v>2.7190748993687639E-6</v>
      </c>
    </row>
    <row r="20" spans="1:5" x14ac:dyDescent="0.35">
      <c r="A20">
        <v>18</v>
      </c>
      <c r="B20">
        <v>0.73799999999999999</v>
      </c>
      <c r="C20">
        <v>9.1999999999999998E-2</v>
      </c>
      <c r="D20">
        <v>0.17</v>
      </c>
      <c r="E20" s="7">
        <f t="shared" si="0"/>
        <v>5.2206238067880263E-7</v>
      </c>
    </row>
    <row r="21" spans="1:5" x14ac:dyDescent="0.35">
      <c r="A21">
        <v>19</v>
      </c>
      <c r="B21">
        <v>0.76</v>
      </c>
      <c r="C21">
        <v>0.10299999999999999</v>
      </c>
      <c r="D21">
        <v>0.13600000000000001</v>
      </c>
      <c r="E21" s="7">
        <f t="shared" si="0"/>
        <v>8.8750604715396448E-8</v>
      </c>
    </row>
    <row r="22" spans="1:5" x14ac:dyDescent="0.35">
      <c r="A22">
        <v>20</v>
      </c>
      <c r="B22">
        <v>0.77400000000000002</v>
      </c>
      <c r="C22">
        <v>0.10299999999999999</v>
      </c>
      <c r="D22">
        <v>0.123</v>
      </c>
      <c r="E22" s="7">
        <f t="shared" si="0"/>
        <v>1.2070082241293918E-8</v>
      </c>
    </row>
    <row r="23" spans="1:5" x14ac:dyDescent="0.35">
      <c r="A23">
        <v>21</v>
      </c>
      <c r="B23">
        <v>0.78800000000000003</v>
      </c>
      <c r="C23">
        <v>0.10299999999999999</v>
      </c>
      <c r="D23">
        <v>0.109</v>
      </c>
      <c r="E23" s="7">
        <f t="shared" si="0"/>
        <v>1.4846201156791519E-9</v>
      </c>
    </row>
    <row r="24" spans="1:5" x14ac:dyDescent="0.35">
      <c r="A24">
        <v>22</v>
      </c>
      <c r="B24">
        <v>0.80100000000000005</v>
      </c>
      <c r="C24">
        <v>0.10299999999999999</v>
      </c>
      <c r="D24">
        <v>9.5000000000000001E-2</v>
      </c>
      <c r="E24" s="7">
        <f t="shared" si="0"/>
        <v>1.6182359260902754E-10</v>
      </c>
    </row>
    <row r="25" spans="1:5" x14ac:dyDescent="0.35">
      <c r="A25">
        <v>23</v>
      </c>
      <c r="B25">
        <v>0.81499999999999995</v>
      </c>
      <c r="C25">
        <v>0.10299999999999999</v>
      </c>
      <c r="D25">
        <v>8.2000000000000003E-2</v>
      </c>
      <c r="E25" s="7">
        <f t="shared" si="0"/>
        <v>1.5373241297857616E-11</v>
      </c>
    </row>
    <row r="26" spans="1:5" x14ac:dyDescent="0.35">
      <c r="A26">
        <v>24</v>
      </c>
      <c r="B26">
        <v>0.81499999999999995</v>
      </c>
      <c r="C26">
        <v>0.11700000000000001</v>
      </c>
      <c r="D26">
        <v>6.8000000000000005E-2</v>
      </c>
      <c r="E26" s="7">
        <f t="shared" si="0"/>
        <v>1.2606057864243245E-12</v>
      </c>
    </row>
    <row r="27" spans="1:5" x14ac:dyDescent="0.35">
      <c r="A27">
        <v>25</v>
      </c>
      <c r="B27">
        <v>0.81499999999999995</v>
      </c>
      <c r="C27">
        <v>0.11700000000000001</v>
      </c>
      <c r="D27">
        <v>6.8000000000000005E-2</v>
      </c>
      <c r="E27" s="7">
        <f t="shared" si="0"/>
        <v>8.5721193476854079E-14</v>
      </c>
    </row>
    <row r="28" spans="1:5" x14ac:dyDescent="0.35">
      <c r="A28">
        <v>26</v>
      </c>
      <c r="B28">
        <v>0.81499999999999995</v>
      </c>
      <c r="C28">
        <v>0.11700000000000001</v>
      </c>
      <c r="D28">
        <v>6.8000000000000005E-2</v>
      </c>
      <c r="E28" s="7">
        <f t="shared" si="0"/>
        <v>5.8290411564260778E-15</v>
      </c>
    </row>
    <row r="29" spans="1:5" x14ac:dyDescent="0.35">
      <c r="A29">
        <v>27</v>
      </c>
      <c r="B29">
        <v>0.81499999999999995</v>
      </c>
      <c r="C29">
        <v>0.11700000000000001</v>
      </c>
      <c r="D29">
        <v>6.8000000000000005E-2</v>
      </c>
      <c r="E29" s="7">
        <f t="shared" si="0"/>
        <v>3.9637479863697333E-16</v>
      </c>
    </row>
    <row r="30" spans="1:5" x14ac:dyDescent="0.35">
      <c r="A30">
        <v>28</v>
      </c>
      <c r="B30">
        <v>0.81499999999999995</v>
      </c>
      <c r="C30">
        <v>0.11700000000000001</v>
      </c>
      <c r="D30">
        <v>6.8000000000000005E-2</v>
      </c>
      <c r="E30" s="7">
        <f t="shared" si="0"/>
        <v>2.695348630731419E-17</v>
      </c>
    </row>
    <row r="31" spans="1:5" x14ac:dyDescent="0.35">
      <c r="A31">
        <v>29</v>
      </c>
      <c r="B31">
        <v>0.81499999999999995</v>
      </c>
      <c r="C31">
        <v>0.11700000000000001</v>
      </c>
      <c r="D31">
        <v>6.8000000000000005E-2</v>
      </c>
      <c r="E31" s="7">
        <f t="shared" si="0"/>
        <v>1.8328370688973651E-18</v>
      </c>
    </row>
    <row r="32" spans="1:5" x14ac:dyDescent="0.35">
      <c r="A32">
        <v>30</v>
      </c>
      <c r="B32">
        <v>0.81499999999999995</v>
      </c>
      <c r="C32">
        <v>0.13100000000000001</v>
      </c>
      <c r="D32">
        <v>5.5E-2</v>
      </c>
      <c r="E32" s="7">
        <f t="shared" si="0"/>
        <v>1.2463292068502083E-19</v>
      </c>
    </row>
    <row r="33" spans="1:5" x14ac:dyDescent="0.35">
      <c r="A33">
        <v>31</v>
      </c>
      <c r="B33">
        <v>0.82899999999999996</v>
      </c>
      <c r="C33">
        <v>0.13100000000000001</v>
      </c>
      <c r="D33">
        <v>4.1000000000000002E-2</v>
      </c>
      <c r="E33" s="7">
        <f t="shared" si="0"/>
        <v>6.8548106376761455E-21</v>
      </c>
    </row>
    <row r="34" spans="1:5" x14ac:dyDescent="0.35">
      <c r="A34">
        <v>32</v>
      </c>
      <c r="B34">
        <v>0.84199999999999997</v>
      </c>
      <c r="C34">
        <v>0.13100000000000001</v>
      </c>
      <c r="D34">
        <v>2.7E-2</v>
      </c>
      <c r="E34" s="7">
        <f t="shared" si="0"/>
        <v>2.8104723614472197E-22</v>
      </c>
    </row>
    <row r="35" spans="1:5" x14ac:dyDescent="0.35">
      <c r="A35">
        <v>33</v>
      </c>
      <c r="B35">
        <v>0.84199999999999997</v>
      </c>
      <c r="C35">
        <v>0.13100000000000001</v>
      </c>
      <c r="D35">
        <v>2.7E-2</v>
      </c>
      <c r="E35" s="7">
        <f t="shared" si="0"/>
        <v>7.5882753759074936E-24</v>
      </c>
    </row>
    <row r="36" spans="1:5" x14ac:dyDescent="0.35">
      <c r="A36">
        <v>34</v>
      </c>
      <c r="B36">
        <v>0.86899999999999999</v>
      </c>
      <c r="C36">
        <v>0.13100000000000001</v>
      </c>
      <c r="D36">
        <v>0</v>
      </c>
      <c r="E36" s="7">
        <f t="shared" si="0"/>
        <v>2.0488343514950232E-25</v>
      </c>
    </row>
    <row r="37" spans="1:5" x14ac:dyDescent="0.35">
      <c r="B37">
        <f>SUMPRODUCT(icu__2[P_rec],icu__2[P_cont_cum])</f>
        <v>0.84314025356277489</v>
      </c>
      <c r="C37">
        <f>SUMPRODUCT(icu__2[P_death],icu__2[P_cont_cum])</f>
        <v>0.15754368084628834</v>
      </c>
      <c r="E37" s="7"/>
    </row>
    <row r="38" spans="1:5" x14ac:dyDescent="0.35">
      <c r="B38">
        <f>SUMPRODUCT(icu__2[day],icu__2[P_rec],icu__2[P_cont_cum])/icu__2[[#Totals],[P_rec]]</f>
        <v>3.9233848211933227</v>
      </c>
      <c r="C38">
        <f>SUMPRODUCT(icu__2[day],icu__2[P_death],icu__2[P_cont_cum])/icu__2[[#Totals],[P_death]]</f>
        <v>3.3986471313407218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C6E5-2BB0-4AB7-984A-E5BA33D4ABA2}">
  <dimension ref="A1:I56"/>
  <sheetViews>
    <sheetView workbookViewId="0">
      <selection activeCell="H13" sqref="H13"/>
    </sheetView>
  </sheetViews>
  <sheetFormatPr defaultRowHeight="14.5" x14ac:dyDescent="0.35"/>
  <cols>
    <col min="1" max="1" width="6.08984375" bestFit="1" customWidth="1"/>
    <col min="2" max="2" width="7.7265625" bestFit="1" customWidth="1"/>
    <col min="3" max="3" width="10.08984375" bestFit="1" customWidth="1"/>
    <col min="4" max="4" width="10.54296875" bestFit="1" customWidth="1"/>
    <col min="8" max="8" width="22.36328125" customWidth="1"/>
  </cols>
  <sheetData>
    <row r="1" spans="1:9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H1" s="1" t="s">
        <v>26</v>
      </c>
    </row>
    <row r="2" spans="1:9" x14ac:dyDescent="0.35">
      <c r="A2">
        <v>0</v>
      </c>
      <c r="B2">
        <v>0</v>
      </c>
      <c r="C2">
        <v>2.1999999999999999E-2</v>
      </c>
      <c r="D2">
        <v>0.97799999999999998</v>
      </c>
      <c r="E2">
        <v>1</v>
      </c>
      <c r="H2" s="2" t="s">
        <v>21</v>
      </c>
      <c r="I2">
        <f>B56</f>
        <v>4.0536739937681485</v>
      </c>
    </row>
    <row r="3" spans="1:9" x14ac:dyDescent="0.35">
      <c r="A3">
        <v>1</v>
      </c>
      <c r="B3">
        <v>5.8000000000000003E-2</v>
      </c>
      <c r="C3">
        <v>5.1999999999999998E-2</v>
      </c>
      <c r="D3">
        <v>0.89</v>
      </c>
      <c r="E3">
        <f>E2*D2</f>
        <v>0.97799999999999998</v>
      </c>
      <c r="H3" s="2" t="s">
        <v>22</v>
      </c>
      <c r="I3" s="8">
        <f>icu__3[[#Totals],[P_death]]</f>
        <v>0.44996368540275133</v>
      </c>
    </row>
    <row r="4" spans="1:9" x14ac:dyDescent="0.35">
      <c r="A4">
        <v>2</v>
      </c>
      <c r="B4">
        <v>0.108</v>
      </c>
      <c r="C4">
        <v>8.1000000000000003E-2</v>
      </c>
      <c r="D4">
        <v>0.81100000000000005</v>
      </c>
      <c r="E4">
        <f t="shared" ref="E4:E54" si="0">E3*D3</f>
        <v>0.87041999999999997</v>
      </c>
      <c r="H4" s="2" t="s">
        <v>23</v>
      </c>
      <c r="I4" s="8">
        <f>icu__3[[#Totals],[P_rec]]</f>
        <v>0.54994908035487988</v>
      </c>
    </row>
    <row r="5" spans="1:9" x14ac:dyDescent="0.35">
      <c r="A5">
        <v>3</v>
      </c>
      <c r="B5">
        <v>0.14499999999999999</v>
      </c>
      <c r="C5">
        <v>0.113</v>
      </c>
      <c r="D5">
        <v>0.74199999999999999</v>
      </c>
      <c r="E5">
        <f t="shared" si="0"/>
        <v>0.70591062000000004</v>
      </c>
      <c r="H5" s="2" t="s">
        <v>24</v>
      </c>
      <c r="I5">
        <f>1/(I3/I6+I4/I2)</f>
        <v>3.9401508943029215</v>
      </c>
    </row>
    <row r="6" spans="1:9" x14ac:dyDescent="0.35">
      <c r="A6">
        <v>4</v>
      </c>
      <c r="B6">
        <v>0.17499999999999999</v>
      </c>
      <c r="C6">
        <v>0.13400000000000001</v>
      </c>
      <c r="D6">
        <v>0.69099999999999995</v>
      </c>
      <c r="E6">
        <f t="shared" si="0"/>
        <v>0.52378568004000003</v>
      </c>
      <c r="H6" s="2" t="s">
        <v>25</v>
      </c>
      <c r="I6">
        <f>C56</f>
        <v>3.8090370445410477</v>
      </c>
    </row>
    <row r="7" spans="1:9" x14ac:dyDescent="0.35">
      <c r="A7">
        <v>5</v>
      </c>
      <c r="B7">
        <v>0.20399999999999999</v>
      </c>
      <c r="C7">
        <v>0.152</v>
      </c>
      <c r="D7">
        <v>0.64400000000000002</v>
      </c>
      <c r="E7">
        <f t="shared" si="0"/>
        <v>0.36193590490763999</v>
      </c>
      <c r="H7" s="2" t="s">
        <v>13</v>
      </c>
      <c r="I7">
        <v>593</v>
      </c>
    </row>
    <row r="8" spans="1:9" x14ac:dyDescent="0.35">
      <c r="A8">
        <v>6</v>
      </c>
      <c r="B8">
        <v>0.22800000000000001</v>
      </c>
      <c r="C8">
        <v>0.17799999999999999</v>
      </c>
      <c r="D8">
        <v>0.59399999999999997</v>
      </c>
      <c r="E8">
        <f t="shared" si="0"/>
        <v>0.23308672276052017</v>
      </c>
    </row>
    <row r="9" spans="1:9" x14ac:dyDescent="0.35">
      <c r="A9">
        <v>7</v>
      </c>
      <c r="B9">
        <v>0.26900000000000002</v>
      </c>
      <c r="C9">
        <v>0.20599999999999999</v>
      </c>
      <c r="D9">
        <v>0.52500000000000002</v>
      </c>
      <c r="E9">
        <f t="shared" si="0"/>
        <v>0.13845351331974898</v>
      </c>
    </row>
    <row r="10" spans="1:9" x14ac:dyDescent="0.35">
      <c r="A10">
        <v>8</v>
      </c>
      <c r="B10">
        <v>0.28999999999999998</v>
      </c>
      <c r="C10">
        <v>0.23</v>
      </c>
      <c r="D10">
        <v>0.47899999999999998</v>
      </c>
      <c r="E10">
        <f t="shared" si="0"/>
        <v>7.2688094492868213E-2</v>
      </c>
    </row>
    <row r="11" spans="1:9" x14ac:dyDescent="0.35">
      <c r="A11">
        <v>9</v>
      </c>
      <c r="B11">
        <v>0.31900000000000001</v>
      </c>
      <c r="C11">
        <v>0.24199999999999999</v>
      </c>
      <c r="D11">
        <v>0.439</v>
      </c>
      <c r="E11">
        <f t="shared" si="0"/>
        <v>3.4817597262083874E-2</v>
      </c>
    </row>
    <row r="12" spans="1:9" x14ac:dyDescent="0.35">
      <c r="A12">
        <v>10</v>
      </c>
      <c r="B12">
        <v>0.33600000000000002</v>
      </c>
      <c r="C12">
        <v>0.253</v>
      </c>
      <c r="D12">
        <v>0.41</v>
      </c>
      <c r="E12">
        <f t="shared" si="0"/>
        <v>1.528492519805482E-2</v>
      </c>
    </row>
    <row r="13" spans="1:9" x14ac:dyDescent="0.35">
      <c r="A13">
        <v>11</v>
      </c>
      <c r="B13">
        <v>0.37</v>
      </c>
      <c r="C13">
        <v>0.26600000000000001</v>
      </c>
      <c r="D13">
        <v>0.36399999999999999</v>
      </c>
      <c r="E13">
        <f t="shared" si="0"/>
        <v>6.2668193312024759E-3</v>
      </c>
    </row>
    <row r="14" spans="1:9" x14ac:dyDescent="0.35">
      <c r="A14">
        <v>12</v>
      </c>
      <c r="B14">
        <v>0.39600000000000002</v>
      </c>
      <c r="C14">
        <v>0.28199999999999997</v>
      </c>
      <c r="D14">
        <v>0.32200000000000001</v>
      </c>
      <c r="E14">
        <f t="shared" si="0"/>
        <v>2.281122236557701E-3</v>
      </c>
    </row>
    <row r="15" spans="1:9" x14ac:dyDescent="0.35">
      <c r="A15">
        <v>13</v>
      </c>
      <c r="B15">
        <v>0.41299999999999998</v>
      </c>
      <c r="C15">
        <v>0.28899999999999998</v>
      </c>
      <c r="D15">
        <v>0.29899999999999999</v>
      </c>
      <c r="E15">
        <f t="shared" si="0"/>
        <v>7.3452136017157976E-4</v>
      </c>
    </row>
    <row r="16" spans="1:9" x14ac:dyDescent="0.35">
      <c r="A16">
        <v>14</v>
      </c>
      <c r="B16">
        <v>0.42299999999999999</v>
      </c>
      <c r="C16">
        <v>0.29199999999999998</v>
      </c>
      <c r="D16">
        <v>0.28499999999999998</v>
      </c>
      <c r="E16">
        <f t="shared" si="0"/>
        <v>2.1962188669130234E-4</v>
      </c>
    </row>
    <row r="17" spans="1:5" x14ac:dyDescent="0.35">
      <c r="A17">
        <v>15</v>
      </c>
      <c r="B17">
        <v>0.44700000000000001</v>
      </c>
      <c r="C17">
        <v>0.308</v>
      </c>
      <c r="D17">
        <v>0.245</v>
      </c>
      <c r="E17">
        <f t="shared" si="0"/>
        <v>6.2592237707021154E-5</v>
      </c>
    </row>
    <row r="18" spans="1:5" x14ac:dyDescent="0.35">
      <c r="A18">
        <v>16</v>
      </c>
      <c r="B18">
        <v>0.46</v>
      </c>
      <c r="C18">
        <v>0.316</v>
      </c>
      <c r="D18">
        <v>0.224</v>
      </c>
      <c r="E18">
        <f t="shared" si="0"/>
        <v>1.5335098238220183E-5</v>
      </c>
    </row>
    <row r="19" spans="1:5" x14ac:dyDescent="0.35">
      <c r="A19">
        <v>17</v>
      </c>
      <c r="B19">
        <v>0.47299999999999998</v>
      </c>
      <c r="C19">
        <v>0.32100000000000001</v>
      </c>
      <c r="D19">
        <v>0.20699999999999999</v>
      </c>
      <c r="E19">
        <f t="shared" si="0"/>
        <v>3.435062005361321E-6</v>
      </c>
    </row>
    <row r="20" spans="1:5" x14ac:dyDescent="0.35">
      <c r="A20">
        <v>18</v>
      </c>
      <c r="B20">
        <v>0.501</v>
      </c>
      <c r="C20">
        <v>0.32100000000000001</v>
      </c>
      <c r="D20">
        <v>0.17899999999999999</v>
      </c>
      <c r="E20">
        <f t="shared" si="0"/>
        <v>7.1105783510979347E-7</v>
      </c>
    </row>
    <row r="21" spans="1:5" x14ac:dyDescent="0.35">
      <c r="A21">
        <v>19</v>
      </c>
      <c r="B21">
        <v>0.53800000000000003</v>
      </c>
      <c r="C21">
        <v>0.32600000000000001</v>
      </c>
      <c r="D21">
        <v>0.13700000000000001</v>
      </c>
      <c r="E21">
        <f t="shared" si="0"/>
        <v>1.2727935248465303E-7</v>
      </c>
    </row>
    <row r="22" spans="1:5" x14ac:dyDescent="0.35">
      <c r="A22">
        <v>20</v>
      </c>
      <c r="B22">
        <v>0.54900000000000004</v>
      </c>
      <c r="C22">
        <v>0.33100000000000002</v>
      </c>
      <c r="D22">
        <v>0.11899999999999999</v>
      </c>
      <c r="E22">
        <f t="shared" si="0"/>
        <v>1.7437271290397467E-8</v>
      </c>
    </row>
    <row r="23" spans="1:5" x14ac:dyDescent="0.35">
      <c r="A23">
        <v>21</v>
      </c>
      <c r="B23">
        <v>0.55500000000000005</v>
      </c>
      <c r="C23">
        <v>0.33700000000000002</v>
      </c>
      <c r="D23">
        <v>0.108</v>
      </c>
      <c r="E23">
        <f t="shared" si="0"/>
        <v>2.0750352835572985E-9</v>
      </c>
    </row>
    <row r="24" spans="1:5" x14ac:dyDescent="0.35">
      <c r="A24">
        <v>22</v>
      </c>
      <c r="B24">
        <v>0.55500000000000005</v>
      </c>
      <c r="C24">
        <v>0.33700000000000002</v>
      </c>
      <c r="D24">
        <v>0.108</v>
      </c>
      <c r="E24">
        <f t="shared" si="0"/>
        <v>2.2410381062418824E-10</v>
      </c>
    </row>
    <row r="25" spans="1:5" x14ac:dyDescent="0.35">
      <c r="A25">
        <v>23</v>
      </c>
      <c r="B25">
        <v>0.55500000000000005</v>
      </c>
      <c r="C25">
        <v>0.33700000000000002</v>
      </c>
      <c r="D25">
        <v>0.108</v>
      </c>
      <c r="E25">
        <f t="shared" si="0"/>
        <v>2.4203211547412329E-11</v>
      </c>
    </row>
    <row r="26" spans="1:5" x14ac:dyDescent="0.35">
      <c r="A26">
        <v>24</v>
      </c>
      <c r="B26">
        <v>0.56599999999999995</v>
      </c>
      <c r="C26">
        <v>0.34300000000000003</v>
      </c>
      <c r="D26">
        <v>9.0999999999999998E-2</v>
      </c>
      <c r="E26">
        <f t="shared" si="0"/>
        <v>2.6139468471205314E-12</v>
      </c>
    </row>
    <row r="27" spans="1:5" x14ac:dyDescent="0.35">
      <c r="A27">
        <v>25</v>
      </c>
      <c r="B27">
        <v>0.57299999999999995</v>
      </c>
      <c r="C27">
        <v>0.34899999999999998</v>
      </c>
      <c r="D27">
        <v>7.8E-2</v>
      </c>
      <c r="E27">
        <f t="shared" si="0"/>
        <v>2.3786916308796835E-13</v>
      </c>
    </row>
    <row r="28" spans="1:5" x14ac:dyDescent="0.35">
      <c r="A28">
        <v>26</v>
      </c>
      <c r="B28">
        <v>0.57899999999999996</v>
      </c>
      <c r="C28">
        <v>0.36899999999999999</v>
      </c>
      <c r="D28">
        <v>5.1999999999999998E-2</v>
      </c>
      <c r="E28">
        <f t="shared" si="0"/>
        <v>1.855379472086153E-14</v>
      </c>
    </row>
    <row r="29" spans="1:5" x14ac:dyDescent="0.35">
      <c r="A29">
        <v>27</v>
      </c>
      <c r="B29">
        <v>0.57899999999999996</v>
      </c>
      <c r="C29">
        <v>0.38200000000000001</v>
      </c>
      <c r="D29">
        <v>3.9E-2</v>
      </c>
      <c r="E29">
        <f t="shared" si="0"/>
        <v>9.6479732548479951E-16</v>
      </c>
    </row>
    <row r="30" spans="1:5" x14ac:dyDescent="0.35">
      <c r="A30">
        <v>28</v>
      </c>
      <c r="B30">
        <v>0.57899999999999996</v>
      </c>
      <c r="C30">
        <v>0.38200000000000001</v>
      </c>
      <c r="D30">
        <v>3.9E-2</v>
      </c>
      <c r="E30">
        <f t="shared" si="0"/>
        <v>3.7627095693907179E-17</v>
      </c>
    </row>
    <row r="31" spans="1:5" x14ac:dyDescent="0.35">
      <c r="A31">
        <v>29</v>
      </c>
      <c r="B31">
        <v>0.57899999999999996</v>
      </c>
      <c r="C31">
        <v>0.38200000000000001</v>
      </c>
      <c r="D31">
        <v>3.9E-2</v>
      </c>
      <c r="E31">
        <f t="shared" si="0"/>
        <v>1.46745673206238E-18</v>
      </c>
    </row>
    <row r="32" spans="1:5" x14ac:dyDescent="0.35">
      <c r="A32">
        <v>30</v>
      </c>
      <c r="B32">
        <v>0.58599999999999997</v>
      </c>
      <c r="C32">
        <v>0.38200000000000001</v>
      </c>
      <c r="D32">
        <v>3.3000000000000002E-2</v>
      </c>
      <c r="E32">
        <f t="shared" si="0"/>
        <v>5.7230812550432824E-20</v>
      </c>
    </row>
    <row r="33" spans="1:5" x14ac:dyDescent="0.35">
      <c r="A33">
        <v>31</v>
      </c>
      <c r="B33">
        <v>0.58599999999999997</v>
      </c>
      <c r="C33">
        <v>0.38200000000000001</v>
      </c>
      <c r="D33">
        <v>3.3000000000000002E-2</v>
      </c>
      <c r="E33">
        <f t="shared" si="0"/>
        <v>1.8886168141642831E-21</v>
      </c>
    </row>
    <row r="34" spans="1:5" x14ac:dyDescent="0.35">
      <c r="A34">
        <v>32</v>
      </c>
      <c r="B34">
        <v>0.59199999999999997</v>
      </c>
      <c r="C34">
        <v>0.38800000000000001</v>
      </c>
      <c r="D34">
        <v>0.02</v>
      </c>
      <c r="E34">
        <f t="shared" si="0"/>
        <v>6.2324354867421347E-23</v>
      </c>
    </row>
    <row r="35" spans="1:5" x14ac:dyDescent="0.35">
      <c r="A35">
        <v>33</v>
      </c>
      <c r="B35">
        <v>0.59199999999999997</v>
      </c>
      <c r="C35">
        <v>0.39500000000000002</v>
      </c>
      <c r="D35">
        <v>1.2999999999999999E-2</v>
      </c>
      <c r="E35">
        <f t="shared" si="0"/>
        <v>1.2464870973484271E-24</v>
      </c>
    </row>
    <row r="36" spans="1:5" x14ac:dyDescent="0.35">
      <c r="A36">
        <v>34</v>
      </c>
      <c r="B36">
        <v>0.59899999999999998</v>
      </c>
      <c r="C36">
        <v>0.39500000000000002</v>
      </c>
      <c r="D36">
        <v>7.0000000000000001E-3</v>
      </c>
      <c r="E36">
        <f t="shared" si="0"/>
        <v>1.620433226552955E-26</v>
      </c>
    </row>
    <row r="37" spans="1:5" x14ac:dyDescent="0.35">
      <c r="A37">
        <v>35</v>
      </c>
      <c r="B37">
        <v>0.59899999999999998</v>
      </c>
      <c r="C37">
        <v>0.39500000000000002</v>
      </c>
      <c r="D37">
        <v>7.0000000000000001E-3</v>
      </c>
      <c r="E37">
        <f t="shared" si="0"/>
        <v>1.1343032585870686E-28</v>
      </c>
    </row>
    <row r="38" spans="1:5" x14ac:dyDescent="0.35">
      <c r="A38">
        <v>36</v>
      </c>
      <c r="B38">
        <v>0.59899999999999998</v>
      </c>
      <c r="C38">
        <v>0.39500000000000002</v>
      </c>
      <c r="D38">
        <v>7.0000000000000001E-3</v>
      </c>
      <c r="E38">
        <f t="shared" si="0"/>
        <v>7.9401228101094798E-31</v>
      </c>
    </row>
    <row r="39" spans="1:5" x14ac:dyDescent="0.35">
      <c r="A39">
        <v>37</v>
      </c>
      <c r="B39">
        <v>0.59899999999999998</v>
      </c>
      <c r="C39">
        <v>0.39500000000000002</v>
      </c>
      <c r="D39">
        <v>7.0000000000000001E-3</v>
      </c>
      <c r="E39">
        <f t="shared" si="0"/>
        <v>5.5580859670766357E-33</v>
      </c>
    </row>
    <row r="40" spans="1:5" x14ac:dyDescent="0.35">
      <c r="A40">
        <v>38</v>
      </c>
      <c r="B40">
        <v>0.59899999999999998</v>
      </c>
      <c r="C40">
        <v>0.39500000000000002</v>
      </c>
      <c r="D40">
        <v>7.0000000000000001E-3</v>
      </c>
      <c r="E40">
        <f t="shared" si="0"/>
        <v>3.8906601769536452E-35</v>
      </c>
    </row>
    <row r="41" spans="1:5" x14ac:dyDescent="0.35">
      <c r="A41">
        <v>39</v>
      </c>
      <c r="B41">
        <v>0.59899999999999998</v>
      </c>
      <c r="C41">
        <v>0.39500000000000002</v>
      </c>
      <c r="D41">
        <v>7.0000000000000001E-3</v>
      </c>
      <c r="E41">
        <f t="shared" si="0"/>
        <v>2.7234621238675515E-37</v>
      </c>
    </row>
    <row r="42" spans="1:5" x14ac:dyDescent="0.35">
      <c r="A42">
        <v>40</v>
      </c>
      <c r="B42">
        <v>0.59899999999999998</v>
      </c>
      <c r="C42">
        <v>0.39500000000000002</v>
      </c>
      <c r="D42">
        <v>7.0000000000000001E-3</v>
      </c>
      <c r="E42">
        <f t="shared" si="0"/>
        <v>1.906423486707286E-39</v>
      </c>
    </row>
    <row r="43" spans="1:5" x14ac:dyDescent="0.35">
      <c r="A43">
        <v>41</v>
      </c>
      <c r="B43">
        <v>0.59899999999999998</v>
      </c>
      <c r="C43">
        <v>0.39500000000000002</v>
      </c>
      <c r="D43">
        <v>7.0000000000000001E-3</v>
      </c>
      <c r="E43">
        <f t="shared" si="0"/>
        <v>1.3344964406951004E-41</v>
      </c>
    </row>
    <row r="44" spans="1:5" x14ac:dyDescent="0.35">
      <c r="A44">
        <v>42</v>
      </c>
      <c r="B44">
        <v>0.59899999999999998</v>
      </c>
      <c r="C44">
        <v>0.39500000000000002</v>
      </c>
      <c r="D44">
        <v>7.0000000000000001E-3</v>
      </c>
      <c r="E44">
        <f t="shared" si="0"/>
        <v>9.3414750848657018E-44</v>
      </c>
    </row>
    <row r="45" spans="1:5" x14ac:dyDescent="0.35">
      <c r="A45">
        <v>43</v>
      </c>
      <c r="B45">
        <v>0.59899999999999998</v>
      </c>
      <c r="C45">
        <v>0.39500000000000002</v>
      </c>
      <c r="D45">
        <v>7.0000000000000001E-3</v>
      </c>
      <c r="E45">
        <f t="shared" si="0"/>
        <v>6.5390325594059916E-46</v>
      </c>
    </row>
    <row r="46" spans="1:5" x14ac:dyDescent="0.35">
      <c r="A46">
        <v>44</v>
      </c>
      <c r="B46">
        <v>0.59899999999999998</v>
      </c>
      <c r="C46">
        <v>0.39500000000000002</v>
      </c>
      <c r="D46">
        <v>7.0000000000000001E-3</v>
      </c>
      <c r="E46">
        <f t="shared" si="0"/>
        <v>4.5773227915841945E-48</v>
      </c>
    </row>
    <row r="47" spans="1:5" x14ac:dyDescent="0.35">
      <c r="A47">
        <v>45</v>
      </c>
      <c r="B47">
        <v>0.59899999999999998</v>
      </c>
      <c r="C47">
        <v>0.39500000000000002</v>
      </c>
      <c r="D47">
        <v>7.0000000000000001E-3</v>
      </c>
      <c r="E47">
        <f t="shared" si="0"/>
        <v>3.204125954108936E-50</v>
      </c>
    </row>
    <row r="48" spans="1:5" x14ac:dyDescent="0.35">
      <c r="A48">
        <v>46</v>
      </c>
      <c r="B48">
        <v>0.59899999999999998</v>
      </c>
      <c r="C48">
        <v>0.39500000000000002</v>
      </c>
      <c r="D48">
        <v>7.0000000000000001E-3</v>
      </c>
      <c r="E48">
        <f t="shared" si="0"/>
        <v>2.2428881678762552E-52</v>
      </c>
    </row>
    <row r="49" spans="1:5" x14ac:dyDescent="0.35">
      <c r="A49">
        <v>47</v>
      </c>
      <c r="B49">
        <v>0.59899999999999998</v>
      </c>
      <c r="C49">
        <v>0.39500000000000002</v>
      </c>
      <c r="D49">
        <v>7.0000000000000001E-3</v>
      </c>
      <c r="E49">
        <f t="shared" si="0"/>
        <v>1.5700217175133787E-54</v>
      </c>
    </row>
    <row r="50" spans="1:5" x14ac:dyDescent="0.35">
      <c r="A50">
        <v>48</v>
      </c>
      <c r="B50">
        <v>0.59899999999999998</v>
      </c>
      <c r="C50">
        <v>0.39500000000000002</v>
      </c>
      <c r="D50">
        <v>7.0000000000000001E-3</v>
      </c>
      <c r="E50">
        <f t="shared" si="0"/>
        <v>1.0990152022593651E-56</v>
      </c>
    </row>
    <row r="51" spans="1:5" x14ac:dyDescent="0.35">
      <c r="A51">
        <v>49</v>
      </c>
      <c r="B51">
        <v>0.59899999999999998</v>
      </c>
      <c r="C51">
        <v>0.39500000000000002</v>
      </c>
      <c r="D51">
        <v>7.0000000000000001E-3</v>
      </c>
      <c r="E51">
        <f t="shared" si="0"/>
        <v>7.6931064158155561E-59</v>
      </c>
    </row>
    <row r="52" spans="1:5" x14ac:dyDescent="0.35">
      <c r="A52">
        <v>50</v>
      </c>
      <c r="B52">
        <v>0.59899999999999998</v>
      </c>
      <c r="C52">
        <v>0.39500000000000002</v>
      </c>
      <c r="D52">
        <v>7.0000000000000001E-3</v>
      </c>
      <c r="E52">
        <f t="shared" si="0"/>
        <v>5.3851744910708896E-61</v>
      </c>
    </row>
    <row r="53" spans="1:5" x14ac:dyDescent="0.35">
      <c r="A53">
        <v>51</v>
      </c>
      <c r="B53">
        <v>0.59899999999999998</v>
      </c>
      <c r="C53">
        <v>0.39500000000000002</v>
      </c>
      <c r="D53">
        <v>7.0000000000000001E-3</v>
      </c>
      <c r="E53">
        <f t="shared" si="0"/>
        <v>3.7696221437496228E-63</v>
      </c>
    </row>
    <row r="54" spans="1:5" x14ac:dyDescent="0.35">
      <c r="A54">
        <v>52</v>
      </c>
      <c r="B54">
        <v>0.60499999999999998</v>
      </c>
      <c r="C54">
        <v>0.39500000000000002</v>
      </c>
      <c r="D54">
        <v>0</v>
      </c>
      <c r="E54">
        <f t="shared" si="0"/>
        <v>2.6387355006247361E-65</v>
      </c>
    </row>
    <row r="55" spans="1:5" x14ac:dyDescent="0.35">
      <c r="B55">
        <f>SUMPRODUCT(icu__3[P_rec],icu__3[P_cont_cum])</f>
        <v>0.54994908035487988</v>
      </c>
      <c r="C55">
        <f>SUMPRODUCT(icu__3[P_death],icu__3[P_cont_cum])</f>
        <v>0.44996368540275133</v>
      </c>
    </row>
    <row r="56" spans="1:5" x14ac:dyDescent="0.35">
      <c r="B56">
        <f>SUMPRODUCT(icu__3[day],icu__3[P_rec],icu__3[P_cont_cum])/icu__3[[#Totals],[P_rec]]</f>
        <v>4.0536739937681485</v>
      </c>
      <c r="C56">
        <f>SUMPRODUCT(icu__3[day],icu__3[P_death],icu__3[P_cont_cum])/icu__3[[#Totals],[P_death]]</f>
        <v>3.8090370445410477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7ED831-2EF0-4581-823A-1250FBD8E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admission</vt:lpstr>
      <vt:lpstr>young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Múčka</dc:creator>
  <cp:lastModifiedBy>Zuzana Múčka</cp:lastModifiedBy>
  <dcterms:created xsi:type="dcterms:W3CDTF">2020-12-13T00:59:01Z</dcterms:created>
  <dcterms:modified xsi:type="dcterms:W3CDTF">2020-12-13T23:48:51Z</dcterms:modified>
</cp:coreProperties>
</file>