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BE6925B5-92C8-4120-BEB0-F195B8D27420}" xr6:coauthVersionLast="45" xr6:coauthVersionMax="45" xr10:uidLastSave="{00000000-0000-0000-0000-000000000000}"/>
  <bookViews>
    <workbookView xWindow="-108" yWindow="-108" windowWidth="23256" windowHeight="12576" activeTab="2" xr2:uid="{9DE2AF73-A7CF-4380-A829-23151371B406}"/>
  </bookViews>
  <sheets>
    <sheet name="young" sheetId="2" r:id="rId1"/>
    <sheet name="old" sheetId="1" r:id="rId2"/>
    <sheet name="admission" sheetId="6" r:id="rId3"/>
    <sheet name="summary" sheetId="3" r:id="rId4"/>
  </sheets>
  <definedNames>
    <definedName name="ExternalData_1" localSheetId="1" hidden="1">old!$A$1:$D$57</definedName>
    <definedName name="ExternalData_1" localSheetId="0" hidden="1">young!$A$1:$D$41</definedName>
    <definedName name="solver_adj" localSheetId="2" hidden="1">admission!$H$3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admission!$H$3</definedName>
    <definedName name="solver_lhs2" localSheetId="2" hidden="1">admission!$H$3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admission!$H$5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4" i="2" l="1"/>
  <c r="K7" i="2"/>
  <c r="O43" i="2"/>
  <c r="S43" i="2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A3" i="2"/>
  <c r="AE7" i="1"/>
  <c r="N6" i="1"/>
  <c r="N5" i="1"/>
  <c r="AE57" i="1"/>
  <c r="AF4" i="1"/>
  <c r="AF5" i="1" s="1"/>
  <c r="AF3" i="1"/>
  <c r="O4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6" i="1"/>
  <c r="AE5" i="1"/>
  <c r="AE4" i="1"/>
  <c r="AE3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K6" i="1"/>
  <c r="K5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U3" i="2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T3" i="2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S34" i="1" s="1"/>
  <c r="G33" i="1"/>
  <c r="S33" i="1" s="1"/>
  <c r="G32" i="1"/>
  <c r="S32" i="1" s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3" i="2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4" i="1"/>
  <c r="N3" i="1"/>
  <c r="O3" i="1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J4" i="2"/>
  <c r="AA4" i="2"/>
  <c r="AH58" i="1" l="1"/>
  <c r="AI28" i="1" s="1"/>
  <c r="AF6" i="1"/>
  <c r="K7" i="1"/>
  <c r="V50" i="1" s="1"/>
  <c r="T58" i="1"/>
  <c r="U18" i="1" s="1"/>
  <c r="S58" i="1"/>
  <c r="Q58" i="1"/>
  <c r="R11" i="1" s="1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O3" i="2"/>
  <c r="P3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T15" i="2" s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T41" i="2" s="1"/>
  <c r="O30" i="2"/>
  <c r="O41" i="2"/>
  <c r="O40" i="2"/>
  <c r="O39" i="2"/>
  <c r="O38" i="2"/>
  <c r="O37" i="2"/>
  <c r="O36" i="2"/>
  <c r="O35" i="2"/>
  <c r="O34" i="2"/>
  <c r="O33" i="2"/>
  <c r="O32" i="2"/>
  <c r="O31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U37" i="6"/>
  <c r="U3" i="6"/>
  <c r="M3" i="6"/>
  <c r="W3" i="6"/>
  <c r="O3" i="6"/>
  <c r="M37" i="6"/>
  <c r="P3" i="6"/>
  <c r="A4" i="6"/>
  <c r="A5" i="6" s="1"/>
  <c r="M5" i="6" s="1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R3" i="6" s="1"/>
  <c r="S3" i="6" s="1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J3" i="6" s="1"/>
  <c r="K3" i="6" s="1"/>
  <c r="AI20" i="1" l="1"/>
  <c r="AI4" i="1"/>
  <c r="AI8" i="1"/>
  <c r="AI50" i="1"/>
  <c r="AI40" i="1"/>
  <c r="AI23" i="1"/>
  <c r="AI38" i="1"/>
  <c r="AI53" i="1"/>
  <c r="AI51" i="1"/>
  <c r="AI26" i="1"/>
  <c r="AI57" i="1"/>
  <c r="AI45" i="1"/>
  <c r="AI33" i="1"/>
  <c r="AI21" i="1"/>
  <c r="AI55" i="1"/>
  <c r="AI43" i="1"/>
  <c r="AI31" i="1"/>
  <c r="AI19" i="1"/>
  <c r="AI7" i="1"/>
  <c r="AI54" i="1"/>
  <c r="AI42" i="1"/>
  <c r="AI30" i="1"/>
  <c r="AI18" i="1"/>
  <c r="AI6" i="1"/>
  <c r="AI49" i="1"/>
  <c r="AI37" i="1"/>
  <c r="AI25" i="1"/>
  <c r="AI13" i="1"/>
  <c r="AI48" i="1"/>
  <c r="AI36" i="1"/>
  <c r="AI24" i="1"/>
  <c r="AI12" i="1"/>
  <c r="AI9" i="1"/>
  <c r="AI39" i="1"/>
  <c r="AI14" i="1"/>
  <c r="AI46" i="1"/>
  <c r="AI27" i="1"/>
  <c r="AI34" i="1"/>
  <c r="AI15" i="1"/>
  <c r="AI41" i="1"/>
  <c r="AI22" i="1"/>
  <c r="AI32" i="1"/>
  <c r="AI3" i="1"/>
  <c r="AI5" i="1"/>
  <c r="AI10" i="1"/>
  <c r="AI56" i="1"/>
  <c r="AI44" i="1"/>
  <c r="AI47" i="1"/>
  <c r="AI29" i="1"/>
  <c r="AI11" i="1"/>
  <c r="AI16" i="1"/>
  <c r="AI17" i="1"/>
  <c r="AI35" i="1"/>
  <c r="AI52" i="1"/>
  <c r="AF7" i="1"/>
  <c r="V27" i="1"/>
  <c r="V4" i="1"/>
  <c r="V35" i="1"/>
  <c r="V11" i="1"/>
  <c r="V9" i="1"/>
  <c r="V18" i="1"/>
  <c r="V6" i="1"/>
  <c r="V23" i="1"/>
  <c r="V32" i="1"/>
  <c r="V21" i="1"/>
  <c r="V43" i="1"/>
  <c r="V39" i="1"/>
  <c r="V20" i="1"/>
  <c r="V41" i="1"/>
  <c r="V7" i="1"/>
  <c r="V38" i="1"/>
  <c r="V8" i="1"/>
  <c r="V29" i="1"/>
  <c r="V56" i="1"/>
  <c r="V46" i="1"/>
  <c r="V48" i="1"/>
  <c r="V22" i="1"/>
  <c r="V15" i="1"/>
  <c r="V52" i="1"/>
  <c r="V44" i="1"/>
  <c r="V51" i="1"/>
  <c r="V36" i="1"/>
  <c r="V26" i="1"/>
  <c r="V40" i="1"/>
  <c r="V53" i="1"/>
  <c r="V31" i="1"/>
  <c r="V55" i="1"/>
  <c r="V14" i="1"/>
  <c r="V5" i="1"/>
  <c r="V49" i="1"/>
  <c r="V10" i="1"/>
  <c r="V37" i="1"/>
  <c r="V24" i="1"/>
  <c r="V57" i="1"/>
  <c r="V54" i="1"/>
  <c r="V28" i="1"/>
  <c r="V17" i="1"/>
  <c r="V34" i="1"/>
  <c r="V19" i="1"/>
  <c r="V25" i="1"/>
  <c r="V12" i="1"/>
  <c r="V45" i="1"/>
  <c r="V42" i="1"/>
  <c r="V16" i="1"/>
  <c r="V13" i="1"/>
  <c r="V47" i="1"/>
  <c r="V33" i="1"/>
  <c r="V30" i="1"/>
  <c r="V3" i="1"/>
  <c r="O5" i="1"/>
  <c r="U5" i="1"/>
  <c r="U27" i="1"/>
  <c r="U40" i="1"/>
  <c r="U15" i="1"/>
  <c r="U4" i="1"/>
  <c r="U3" i="1"/>
  <c r="U26" i="1"/>
  <c r="U11" i="1"/>
  <c r="U39" i="1"/>
  <c r="U23" i="1"/>
  <c r="U14" i="1"/>
  <c r="U53" i="1"/>
  <c r="U47" i="1"/>
  <c r="U38" i="1"/>
  <c r="U35" i="1"/>
  <c r="U41" i="1"/>
  <c r="U54" i="1"/>
  <c r="U42" i="1"/>
  <c r="U17" i="1"/>
  <c r="U30" i="1"/>
  <c r="U28" i="1"/>
  <c r="U52" i="1"/>
  <c r="U46" i="1"/>
  <c r="U34" i="1"/>
  <c r="U22" i="1"/>
  <c r="U10" i="1"/>
  <c r="U57" i="1"/>
  <c r="U56" i="1"/>
  <c r="U55" i="1"/>
  <c r="U43" i="1"/>
  <c r="U31" i="1"/>
  <c r="U19" i="1"/>
  <c r="U7" i="1"/>
  <c r="U49" i="1"/>
  <c r="U13" i="1"/>
  <c r="U36" i="1"/>
  <c r="U45" i="1"/>
  <c r="U32" i="1"/>
  <c r="U37" i="1"/>
  <c r="U48" i="1"/>
  <c r="U33" i="1"/>
  <c r="U44" i="1"/>
  <c r="U24" i="1"/>
  <c r="U9" i="1"/>
  <c r="U25" i="1"/>
  <c r="U12" i="1"/>
  <c r="U21" i="1"/>
  <c r="U8" i="1"/>
  <c r="U20" i="1"/>
  <c r="U16" i="1"/>
  <c r="U6" i="1"/>
  <c r="U51" i="1"/>
  <c r="U50" i="1"/>
  <c r="U29" i="1"/>
  <c r="R19" i="1"/>
  <c r="R48" i="1"/>
  <c r="R52" i="1"/>
  <c r="R23" i="1"/>
  <c r="R40" i="1"/>
  <c r="R46" i="1"/>
  <c r="R17" i="1"/>
  <c r="R38" i="1"/>
  <c r="R34" i="1"/>
  <c r="R16" i="1"/>
  <c r="R9" i="1"/>
  <c r="R53" i="1"/>
  <c r="R26" i="1"/>
  <c r="R22" i="1"/>
  <c r="R4" i="1"/>
  <c r="R21" i="1"/>
  <c r="R54" i="1"/>
  <c r="R14" i="1"/>
  <c r="R10" i="1"/>
  <c r="R51" i="1"/>
  <c r="R33" i="1"/>
  <c r="R7" i="1"/>
  <c r="R35" i="1"/>
  <c r="R47" i="1"/>
  <c r="R31" i="1"/>
  <c r="R44" i="1"/>
  <c r="R36" i="1"/>
  <c r="R28" i="1"/>
  <c r="R55" i="1"/>
  <c r="R37" i="1"/>
  <c r="R32" i="1"/>
  <c r="R3" i="1"/>
  <c r="R41" i="1"/>
  <c r="R29" i="1"/>
  <c r="R12" i="1"/>
  <c r="R13" i="1"/>
  <c r="R43" i="1"/>
  <c r="R30" i="1"/>
  <c r="R8" i="1"/>
  <c r="R50" i="1"/>
  <c r="R56" i="1"/>
  <c r="R27" i="1"/>
  <c r="R45" i="1"/>
  <c r="R49" i="1"/>
  <c r="R15" i="1"/>
  <c r="R57" i="1"/>
  <c r="R20" i="1"/>
  <c r="R5" i="1"/>
  <c r="R18" i="1"/>
  <c r="R25" i="1"/>
  <c r="R39" i="1"/>
  <c r="R42" i="1"/>
  <c r="R6" i="1"/>
  <c r="R24" i="1"/>
  <c r="T30" i="2"/>
  <c r="T32" i="2"/>
  <c r="T20" i="2"/>
  <c r="T8" i="2"/>
  <c r="T31" i="2"/>
  <c r="T19" i="2"/>
  <c r="T7" i="2"/>
  <c r="T29" i="2"/>
  <c r="U42" i="2"/>
  <c r="V12" i="2" s="1"/>
  <c r="T35" i="2"/>
  <c r="T23" i="2"/>
  <c r="T11" i="2"/>
  <c r="T17" i="2"/>
  <c r="T5" i="2"/>
  <c r="T38" i="2"/>
  <c r="T14" i="2"/>
  <c r="T34" i="2"/>
  <c r="T6" i="2"/>
  <c r="T10" i="2"/>
  <c r="T37" i="2"/>
  <c r="T25" i="2"/>
  <c r="T13" i="2"/>
  <c r="T18" i="2"/>
  <c r="T36" i="2"/>
  <c r="T24" i="2"/>
  <c r="T22" i="2"/>
  <c r="T4" i="2"/>
  <c r="T40" i="2"/>
  <c r="T9" i="2"/>
  <c r="T21" i="2"/>
  <c r="T33" i="2"/>
  <c r="T16" i="2"/>
  <c r="T12" i="2"/>
  <c r="T26" i="2"/>
  <c r="T28" i="2"/>
  <c r="T27" i="2"/>
  <c r="T39" i="2"/>
  <c r="O5" i="6"/>
  <c r="P4" i="6"/>
  <c r="O4" i="6"/>
  <c r="U5" i="6"/>
  <c r="W4" i="6"/>
  <c r="W5" i="6"/>
  <c r="M4" i="6"/>
  <c r="U4" i="6"/>
  <c r="J28" i="6"/>
  <c r="R22" i="6"/>
  <c r="J17" i="6"/>
  <c r="R17" i="6"/>
  <c r="R19" i="6"/>
  <c r="J15" i="6"/>
  <c r="J16" i="6"/>
  <c r="J5" i="6"/>
  <c r="K5" i="6" s="1"/>
  <c r="J18" i="6"/>
  <c r="R11" i="6"/>
  <c r="R18" i="6"/>
  <c r="J31" i="6"/>
  <c r="J29" i="6"/>
  <c r="J30" i="6"/>
  <c r="R23" i="6"/>
  <c r="J7" i="6"/>
  <c r="J19" i="6"/>
  <c r="R10" i="6"/>
  <c r="J6" i="6"/>
  <c r="J13" i="6"/>
  <c r="J25" i="6"/>
  <c r="R6" i="6"/>
  <c r="J20" i="6"/>
  <c r="J9" i="6"/>
  <c r="J10" i="6"/>
  <c r="J11" i="6"/>
  <c r="J32" i="6"/>
  <c r="J33" i="6"/>
  <c r="J23" i="6"/>
  <c r="J12" i="6"/>
  <c r="J24" i="6"/>
  <c r="R5" i="6"/>
  <c r="R29" i="6"/>
  <c r="J8" i="6"/>
  <c r="R13" i="6"/>
  <c r="J4" i="6"/>
  <c r="K4" i="6" s="1"/>
  <c r="J14" i="6"/>
  <c r="J26" i="6"/>
  <c r="R8" i="6"/>
  <c r="R20" i="6"/>
  <c r="R32" i="6"/>
  <c r="J27" i="6"/>
  <c r="R25" i="6"/>
  <c r="J21" i="6"/>
  <c r="J22" i="6"/>
  <c r="P5" i="6"/>
  <c r="R14" i="6"/>
  <c r="R31" i="6"/>
  <c r="R27" i="6"/>
  <c r="R26" i="6"/>
  <c r="R4" i="6"/>
  <c r="S4" i="6" s="1"/>
  <c r="R28" i="6"/>
  <c r="R30" i="6"/>
  <c r="R9" i="6"/>
  <c r="R33" i="6"/>
  <c r="R15" i="6"/>
  <c r="R16" i="6"/>
  <c r="R21" i="6"/>
  <c r="R12" i="6"/>
  <c r="R24" i="6"/>
  <c r="R7" i="6"/>
  <c r="A6" i="6"/>
  <c r="AI58" i="1" l="1"/>
  <c r="AF8" i="1"/>
  <c r="V58" i="1"/>
  <c r="W12" i="1" s="1"/>
  <c r="Z12" i="1" s="1"/>
  <c r="O6" i="1"/>
  <c r="U58" i="1"/>
  <c r="R58" i="1"/>
  <c r="V13" i="2"/>
  <c r="V40" i="2"/>
  <c r="V32" i="2"/>
  <c r="V37" i="2"/>
  <c r="V28" i="2"/>
  <c r="V35" i="2"/>
  <c r="V14" i="2"/>
  <c r="V16" i="2"/>
  <c r="V17" i="2"/>
  <c r="V23" i="2"/>
  <c r="V30" i="2"/>
  <c r="V38" i="2"/>
  <c r="V4" i="2"/>
  <c r="V29" i="2"/>
  <c r="V33" i="2"/>
  <c r="V20" i="2"/>
  <c r="V26" i="2"/>
  <c r="V27" i="2"/>
  <c r="V31" i="2"/>
  <c r="V39" i="2"/>
  <c r="V9" i="2"/>
  <c r="V34" i="2"/>
  <c r="V6" i="2"/>
  <c r="V3" i="2"/>
  <c r="V7" i="2"/>
  <c r="V41" i="2"/>
  <c r="V22" i="2"/>
  <c r="V19" i="2"/>
  <c r="V36" i="2"/>
  <c r="V18" i="2"/>
  <c r="V11" i="2"/>
  <c r="V25" i="2"/>
  <c r="V15" i="2"/>
  <c r="V10" i="2"/>
  <c r="V8" i="2"/>
  <c r="V24" i="2"/>
  <c r="V21" i="2"/>
  <c r="V5" i="2"/>
  <c r="T42" i="2"/>
  <c r="R42" i="2"/>
  <c r="S28" i="2" s="1"/>
  <c r="W6" i="6"/>
  <c r="M6" i="6"/>
  <c r="O6" i="6"/>
  <c r="U6" i="6"/>
  <c r="S5" i="6"/>
  <c r="S6" i="6" s="1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P6" i="6"/>
  <c r="A7" i="6"/>
  <c r="V43" i="2" l="1"/>
  <c r="AF9" i="1"/>
  <c r="W49" i="1"/>
  <c r="Z49" i="1" s="1"/>
  <c r="W38" i="1"/>
  <c r="Z38" i="1" s="1"/>
  <c r="W37" i="1"/>
  <c r="Z37" i="1" s="1"/>
  <c r="W25" i="1"/>
  <c r="Z25" i="1" s="1"/>
  <c r="W21" i="1"/>
  <c r="Z21" i="1" s="1"/>
  <c r="W40" i="1"/>
  <c r="Z40" i="1" s="1"/>
  <c r="W24" i="1"/>
  <c r="Z24" i="1" s="1"/>
  <c r="W28" i="1"/>
  <c r="Z28" i="1" s="1"/>
  <c r="W33" i="1"/>
  <c r="Z33" i="1" s="1"/>
  <c r="W16" i="1"/>
  <c r="Z16" i="1" s="1"/>
  <c r="W44" i="1"/>
  <c r="Z44" i="1" s="1"/>
  <c r="W31" i="1"/>
  <c r="Z31" i="1" s="1"/>
  <c r="W3" i="1"/>
  <c r="Z3" i="1" s="1"/>
  <c r="W36" i="1"/>
  <c r="Z36" i="1" s="1"/>
  <c r="W8" i="1"/>
  <c r="Z8" i="1" s="1"/>
  <c r="W51" i="1"/>
  <c r="Z51" i="1" s="1"/>
  <c r="W46" i="1"/>
  <c r="Z46" i="1" s="1"/>
  <c r="W45" i="1"/>
  <c r="Z45" i="1" s="1"/>
  <c r="W56" i="1"/>
  <c r="Z56" i="1" s="1"/>
  <c r="W10" i="1"/>
  <c r="Z10" i="1" s="1"/>
  <c r="W52" i="1"/>
  <c r="Z52" i="1" s="1"/>
  <c r="W57" i="1"/>
  <c r="Z57" i="1" s="1"/>
  <c r="W35" i="1"/>
  <c r="Z35" i="1" s="1"/>
  <c r="W20" i="1"/>
  <c r="Z20" i="1" s="1"/>
  <c r="W53" i="1"/>
  <c r="Z53" i="1" s="1"/>
  <c r="W26" i="1"/>
  <c r="Z26" i="1" s="1"/>
  <c r="W19" i="1"/>
  <c r="Z19" i="1" s="1"/>
  <c r="W30" i="1"/>
  <c r="Z30" i="1" s="1"/>
  <c r="W27" i="1"/>
  <c r="Z27" i="1" s="1"/>
  <c r="W11" i="1"/>
  <c r="Z11" i="1" s="1"/>
  <c r="W39" i="1"/>
  <c r="Z39" i="1" s="1"/>
  <c r="W22" i="1"/>
  <c r="Z22" i="1" s="1"/>
  <c r="W34" i="1"/>
  <c r="Z34" i="1" s="1"/>
  <c r="W50" i="1"/>
  <c r="Z50" i="1" s="1"/>
  <c r="W29" i="1"/>
  <c r="Z29" i="1" s="1"/>
  <c r="W18" i="1"/>
  <c r="Z18" i="1" s="1"/>
  <c r="W23" i="1"/>
  <c r="Z23" i="1" s="1"/>
  <c r="W43" i="1"/>
  <c r="Z43" i="1" s="1"/>
  <c r="W14" i="1"/>
  <c r="Z14" i="1" s="1"/>
  <c r="W41" i="1"/>
  <c r="Z41" i="1" s="1"/>
  <c r="W17" i="1"/>
  <c r="Z17" i="1" s="1"/>
  <c r="W4" i="1"/>
  <c r="Z4" i="1" s="1"/>
  <c r="W32" i="1"/>
  <c r="Z32" i="1" s="1"/>
  <c r="W5" i="1"/>
  <c r="Z5" i="1" s="1"/>
  <c r="W13" i="1"/>
  <c r="Z13" i="1" s="1"/>
  <c r="W7" i="1"/>
  <c r="Z7" i="1" s="1"/>
  <c r="W55" i="1"/>
  <c r="Z55" i="1" s="1"/>
  <c r="W54" i="1"/>
  <c r="Z54" i="1" s="1"/>
  <c r="W15" i="1"/>
  <c r="Z15" i="1" s="1"/>
  <c r="W42" i="1"/>
  <c r="Z42" i="1" s="1"/>
  <c r="W48" i="1"/>
  <c r="Z48" i="1" s="1"/>
  <c r="W9" i="1"/>
  <c r="Z9" i="1" s="1"/>
  <c r="W47" i="1"/>
  <c r="Z47" i="1" s="1"/>
  <c r="W6" i="1"/>
  <c r="Z6" i="1" s="1"/>
  <c r="O7" i="1"/>
  <c r="S34" i="2"/>
  <c r="S37" i="2"/>
  <c r="S20" i="2"/>
  <c r="S7" i="2"/>
  <c r="V42" i="2"/>
  <c r="S35" i="2"/>
  <c r="S27" i="2"/>
  <c r="S30" i="2"/>
  <c r="S12" i="2"/>
  <c r="S13" i="2"/>
  <c r="S11" i="2"/>
  <c r="S17" i="2"/>
  <c r="S18" i="2"/>
  <c r="S9" i="2"/>
  <c r="S5" i="2"/>
  <c r="S3" i="2"/>
  <c r="S38" i="2"/>
  <c r="S33" i="2"/>
  <c r="S36" i="2"/>
  <c r="S40" i="2"/>
  <c r="S23" i="2"/>
  <c r="S25" i="2"/>
  <c r="S22" i="2"/>
  <c r="S26" i="2"/>
  <c r="S6" i="2"/>
  <c r="S19" i="2"/>
  <c r="S4" i="2"/>
  <c r="S15" i="2"/>
  <c r="S8" i="2"/>
  <c r="S41" i="2"/>
  <c r="S39" i="2"/>
  <c r="S24" i="2"/>
  <c r="S16" i="2"/>
  <c r="S10" i="2"/>
  <c r="S31" i="2"/>
  <c r="S32" i="2"/>
  <c r="S21" i="2"/>
  <c r="S14" i="2"/>
  <c r="S29" i="2"/>
  <c r="S7" i="6"/>
  <c r="W7" i="6"/>
  <c r="M7" i="6"/>
  <c r="O7" i="6"/>
  <c r="U7" i="6"/>
  <c r="P7" i="6"/>
  <c r="A8" i="6"/>
  <c r="AF10" i="1" l="1"/>
  <c r="Z58" i="1"/>
  <c r="W58" i="1"/>
  <c r="O8" i="1"/>
  <c r="S42" i="2"/>
  <c r="M8" i="6"/>
  <c r="O8" i="6"/>
  <c r="U8" i="6"/>
  <c r="W8" i="6"/>
  <c r="S8" i="6"/>
  <c r="P8" i="6"/>
  <c r="A9" i="6"/>
  <c r="X8" i="6"/>
  <c r="X7" i="6"/>
  <c r="X6" i="6"/>
  <c r="X5" i="6"/>
  <c r="X4" i="6"/>
  <c r="X3" i="6"/>
  <c r="AF11" i="1" l="1"/>
  <c r="AA57" i="1"/>
  <c r="AA31" i="1"/>
  <c r="AA54" i="1"/>
  <c r="AA42" i="1"/>
  <c r="AA30" i="1"/>
  <c r="AA18" i="1"/>
  <c r="AA6" i="1"/>
  <c r="AA40" i="1"/>
  <c r="AA16" i="1"/>
  <c r="AA51" i="1"/>
  <c r="AA15" i="1"/>
  <c r="AA38" i="1"/>
  <c r="AA25" i="1"/>
  <c r="AA44" i="1"/>
  <c r="AA7" i="1"/>
  <c r="AA53" i="1"/>
  <c r="AA41" i="1"/>
  <c r="AA29" i="1"/>
  <c r="AA17" i="1"/>
  <c r="AA5" i="1"/>
  <c r="AA52" i="1"/>
  <c r="AA28" i="1"/>
  <c r="AA4" i="1"/>
  <c r="AA39" i="1"/>
  <c r="AA27" i="1"/>
  <c r="AA3" i="1"/>
  <c r="AA50" i="1"/>
  <c r="AA26" i="1"/>
  <c r="AA14" i="1"/>
  <c r="AA37" i="1"/>
  <c r="AA13" i="1"/>
  <c r="AA56" i="1"/>
  <c r="AA8" i="1"/>
  <c r="AA55" i="1"/>
  <c r="AA49" i="1"/>
  <c r="AA19" i="1"/>
  <c r="AA48" i="1"/>
  <c r="AA36" i="1"/>
  <c r="AA24" i="1"/>
  <c r="AA12" i="1"/>
  <c r="AA47" i="1"/>
  <c r="AA35" i="1"/>
  <c r="AA23" i="1"/>
  <c r="AA11" i="1"/>
  <c r="AA46" i="1"/>
  <c r="AA34" i="1"/>
  <c r="AA22" i="1"/>
  <c r="AA10" i="1"/>
  <c r="AA45" i="1"/>
  <c r="AA33" i="1"/>
  <c r="AA21" i="1"/>
  <c r="AA9" i="1"/>
  <c r="AA32" i="1"/>
  <c r="AA20" i="1"/>
  <c r="AA43" i="1"/>
  <c r="O9" i="1"/>
  <c r="O9" i="6"/>
  <c r="U9" i="6"/>
  <c r="W9" i="6"/>
  <c r="M9" i="6"/>
  <c r="S9" i="6"/>
  <c r="P9" i="6"/>
  <c r="A10" i="6"/>
  <c r="X9" i="6"/>
  <c r="AA5" i="2"/>
  <c r="AF12" i="1" l="1"/>
  <c r="AA58" i="1"/>
  <c r="O10" i="1"/>
  <c r="U10" i="6"/>
  <c r="M10" i="6"/>
  <c r="W10" i="6"/>
  <c r="O10" i="6"/>
  <c r="S10" i="6"/>
  <c r="P10" i="6"/>
  <c r="A11" i="6"/>
  <c r="X10" i="6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X3" i="2"/>
  <c r="AF13" i="1" l="1"/>
  <c r="O11" i="1"/>
  <c r="AA42" i="2"/>
  <c r="AB32" i="2" s="1"/>
  <c r="N58" i="1"/>
  <c r="Y3" i="2"/>
  <c r="S11" i="6"/>
  <c r="U11" i="6"/>
  <c r="M11" i="6"/>
  <c r="W11" i="6"/>
  <c r="O11" i="6"/>
  <c r="P11" i="6"/>
  <c r="A12" i="6"/>
  <c r="X11" i="6"/>
  <c r="AE58" i="1"/>
  <c r="X42" i="2"/>
  <c r="AA45" i="2"/>
  <c r="O42" i="2"/>
  <c r="AF14" i="1" l="1"/>
  <c r="O12" i="1"/>
  <c r="AB35" i="2"/>
  <c r="AB10" i="2"/>
  <c r="AB26" i="2"/>
  <c r="AB20" i="2"/>
  <c r="AB33" i="2"/>
  <c r="AB14" i="2"/>
  <c r="AB29" i="2"/>
  <c r="AB30" i="2"/>
  <c r="AB22" i="2"/>
  <c r="AB36" i="2"/>
  <c r="AB9" i="2"/>
  <c r="AB27" i="2"/>
  <c r="AB15" i="2"/>
  <c r="AB8" i="2"/>
  <c r="AB17" i="2"/>
  <c r="AB24" i="2"/>
  <c r="AB4" i="2"/>
  <c r="AB3" i="2"/>
  <c r="AB5" i="2"/>
  <c r="AB12" i="2"/>
  <c r="AB31" i="2"/>
  <c r="AB16" i="2"/>
  <c r="AB38" i="2"/>
  <c r="AB25" i="2"/>
  <c r="AB11" i="2"/>
  <c r="AB23" i="2"/>
  <c r="AB19" i="2"/>
  <c r="AB18" i="2"/>
  <c r="AB21" i="2"/>
  <c r="AB41" i="2"/>
  <c r="AB40" i="2"/>
  <c r="AB37" i="2"/>
  <c r="AB7" i="2"/>
  <c r="AB6" i="2"/>
  <c r="AB39" i="2"/>
  <c r="AB13" i="2"/>
  <c r="AB34" i="2"/>
  <c r="AB28" i="2"/>
  <c r="U12" i="6"/>
  <c r="W12" i="6"/>
  <c r="O12" i="6"/>
  <c r="M12" i="6"/>
  <c r="S12" i="6"/>
  <c r="P12" i="6"/>
  <c r="A13" i="6"/>
  <c r="X12" i="6"/>
  <c r="Z3" i="2"/>
  <c r="AF15" i="1" l="1"/>
  <c r="O13" i="1"/>
  <c r="AB42" i="2"/>
  <c r="O13" i="6"/>
  <c r="U13" i="6"/>
  <c r="W13" i="6"/>
  <c r="M13" i="6"/>
  <c r="S13" i="6"/>
  <c r="P13" i="6"/>
  <c r="A14" i="6"/>
  <c r="X13" i="6"/>
  <c r="AF16" i="1" l="1"/>
  <c r="O14" i="1"/>
  <c r="O14" i="6"/>
  <c r="U14" i="6"/>
  <c r="W14" i="6"/>
  <c r="M14" i="6"/>
  <c r="S14" i="6"/>
  <c r="P14" i="6"/>
  <c r="A15" i="6"/>
  <c r="X14" i="6"/>
  <c r="AF17" i="1" l="1"/>
  <c r="O15" i="1"/>
  <c r="U15" i="6"/>
  <c r="M15" i="6"/>
  <c r="W15" i="6"/>
  <c r="O15" i="6"/>
  <c r="S15" i="6"/>
  <c r="P15" i="6"/>
  <c r="A16" i="6"/>
  <c r="X15" i="6"/>
  <c r="E4" i="2"/>
  <c r="E5" i="2" s="1"/>
  <c r="AF18" i="1" l="1"/>
  <c r="O16" i="1"/>
  <c r="U16" i="6"/>
  <c r="O16" i="6"/>
  <c r="M16" i="6"/>
  <c r="W16" i="6"/>
  <c r="S16" i="6"/>
  <c r="P16" i="6"/>
  <c r="A17" i="6"/>
  <c r="X16" i="6"/>
  <c r="AF19" i="1" l="1"/>
  <c r="O17" i="1"/>
  <c r="M17" i="6"/>
  <c r="O17" i="6"/>
  <c r="U17" i="6"/>
  <c r="W17" i="6"/>
  <c r="S17" i="6"/>
  <c r="P17" i="6"/>
  <c r="A18" i="6"/>
  <c r="X17" i="6"/>
  <c r="B9" i="3"/>
  <c r="C7" i="3"/>
  <c r="B7" i="3"/>
  <c r="AF20" i="1" l="1"/>
  <c r="O18" i="1"/>
  <c r="S18" i="6"/>
  <c r="W18" i="6"/>
  <c r="M18" i="6"/>
  <c r="O18" i="6"/>
  <c r="U18" i="6"/>
  <c r="P18" i="6"/>
  <c r="A19" i="6"/>
  <c r="X18" i="6"/>
  <c r="D7" i="3"/>
  <c r="B8" i="3"/>
  <c r="AF21" i="1" l="1"/>
  <c r="O19" i="1"/>
  <c r="U19" i="6"/>
  <c r="M19" i="6"/>
  <c r="O19" i="6"/>
  <c r="W19" i="6"/>
  <c r="S19" i="6"/>
  <c r="P19" i="6"/>
  <c r="A20" i="6"/>
  <c r="X19" i="6"/>
  <c r="C8" i="3"/>
  <c r="D8" i="3" s="1"/>
  <c r="D9" i="3"/>
  <c r="E3" i="1"/>
  <c r="E4" i="1" s="1"/>
  <c r="AF22" i="1" l="1"/>
  <c r="O20" i="1"/>
  <c r="S20" i="6"/>
  <c r="M20" i="6"/>
  <c r="O20" i="6"/>
  <c r="U20" i="6"/>
  <c r="W20" i="6"/>
  <c r="P20" i="6"/>
  <c r="A21" i="6"/>
  <c r="X20" i="6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6" i="2"/>
  <c r="AF23" i="1" l="1"/>
  <c r="O21" i="1"/>
  <c r="O21" i="6"/>
  <c r="U21" i="6"/>
  <c r="W21" i="6"/>
  <c r="M21" i="6"/>
  <c r="S21" i="6"/>
  <c r="P21" i="6"/>
  <c r="A22" i="6"/>
  <c r="X21" i="6"/>
  <c r="C58" i="1"/>
  <c r="F59" i="1" s="1"/>
  <c r="B58" i="1"/>
  <c r="B59" i="1" s="1"/>
  <c r="C59" i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AF24" i="1" l="1"/>
  <c r="O22" i="1"/>
  <c r="M22" i="6"/>
  <c r="U22" i="6"/>
  <c r="W22" i="6"/>
  <c r="O22" i="6"/>
  <c r="S22" i="6"/>
  <c r="P22" i="6"/>
  <c r="A23" i="6"/>
  <c r="X22" i="6"/>
  <c r="C5" i="3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2" i="3"/>
  <c r="C4" i="3"/>
  <c r="C3" i="3"/>
  <c r="AF25" i="1" l="1"/>
  <c r="O23" i="1"/>
  <c r="U23" i="6"/>
  <c r="W23" i="6"/>
  <c r="M23" i="6"/>
  <c r="O23" i="6"/>
  <c r="S23" i="6"/>
  <c r="P23" i="6"/>
  <c r="A24" i="6"/>
  <c r="X23" i="6"/>
  <c r="B42" i="2"/>
  <c r="C43" i="2"/>
  <c r="C6" i="3"/>
  <c r="AF26" i="1" l="1"/>
  <c r="O24" i="1"/>
  <c r="U24" i="6"/>
  <c r="W24" i="6"/>
  <c r="M24" i="6"/>
  <c r="O24" i="6"/>
  <c r="S24" i="6"/>
  <c r="P24" i="6"/>
  <c r="A25" i="6"/>
  <c r="X24" i="6"/>
  <c r="B43" i="2"/>
  <c r="B44" i="2" s="1"/>
  <c r="C44" i="2"/>
  <c r="B3" i="3"/>
  <c r="D3" i="3" s="1"/>
  <c r="B4" i="3"/>
  <c r="D4" i="3" s="1"/>
  <c r="AF27" i="1" l="1"/>
  <c r="O25" i="1"/>
  <c r="M25" i="6"/>
  <c r="W25" i="6"/>
  <c r="U25" i="6"/>
  <c r="O25" i="6"/>
  <c r="S25" i="6"/>
  <c r="P25" i="6"/>
  <c r="A26" i="6"/>
  <c r="X25" i="6"/>
  <c r="AF28" i="1" l="1"/>
  <c r="O26" i="1"/>
  <c r="B2" i="3"/>
  <c r="D2" i="3" s="1"/>
  <c r="W26" i="6"/>
  <c r="U26" i="6"/>
  <c r="M26" i="6"/>
  <c r="O26" i="6"/>
  <c r="S26" i="6"/>
  <c r="P26" i="6"/>
  <c r="A27" i="6"/>
  <c r="X26" i="6"/>
  <c r="B5" i="3"/>
  <c r="D5" i="3" s="1"/>
  <c r="B6" i="3"/>
  <c r="D6" i="3" s="1"/>
  <c r="AF29" i="1" l="1"/>
  <c r="O27" i="1"/>
  <c r="U27" i="6"/>
  <c r="M27" i="6"/>
  <c r="O27" i="6"/>
  <c r="W27" i="6"/>
  <c r="S27" i="6"/>
  <c r="P27" i="6"/>
  <c r="A28" i="6"/>
  <c r="X27" i="6"/>
  <c r="AF30" i="1" l="1"/>
  <c r="O28" i="1"/>
  <c r="M28" i="6"/>
  <c r="O28" i="6"/>
  <c r="W28" i="6"/>
  <c r="U28" i="6"/>
  <c r="S28" i="6"/>
  <c r="P28" i="6"/>
  <c r="A29" i="6"/>
  <c r="X28" i="6"/>
  <c r="AF31" i="1" l="1"/>
  <c r="O29" i="1"/>
  <c r="M29" i="6"/>
  <c r="W29" i="6"/>
  <c r="O29" i="6"/>
  <c r="U29" i="6"/>
  <c r="S29" i="6"/>
  <c r="P29" i="6"/>
  <c r="A30" i="6"/>
  <c r="X29" i="6"/>
  <c r="AF32" i="1" l="1"/>
  <c r="O30" i="1"/>
  <c r="S30" i="6"/>
  <c r="O30" i="6"/>
  <c r="M30" i="6"/>
  <c r="W30" i="6"/>
  <c r="U30" i="6"/>
  <c r="P30" i="6"/>
  <c r="K34" i="6"/>
  <c r="A31" i="6"/>
  <c r="X30" i="6"/>
  <c r="AF33" i="1" l="1"/>
  <c r="O31" i="1"/>
  <c r="W31" i="6"/>
  <c r="M31" i="6"/>
  <c r="O31" i="6"/>
  <c r="U31" i="6"/>
  <c r="S31" i="6"/>
  <c r="P31" i="6"/>
  <c r="L33" i="6"/>
  <c r="L3" i="6"/>
  <c r="L4" i="6"/>
  <c r="L5" i="6"/>
  <c r="L6" i="6"/>
  <c r="L8" i="6"/>
  <c r="L9" i="6"/>
  <c r="L10" i="6"/>
  <c r="L11" i="6"/>
  <c r="L7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A32" i="6"/>
  <c r="X31" i="6"/>
  <c r="AF34" i="1" l="1"/>
  <c r="O32" i="1"/>
  <c r="S32" i="6"/>
  <c r="M32" i="6"/>
  <c r="O32" i="6"/>
  <c r="U32" i="6"/>
  <c r="W32" i="6"/>
  <c r="P32" i="6"/>
  <c r="A33" i="6"/>
  <c r="L36" i="6" s="1"/>
  <c r="X32" i="6"/>
  <c r="AF35" i="1" l="1"/>
  <c r="O33" i="1"/>
  <c r="O33" i="6"/>
  <c r="M33" i="6"/>
  <c r="M36" i="6" s="1"/>
  <c r="U33" i="6"/>
  <c r="U36" i="6" s="1"/>
  <c r="W33" i="6"/>
  <c r="S33" i="6"/>
  <c r="P33" i="6"/>
  <c r="H5" i="6" a="1"/>
  <c r="H5" i="6" s="1"/>
  <c r="X33" i="6"/>
  <c r="H6" i="6" s="1" a="1"/>
  <c r="H6" i="6" s="1"/>
  <c r="AF36" i="1" l="1"/>
  <c r="O34" i="1"/>
  <c r="S34" i="6"/>
  <c r="U34" i="6"/>
  <c r="V33" i="6" s="1"/>
  <c r="M34" i="6"/>
  <c r="AF37" i="1" l="1"/>
  <c r="O35" i="1"/>
  <c r="V5" i="6"/>
  <c r="V3" i="6"/>
  <c r="V4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T3" i="6"/>
  <c r="T4" i="6"/>
  <c r="T6" i="6"/>
  <c r="T5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N31" i="6"/>
  <c r="N18" i="6"/>
  <c r="N29" i="6"/>
  <c r="N22" i="6"/>
  <c r="N10" i="6"/>
  <c r="N33" i="6"/>
  <c r="N21" i="6"/>
  <c r="N9" i="6"/>
  <c r="N32" i="6"/>
  <c r="N20" i="6"/>
  <c r="N8" i="6"/>
  <c r="N19" i="6"/>
  <c r="N7" i="6"/>
  <c r="N30" i="6"/>
  <c r="N6" i="6"/>
  <c r="N17" i="6"/>
  <c r="N5" i="6"/>
  <c r="N23" i="6"/>
  <c r="N13" i="6"/>
  <c r="N25" i="6"/>
  <c r="N15" i="6"/>
  <c r="N11" i="6"/>
  <c r="N26" i="6"/>
  <c r="N12" i="6"/>
  <c r="N14" i="6"/>
  <c r="N27" i="6"/>
  <c r="N24" i="6"/>
  <c r="N28" i="6"/>
  <c r="N3" i="6"/>
  <c r="N16" i="6"/>
  <c r="N4" i="6"/>
  <c r="AF38" i="1" l="1"/>
  <c r="O36" i="1"/>
  <c r="T36" i="6"/>
  <c r="N36" i="6"/>
  <c r="V36" i="6"/>
  <c r="AF39" i="1" l="1"/>
  <c r="O37" i="1"/>
  <c r="Y42" i="2"/>
  <c r="AF40" i="1" l="1"/>
  <c r="O38" i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P42" i="2"/>
  <c r="AF41" i="1" l="1"/>
  <c r="O39" i="1"/>
  <c r="Z4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AF42" i="1" l="1"/>
  <c r="O40" i="1"/>
  <c r="Q42" i="2"/>
  <c r="AF43" i="1" l="1"/>
  <c r="O41" i="1"/>
  <c r="AF44" i="1" l="1"/>
  <c r="O42" i="1"/>
  <c r="AF45" i="1" l="1"/>
  <c r="O43" i="1"/>
  <c r="AF46" i="1" l="1"/>
  <c r="O44" i="1"/>
  <c r="AF47" i="1" l="1"/>
  <c r="O45" i="1"/>
  <c r="AF48" i="1" l="1"/>
  <c r="O46" i="1"/>
  <c r="AF49" i="1" l="1"/>
  <c r="O47" i="1"/>
  <c r="AF50" i="1" l="1"/>
  <c r="O48" i="1"/>
  <c r="AF51" i="1" l="1"/>
  <c r="O49" i="1"/>
  <c r="AF52" i="1" l="1"/>
  <c r="O50" i="1"/>
  <c r="AF53" i="1" l="1"/>
  <c r="O51" i="1"/>
  <c r="AF54" i="1" l="1"/>
  <c r="O52" i="1"/>
  <c r="AF55" i="1" l="1"/>
  <c r="O53" i="1"/>
  <c r="AF56" i="1" l="1"/>
  <c r="O54" i="1"/>
  <c r="AF57" i="1" l="1"/>
  <c r="AF58" i="1"/>
  <c r="AG56" i="1" s="1"/>
  <c r="O55" i="1"/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7" i="1"/>
  <c r="O56" i="1"/>
  <c r="AG58" i="1" l="1"/>
  <c r="O57" i="1"/>
  <c r="Y57" i="1" l="1"/>
  <c r="X58" i="1"/>
  <c r="O58" i="1"/>
  <c r="Y55" i="1" l="1"/>
  <c r="Y31" i="1"/>
  <c r="Y7" i="1"/>
  <c r="Y54" i="1"/>
  <c r="Y30" i="1"/>
  <c r="Y53" i="1"/>
  <c r="Y41" i="1"/>
  <c r="Y29" i="1"/>
  <c r="Y17" i="1"/>
  <c r="Y5" i="1"/>
  <c r="Y52" i="1"/>
  <c r="Y40" i="1"/>
  <c r="Y28" i="1"/>
  <c r="Y16" i="1"/>
  <c r="Y4" i="1"/>
  <c r="Y18" i="1"/>
  <c r="Y45" i="1"/>
  <c r="Y33" i="1"/>
  <c r="Y21" i="1"/>
  <c r="Y9" i="1"/>
  <c r="Y56" i="1"/>
  <c r="Y44" i="1"/>
  <c r="Y32" i="1"/>
  <c r="Y20" i="1"/>
  <c r="Y8" i="1"/>
  <c r="Y43" i="1"/>
  <c r="Y19" i="1"/>
  <c r="Y42" i="1"/>
  <c r="Y6" i="1"/>
  <c r="Y22" i="1"/>
  <c r="Y23" i="1"/>
  <c r="Y46" i="1"/>
  <c r="Y34" i="1"/>
  <c r="Y47" i="1"/>
  <c r="Y12" i="1"/>
  <c r="Y11" i="1"/>
  <c r="Y36" i="1"/>
  <c r="Y35" i="1"/>
  <c r="Y13" i="1"/>
  <c r="Y24" i="1"/>
  <c r="Y25" i="1"/>
  <c r="Y3" i="1"/>
  <c r="Y27" i="1"/>
  <c r="Y48" i="1"/>
  <c r="Y49" i="1"/>
  <c r="Y37" i="1"/>
  <c r="Y14" i="1"/>
  <c r="Y15" i="1"/>
  <c r="Y26" i="1"/>
  <c r="Y38" i="1"/>
  <c r="Y39" i="1"/>
  <c r="Y10" i="1"/>
  <c r="Y50" i="1"/>
  <c r="Y5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Y58" i="1" l="1"/>
  <c r="P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<sst xmlns="http://schemas.openxmlformats.org/spreadsheetml/2006/main" count="99" uniqueCount="70">
  <si>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</si>
  <si>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</si>
  <si>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</si>
  <si>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</si>
  <si>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</si>
  <si>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</si>
  <si>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</si>
  <si>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</si>
  <si>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</si>
  <si>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</si>
  <si>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</si>
  <si>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</si>
  <si>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</si>
  <si>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</si>
  <si>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</si>
  <si>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</si>
  <si>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hospitalization rate</t>
  </si>
  <si>
    <t>time to hospital</t>
  </si>
  <si>
    <t>raw</t>
  </si>
  <si>
    <t>smooth</t>
  </si>
  <si>
    <t>Death</t>
  </si>
  <si>
    <t>Recovery</t>
  </si>
  <si>
    <t>damping - death</t>
  </si>
  <si>
    <t>damping - recovery</t>
  </si>
  <si>
    <t>T</t>
  </si>
  <si>
    <t>lambda_y</t>
  </si>
  <si>
    <t>lambda_o</t>
  </si>
  <si>
    <t>DP_o</t>
  </si>
  <si>
    <t>DP_y</t>
  </si>
  <si>
    <t>dy</t>
  </si>
  <si>
    <t>Py_ma</t>
  </si>
  <si>
    <t>Py</t>
  </si>
  <si>
    <t>Po_ma</t>
  </si>
  <si>
    <t>Po</t>
  </si>
  <si>
    <t>do</t>
  </si>
  <si>
    <t>fy</t>
  </si>
  <si>
    <t>Chi_y</t>
  </si>
  <si>
    <t>DP_y_raw</t>
  </si>
  <si>
    <t>Pois_y</t>
  </si>
  <si>
    <t>average time</t>
  </si>
  <si>
    <t>py</t>
  </si>
  <si>
    <t>L_y</t>
  </si>
  <si>
    <t>parameter</t>
  </si>
  <si>
    <t>DP_o_raw</t>
  </si>
  <si>
    <t>fo</t>
  </si>
  <si>
    <t>Pois_o</t>
  </si>
  <si>
    <t>Chi_o</t>
  </si>
  <si>
    <t>L_o</t>
  </si>
  <si>
    <t>po</t>
  </si>
  <si>
    <t>Column1</t>
  </si>
  <si>
    <t>Column2</t>
  </si>
  <si>
    <t>log</t>
  </si>
  <si>
    <t>adj</t>
  </si>
  <si>
    <t>pareto</t>
  </si>
  <si>
    <t>checksum</t>
  </si>
  <si>
    <t>log_p</t>
  </si>
  <si>
    <t>pareto_c</t>
  </si>
  <si>
    <t>gamma_a</t>
  </si>
  <si>
    <t>gamma_b</t>
  </si>
  <si>
    <t>gamma</t>
  </si>
  <si>
    <t>gg_a</t>
  </si>
  <si>
    <t>gg_d</t>
  </si>
  <si>
    <t>gg_p</t>
  </si>
  <si>
    <t>GG</t>
  </si>
  <si>
    <t>gom_b</t>
  </si>
  <si>
    <t>gom_s</t>
  </si>
  <si>
    <t>gom_c</t>
  </si>
  <si>
    <t>Gomp</t>
  </si>
  <si>
    <t>w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</si>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</sst>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14" xfId="0" applyFont="1" applyBorder="1"/>
    <xf numFmtId="0" fontId="0" fillId="0" borderId="15" xfId="0" applyBorder="1"/>
    <xf numFmtId="0" fontId="0" fillId="4" borderId="15" xfId="0" applyFill="1" applyBorder="1"/>
    <xf numFmtId="0" fontId="7" fillId="3" borderId="15" xfId="0" applyFont="1" applyFill="1" applyBorder="1"/>
    <xf numFmtId="0" fontId="0" fillId="6" borderId="15" xfId="0" applyFill="1" applyBorder="1"/>
    <xf numFmtId="0" fontId="0" fillId="5" borderId="1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0" fontId="11" fillId="7" borderId="0" xfId="0" applyFont="1" applyFill="1"/>
    <xf numFmtId="0" fontId="10" fillId="7" borderId="0" xfId="0" applyFont="1" applyFill="1"/>
    <xf numFmtId="0" fontId="0" fillId="0" borderId="0" xfId="0" applyFill="1" applyBorder="1"/>
    <xf numFmtId="0" fontId="12" fillId="7" borderId="0" xfId="0" applyFont="1" applyFill="1"/>
    <xf numFmtId="0" fontId="13" fillId="7" borderId="0" xfId="0" applyFont="1" applyFill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young!$O$2</c:f>
              <c:strCache>
                <c:ptCount val="1"/>
                <c:pt idx="0">
                  <c:v>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young!$O$3:$O$41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0.10344827586206896</c:v>
                </c:pt>
                <c:pt idx="2">
                  <c:v>6.8965517241379282E-2</c:v>
                </c:pt>
                <c:pt idx="3">
                  <c:v>3.4482758620689682E-2</c:v>
                </c:pt>
                <c:pt idx="4">
                  <c:v>3.4482758620689627E-2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6.8965517241379365E-2</c:v>
                </c:pt>
                <c:pt idx="19">
                  <c:v>3.4482758620689564E-2</c:v>
                </c:pt>
                <c:pt idx="20">
                  <c:v>0</c:v>
                </c:pt>
                <c:pt idx="21">
                  <c:v>6.8965517241379365E-2</c:v>
                </c:pt>
                <c:pt idx="22">
                  <c:v>0</c:v>
                </c:pt>
                <c:pt idx="23">
                  <c:v>0</c:v>
                </c:pt>
                <c:pt idx="24">
                  <c:v>3.4482758620689682E-2</c:v>
                </c:pt>
                <c:pt idx="25">
                  <c:v>0</c:v>
                </c:pt>
                <c:pt idx="26">
                  <c:v>3.4482758620689564E-2</c:v>
                </c:pt>
                <c:pt idx="27">
                  <c:v>0</c:v>
                </c:pt>
                <c:pt idx="28">
                  <c:v>0</c:v>
                </c:pt>
                <c:pt idx="29">
                  <c:v>3.4482758620689682E-2</c:v>
                </c:pt>
                <c:pt idx="30">
                  <c:v>3.4482758620689682E-2</c:v>
                </c:pt>
                <c:pt idx="31">
                  <c:v>3.4482758620689682E-2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163-BF1B-515F8CACF435}"/>
            </c:ext>
          </c:extLst>
        </c:ser>
        <c:ser>
          <c:idx val="1"/>
          <c:order val="1"/>
          <c:tx>
            <c:strRef>
              <c:f>young!$Q$2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young!$Q$3:$Q$41</c:f>
              <c:numCache>
                <c:formatCode>General</c:formatCode>
                <c:ptCount val="39"/>
                <c:pt idx="0">
                  <c:v>0.11808894718190492</c:v>
                </c:pt>
                <c:pt idx="1">
                  <c:v>0.10480394062394062</c:v>
                </c:pt>
                <c:pt idx="2">
                  <c:v>8.4212180459095939E-2</c:v>
                </c:pt>
                <c:pt idx="3">
                  <c:v>5.9601705810467087E-2</c:v>
                </c:pt>
                <c:pt idx="4">
                  <c:v>4.6065944753721194E-2</c:v>
                </c:pt>
                <c:pt idx="5">
                  <c:v>6.5191289288439577E-2</c:v>
                </c:pt>
                <c:pt idx="6">
                  <c:v>7.5710228782534694E-2</c:v>
                </c:pt>
                <c:pt idx="7">
                  <c:v>4.1640625830394087E-2</c:v>
                </c:pt>
                <c:pt idx="8">
                  <c:v>2.2902344206716746E-2</c:v>
                </c:pt>
                <c:pt idx="9">
                  <c:v>1.2596289313694211E-2</c:v>
                </c:pt>
                <c:pt idx="10">
                  <c:v>6.9279591225318163E-3</c:v>
                </c:pt>
                <c:pt idx="11">
                  <c:v>1.7095384075356771E-2</c:v>
                </c:pt>
                <c:pt idx="12">
                  <c:v>9.402461241446225E-3</c:v>
                </c:pt>
                <c:pt idx="13">
                  <c:v>1.845636024075974E-2</c:v>
                </c:pt>
                <c:pt idx="14">
                  <c:v>1.0150998132417858E-2</c:v>
                </c:pt>
                <c:pt idx="15">
                  <c:v>5.5830489728298221E-3</c:v>
                </c:pt>
                <c:pt idx="16">
                  <c:v>3.0706769350564026E-3</c:v>
                </c:pt>
                <c:pt idx="17">
                  <c:v>1.6888723142810217E-3</c:v>
                </c:pt>
                <c:pt idx="18">
                  <c:v>2.749889288878319E-2</c:v>
                </c:pt>
                <c:pt idx="19">
                  <c:v>2.8409397646795023E-2</c:v>
                </c:pt>
                <c:pt idx="20">
                  <c:v>1.5625168705737266E-2</c:v>
                </c:pt>
                <c:pt idx="21">
                  <c:v>3.5163855904084128E-2</c:v>
                </c:pt>
                <c:pt idx="22">
                  <c:v>1.9340120747246271E-2</c:v>
                </c:pt>
                <c:pt idx="23">
                  <c:v>1.0637066410985449E-2</c:v>
                </c:pt>
                <c:pt idx="24">
                  <c:v>1.9135393084006313E-2</c:v>
                </c:pt>
                <c:pt idx="25">
                  <c:v>1.0524466196203472E-2</c:v>
                </c:pt>
                <c:pt idx="26">
                  <c:v>1.907346296587618E-2</c:v>
                </c:pt>
                <c:pt idx="27">
                  <c:v>1.0490404631231898E-2</c:v>
                </c:pt>
                <c:pt idx="28">
                  <c:v>5.7697225471775452E-3</c:v>
                </c:pt>
                <c:pt idx="29">
                  <c:v>1.6458353958911966E-2</c:v>
                </c:pt>
                <c:pt idx="30">
                  <c:v>2.2337101235365895E-2</c:v>
                </c:pt>
                <c:pt idx="31">
                  <c:v>2.5570412237415557E-2</c:v>
                </c:pt>
                <c:pt idx="32">
                  <c:v>1.4063726730578558E-2</c:v>
                </c:pt>
                <c:pt idx="33">
                  <c:v>7.7350497018182076E-3</c:v>
                </c:pt>
                <c:pt idx="34">
                  <c:v>4.254277336000015E-3</c:v>
                </c:pt>
                <c:pt idx="35">
                  <c:v>2.3398525348000084E-3</c:v>
                </c:pt>
                <c:pt idx="36">
                  <c:v>1.2869188941400046E-3</c:v>
                </c:pt>
                <c:pt idx="37">
                  <c:v>7.0780539177700259E-4</c:v>
                </c:pt>
                <c:pt idx="38">
                  <c:v>3.8929296547735145E-4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3-4163-BF1B-515F8CACF435}"/>
            </c:ext>
          </c:extLst>
        </c:ser>
        <c:ser>
          <c:idx val="2"/>
          <c:order val="2"/>
          <c:tx>
            <c:strRef>
              <c:f>young!$S$2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young!$S$3:$S$41</c:f>
              <c:numCache>
                <c:formatCode>General</c:formatCode>
                <c:ptCount val="39"/>
                <c:pt idx="0">
                  <c:v>0.23511733110353703</c:v>
                </c:pt>
                <c:pt idx="1">
                  <c:v>0.11755748996511298</c:v>
                </c:pt>
                <c:pt idx="2">
                  <c:v>7.8370876260142233E-2</c:v>
                </c:pt>
                <c:pt idx="3">
                  <c:v>5.8777569413534722E-2</c:v>
                </c:pt>
                <c:pt idx="4">
                  <c:v>4.7021585310272486E-2</c:v>
                </c:pt>
                <c:pt idx="5">
                  <c:v>3.9184262578682814E-2</c:v>
                </c:pt>
                <c:pt idx="6">
                  <c:v>3.3586174916620311E-2</c:v>
                </c:pt>
                <c:pt idx="7">
                  <c:v>2.9387609173012252E-2</c:v>
                </c:pt>
                <c:pt idx="8">
                  <c:v>2.6122058041707127E-2</c:v>
                </c:pt>
                <c:pt idx="9">
                  <c:v>2.3509617139014043E-2</c:v>
                </c:pt>
                <c:pt idx="10">
                  <c:v>2.1372165493493321E-2</c:v>
                </c:pt>
                <c:pt idx="11">
                  <c:v>1.959095579085186E-2</c:v>
                </c:pt>
                <c:pt idx="12">
                  <c:v>1.8083778351963644E-2</c:v>
                </c:pt>
                <c:pt idx="13">
                  <c:v>1.6791911977452972E-2</c:v>
                </c:pt>
                <c:pt idx="14">
                  <c:v>1.5672294454444319E-2</c:v>
                </c:pt>
                <c:pt idx="15">
                  <c:v>1.469262912328104E-2</c:v>
                </c:pt>
                <c:pt idx="16">
                  <c:v>1.3828218538343351E-2</c:v>
                </c:pt>
                <c:pt idx="17">
                  <c:v>1.3059853575260303E-2</c:v>
                </c:pt>
                <c:pt idx="18">
                  <c:v>1.2372369135844309E-2</c:v>
                </c:pt>
                <c:pt idx="19">
                  <c:v>1.1753633141545304E-2</c:v>
                </c:pt>
                <c:pt idx="20">
                  <c:v>1.1193824385917992E-2</c:v>
                </c:pt>
                <c:pt idx="21">
                  <c:v>1.0684907336416215E-2</c:v>
                </c:pt>
                <c:pt idx="22">
                  <c:v>1.0220243944414904E-2</c:v>
                </c:pt>
                <c:pt idx="23">
                  <c:v>9.7943025027264815E-3</c:v>
                </c:pt>
                <c:pt idx="24">
                  <c:v>9.4024363773133977E-3</c:v>
                </c:pt>
                <c:pt idx="25">
                  <c:v>9.0407138009131003E-3</c:v>
                </c:pt>
                <c:pt idx="26">
                  <c:v>8.7057854903019385E-3</c:v>
                </c:pt>
                <c:pt idx="27">
                  <c:v>8.3947806312882154E-3</c:v>
                </c:pt>
                <c:pt idx="28">
                  <c:v>8.1052243840514914E-3</c:v>
                </c:pt>
                <c:pt idx="29">
                  <c:v>7.8349718874140637E-3</c:v>
                </c:pt>
                <c:pt idx="30">
                  <c:v>7.5821550364792174E-3</c:v>
                </c:pt>
                <c:pt idx="31">
                  <c:v>7.3451392394623246E-3</c:v>
                </c:pt>
                <c:pt idx="32">
                  <c:v>7.1224880369162953E-3</c:v>
                </c:pt>
                <c:pt idx="33">
                  <c:v>6.9129339646231058E-3</c:v>
                </c:pt>
                <c:pt idx="34">
                  <c:v>6.7153544114182187E-3</c:v>
                </c:pt>
                <c:pt idx="35">
                  <c:v>6.5287515007109356E-3</c:v>
                </c:pt>
                <c:pt idx="36">
                  <c:v>6.3522352344609042E-3</c:v>
                </c:pt>
                <c:pt idx="37">
                  <c:v>6.1850092986320167E-3</c:v>
                </c:pt>
                <c:pt idx="38">
                  <c:v>6.0263590524226472E-3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3-4163-BF1B-515F8CACF435}"/>
            </c:ext>
          </c:extLst>
        </c:ser>
        <c:ser>
          <c:idx val="3"/>
          <c:order val="3"/>
          <c:tx>
            <c:strRef>
              <c:f>young!$T$2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young!$T$3:$T$41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0.10344827586206895</c:v>
                </c:pt>
                <c:pt idx="2">
                  <c:v>6.8965517241379282E-2</c:v>
                </c:pt>
                <c:pt idx="3">
                  <c:v>3.4482758620689669E-2</c:v>
                </c:pt>
                <c:pt idx="4">
                  <c:v>3.4482758620689669E-2</c:v>
                </c:pt>
                <c:pt idx="5">
                  <c:v>0.10344827586206895</c:v>
                </c:pt>
                <c:pt idx="6">
                  <c:v>6.8965517241379337E-2</c:v>
                </c:pt>
                <c:pt idx="7">
                  <c:v>6.8965517241379226E-2</c:v>
                </c:pt>
                <c:pt idx="8">
                  <c:v>0</c:v>
                </c:pt>
                <c:pt idx="9">
                  <c:v>3.4482758620689724E-2</c:v>
                </c:pt>
                <c:pt idx="10">
                  <c:v>0</c:v>
                </c:pt>
                <c:pt idx="11">
                  <c:v>6.8965517241379337E-2</c:v>
                </c:pt>
                <c:pt idx="12">
                  <c:v>3.4482758620689613E-2</c:v>
                </c:pt>
                <c:pt idx="13">
                  <c:v>6.8965517241379337E-2</c:v>
                </c:pt>
                <c:pt idx="14">
                  <c:v>3.4482758620689724E-2</c:v>
                </c:pt>
                <c:pt idx="15">
                  <c:v>3.4482758620689502E-2</c:v>
                </c:pt>
                <c:pt idx="16">
                  <c:v>3.4482758620689724E-2</c:v>
                </c:pt>
                <c:pt idx="17">
                  <c:v>0</c:v>
                </c:pt>
                <c:pt idx="18">
                  <c:v>3.4482758620689613E-2</c:v>
                </c:pt>
                <c:pt idx="19">
                  <c:v>0</c:v>
                </c:pt>
                <c:pt idx="20">
                  <c:v>3.4482758620689724E-2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13-4163-BF1B-515F8CACF435}"/>
            </c:ext>
          </c:extLst>
        </c:ser>
        <c:ser>
          <c:idx val="4"/>
          <c:order val="4"/>
          <c:tx>
            <c:strRef>
              <c:f>young!$V$2</c:f>
              <c:strCache>
                <c:ptCount val="1"/>
                <c:pt idx="0">
                  <c:v>pareto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0.16135396197338889</c:v>
                </c:pt>
                <c:pt idx="1">
                  <c:v>9.3837013477199221E-2</c:v>
                </c:pt>
                <c:pt idx="2">
                  <c:v>6.8339345095484713E-2</c:v>
                </c:pt>
                <c:pt idx="3">
                  <c:v>5.4571855507163106E-2</c:v>
                </c:pt>
                <c:pt idx="4">
                  <c:v>4.5833718215054879E-2</c:v>
                </c:pt>
                <c:pt idx="5">
                  <c:v>3.9743430953406551E-2</c:v>
                </c:pt>
                <c:pt idx="6">
                  <c:v>3.523002622633864E-2</c:v>
                </c:pt>
                <c:pt idx="7">
                  <c:v>3.1736809422417432E-2</c:v>
                </c:pt>
                <c:pt idx="8">
                  <c:v>2.8944229388367847E-2</c:v>
                </c:pt>
                <c:pt idx="9">
                  <c:v>2.6655058117293556E-2</c:v>
                </c:pt>
                <c:pt idx="10">
                  <c:v>2.4740618583275215E-2</c:v>
                </c:pt>
                <c:pt idx="11">
                  <c:v>2.3113190530890188E-2</c:v>
                </c:pt>
                <c:pt idx="12">
                  <c:v>2.1710805280539123E-2</c:v>
                </c:pt>
                <c:pt idx="13">
                  <c:v>2.0488374784055439E-2</c:v>
                </c:pt>
                <c:pt idx="14">
                  <c:v>1.9412267587358163E-2</c:v>
                </c:pt>
                <c:pt idx="15">
                  <c:v>1.8456859546999195E-2</c:v>
                </c:pt>
                <c:pt idx="16">
                  <c:v>1.7602265903849494E-2</c:v>
                </c:pt>
                <c:pt idx="17">
                  <c:v>1.6832806644384472E-2</c:v>
                </c:pt>
                <c:pt idx="18">
                  <c:v>1.613594176505578E-2</c:v>
                </c:pt>
                <c:pt idx="19">
                  <c:v>1.5501516152423437E-2</c:v>
                </c:pt>
                <c:pt idx="20">
                  <c:v>1.4921213526828698E-2</c:v>
                </c:pt>
                <c:pt idx="21">
                  <c:v>1.4388154657249293E-2</c:v>
                </c:pt>
                <c:pt idx="22">
                  <c:v>1.3896597089912248E-2</c:v>
                </c:pt>
                <c:pt idx="23">
                  <c:v>1.3441707565296192E-2</c:v>
                </c:pt>
                <c:pt idx="24">
                  <c:v>1.3019387312990266E-2</c:v>
                </c:pt>
                <c:pt idx="25">
                  <c:v>1.262613636996898E-2</c:v>
                </c:pt>
                <c:pt idx="26">
                  <c:v>1.2258947078230192E-2</c:v>
                </c:pt>
                <c:pt idx="27">
                  <c:v>1.1915219665039252E-2</c:v>
                </c:pt>
                <c:pt idx="28">
                  <c:v>1.1592694721010908E-2</c:v>
                </c:pt>
                <c:pt idx="29">
                  <c:v>1.1289398741373012E-2</c:v>
                </c:pt>
                <c:pt idx="30">
                  <c:v>1.100359986196109E-2</c:v>
                </c:pt>
                <c:pt idx="31">
                  <c:v>1.0733771621574276E-2</c:v>
                </c:pt>
                <c:pt idx="32">
                  <c:v>1.0478563095445115E-2</c:v>
                </c:pt>
                <c:pt idx="33">
                  <c:v>1.0236774124710872E-2</c:v>
                </c:pt>
                <c:pt idx="34">
                  <c:v>1.0007334651214235E-2</c:v>
                </c:pt>
                <c:pt idx="35">
                  <c:v>9.7892873817917031E-3</c:v>
                </c:pt>
                <c:pt idx="36">
                  <c:v>9.5817731698902512E-3</c:v>
                </c:pt>
                <c:pt idx="37">
                  <c:v>9.3840186280926881E-3</c:v>
                </c:pt>
                <c:pt idx="38">
                  <c:v>9.1953255824752077E-3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13-4163-BF1B-515F8CAC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078616"/>
        <c:axId val="1103078944"/>
      </c:lineChart>
      <c:catAx>
        <c:axId val="1103078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944"/>
        <c:crosses val="autoZero"/>
        <c:auto val="1"/>
        <c:lblAlgn val="ctr"/>
        <c:lblOffset val="100"/>
        <c:noMultiLvlLbl val="0"/>
      </c:catAx>
      <c:valAx>
        <c:axId val="11030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young!$X$2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young!$X$3:$X$41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2.9866117404737387E-2</c:v>
                </c:pt>
                <c:pt idx="2">
                  <c:v>8.1359423274974252E-2</c:v>
                </c:pt>
                <c:pt idx="3">
                  <c:v>8.9598352214212168E-2</c:v>
                </c:pt>
                <c:pt idx="4">
                  <c:v>8.4449021627188481E-2</c:v>
                </c:pt>
                <c:pt idx="5">
                  <c:v>0.10092687950566424</c:v>
                </c:pt>
                <c:pt idx="6">
                  <c:v>9.2687950566426397E-2</c:v>
                </c:pt>
                <c:pt idx="7">
                  <c:v>7.9299691040164794E-2</c:v>
                </c:pt>
                <c:pt idx="8">
                  <c:v>7.518022657054578E-2</c:v>
                </c:pt>
                <c:pt idx="9">
                  <c:v>6.4881565396498517E-2</c:v>
                </c:pt>
                <c:pt idx="10">
                  <c:v>5.6642636457260497E-2</c:v>
                </c:pt>
                <c:pt idx="11">
                  <c:v>4.6343975283213226E-2</c:v>
                </c:pt>
                <c:pt idx="12">
                  <c:v>3.7075180226570463E-2</c:v>
                </c:pt>
                <c:pt idx="13">
                  <c:v>2.7806385169927936E-2</c:v>
                </c:pt>
                <c:pt idx="14">
                  <c:v>1.7507723995880551E-2</c:v>
                </c:pt>
                <c:pt idx="15">
                  <c:v>1.7507723995880551E-2</c:v>
                </c:pt>
                <c:pt idx="16">
                  <c:v>2.2657054582904242E-2</c:v>
                </c:pt>
                <c:pt idx="17">
                  <c:v>7.2090628218331679E-3</c:v>
                </c:pt>
                <c:pt idx="18">
                  <c:v>5.1493305870236915E-3</c:v>
                </c:pt>
                <c:pt idx="19">
                  <c:v>1.235839340885686E-2</c:v>
                </c:pt>
                <c:pt idx="20">
                  <c:v>1.1328527291452121E-2</c:v>
                </c:pt>
                <c:pt idx="21">
                  <c:v>2.0597322348094769E-3</c:v>
                </c:pt>
                <c:pt idx="22">
                  <c:v>2.0597322348094769E-3</c:v>
                </c:pt>
                <c:pt idx="23">
                  <c:v>2.0597322348093624E-3</c:v>
                </c:pt>
                <c:pt idx="24">
                  <c:v>6.1791967044284302E-3</c:v>
                </c:pt>
                <c:pt idx="25">
                  <c:v>0</c:v>
                </c:pt>
                <c:pt idx="26">
                  <c:v>5.1493305870236915E-3</c:v>
                </c:pt>
                <c:pt idx="27">
                  <c:v>0</c:v>
                </c:pt>
                <c:pt idx="28">
                  <c:v>0</c:v>
                </c:pt>
                <c:pt idx="29">
                  <c:v>2.0597322348094769E-3</c:v>
                </c:pt>
                <c:pt idx="30">
                  <c:v>0</c:v>
                </c:pt>
                <c:pt idx="31">
                  <c:v>5.1493305870236915E-3</c:v>
                </c:pt>
                <c:pt idx="32">
                  <c:v>2.0597322348094769E-3</c:v>
                </c:pt>
                <c:pt idx="33">
                  <c:v>3.0895983522142151E-3</c:v>
                </c:pt>
                <c:pt idx="34">
                  <c:v>2.0597322348094769E-3</c:v>
                </c:pt>
                <c:pt idx="35">
                  <c:v>3.0895983522142151E-3</c:v>
                </c:pt>
                <c:pt idx="36">
                  <c:v>0</c:v>
                </c:pt>
                <c:pt idx="37">
                  <c:v>0</c:v>
                </c:pt>
                <c:pt idx="38">
                  <c:v>5.1493305870236915E-3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3-4495-ABC3-A577439EE18B}"/>
            </c:ext>
          </c:extLst>
        </c:ser>
        <c:ser>
          <c:idx val="1"/>
          <c:order val="1"/>
          <c:tx>
            <c:strRef>
              <c:f>young!$Z$2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young!$Z$3:$Z$41</c:f>
              <c:numCache>
                <c:formatCode>General</c:formatCode>
                <c:ptCount val="39"/>
                <c:pt idx="0">
                  <c:v>0</c:v>
                </c:pt>
                <c:pt idx="1">
                  <c:v>1.9449301294080876E-2</c:v>
                </c:pt>
                <c:pt idx="2">
                  <c:v>5.9789834840252076E-2</c:v>
                </c:pt>
                <c:pt idx="3">
                  <c:v>7.9274346076330882E-2</c:v>
                </c:pt>
                <c:pt idx="4">
                  <c:v>8.2740597199634155E-2</c:v>
                </c:pt>
                <c:pt idx="5">
                  <c:v>9.4684434082628013E-2</c:v>
                </c:pt>
                <c:pt idx="6">
                  <c:v>9.3499452496757021E-2</c:v>
                </c:pt>
                <c:pt idx="7">
                  <c:v>8.4366056637459025E-2</c:v>
                </c:pt>
                <c:pt idx="8">
                  <c:v>7.848670583924526E-2</c:v>
                </c:pt>
                <c:pt idx="9">
                  <c:v>6.9722277441221919E-2</c:v>
                </c:pt>
                <c:pt idx="10">
                  <c:v>6.1289403006994814E-2</c:v>
                </c:pt>
                <c:pt idx="11">
                  <c:v>5.1631241336366811E-2</c:v>
                </c:pt>
                <c:pt idx="12">
                  <c:v>4.2214894694863211E-2</c:v>
                </c:pt>
                <c:pt idx="13">
                  <c:v>3.2883183313553305E-2</c:v>
                </c:pt>
                <c:pt idx="14">
                  <c:v>2.2910428711446253E-2</c:v>
                </c:pt>
                <c:pt idx="15">
                  <c:v>1.9419964600708783E-2</c:v>
                </c:pt>
                <c:pt idx="16">
                  <c:v>2.1551629971274959E-2</c:v>
                </c:pt>
                <c:pt idx="17">
                  <c:v>1.2237729423000245E-2</c:v>
                </c:pt>
                <c:pt idx="18">
                  <c:v>7.6365331073743777E-3</c:v>
                </c:pt>
                <c:pt idx="19">
                  <c:v>1.0720773329959335E-2</c:v>
                </c:pt>
                <c:pt idx="20">
                  <c:v>1.1129591845999209E-2</c:v>
                </c:pt>
                <c:pt idx="21">
                  <c:v>5.2366882698294407E-3</c:v>
                </c:pt>
                <c:pt idx="22">
                  <c:v>3.1741720181700218E-3</c:v>
                </c:pt>
                <c:pt idx="23">
                  <c:v>2.4522913300891501E-3</c:v>
                </c:pt>
                <c:pt idx="24">
                  <c:v>4.8822953367203548E-3</c:v>
                </c:pt>
                <c:pt idx="25">
                  <c:v>1.708803367852124E-3</c:v>
                </c:pt>
                <c:pt idx="26">
                  <c:v>3.9514089880725361E-3</c:v>
                </c:pt>
                <c:pt idx="27">
                  <c:v>1.3829931458253875E-3</c:v>
                </c:pt>
                <c:pt idx="28">
                  <c:v>4.8404760103888558E-4</c:v>
                </c:pt>
                <c:pt idx="29">
                  <c:v>1.5107477840933272E-3</c:v>
                </c:pt>
                <c:pt idx="30">
                  <c:v>5.2876172443266456E-4</c:v>
                </c:pt>
                <c:pt idx="31">
                  <c:v>3.5383944128757248E-3</c:v>
                </c:pt>
                <c:pt idx="32">
                  <c:v>2.5797691682362205E-3</c:v>
                </c:pt>
                <c:pt idx="33">
                  <c:v>2.9149158944772532E-3</c:v>
                </c:pt>
                <c:pt idx="34">
                  <c:v>2.3615516867967557E-3</c:v>
                </c:pt>
                <c:pt idx="35">
                  <c:v>2.8385397759734402E-3</c:v>
                </c:pt>
                <c:pt idx="36">
                  <c:v>9.9348892159070419E-4</c:v>
                </c:pt>
                <c:pt idx="37">
                  <c:v>3.4772112255674644E-4</c:v>
                </c:pt>
                <c:pt idx="38">
                  <c:v>3.4750302022191538E-3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3-4495-ABC3-A577439EE18B}"/>
            </c:ext>
          </c:extLst>
        </c:ser>
        <c:ser>
          <c:idx val="2"/>
          <c:order val="2"/>
          <c:tx>
            <c:strRef>
              <c:f>young!$AB$2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young!$AB$3:$AB$41</c:f>
              <c:numCache>
                <c:formatCode>General</c:formatCode>
                <c:ptCount val="39"/>
                <c:pt idx="0">
                  <c:v>0</c:v>
                </c:pt>
                <c:pt idx="1">
                  <c:v>3.1938703654614542E-2</c:v>
                </c:pt>
                <c:pt idx="2">
                  <c:v>6.4147791233401655E-2</c:v>
                </c:pt>
                <c:pt idx="3">
                  <c:v>8.4895556869360109E-2</c:v>
                </c:pt>
                <c:pt idx="4">
                  <c:v>9.4714628058349321E-2</c:v>
                </c:pt>
                <c:pt idx="5">
                  <c:v>9.622933966828924E-2</c:v>
                </c:pt>
                <c:pt idx="6">
                  <c:v>9.2149130372830443E-2</c:v>
                </c:pt>
                <c:pt idx="7">
                  <c:v>8.4710064938911964E-2</c:v>
                </c:pt>
                <c:pt idx="8">
                  <c:v>7.5577803581713912E-2</c:v>
                </c:pt>
                <c:pt idx="9">
                  <c:v>6.5907729808951154E-2</c:v>
                </c:pt>
                <c:pt idx="10">
                  <c:v>5.6448920691082621E-2</c:v>
                </c:pt>
                <c:pt idx="11">
                  <c:v>4.764814138147147E-2</c:v>
                </c:pt>
                <c:pt idx="12">
                  <c:v>3.9738393563754706E-2</c:v>
                </c:pt>
                <c:pt idx="13">
                  <c:v>3.2808493534169127E-2</c:v>
                </c:pt>
                <c:pt idx="14">
                  <c:v>2.6854990860014489E-2</c:v>
                </c:pt>
                <c:pt idx="15">
                  <c:v>2.181939032652478E-2</c:v>
                </c:pt>
                <c:pt idx="16">
                  <c:v>1.7613886329285709E-2</c:v>
                </c:pt>
                <c:pt idx="17">
                  <c:v>1.4138491630993259E-2</c:v>
                </c:pt>
                <c:pt idx="18">
                  <c:v>1.1291930699610165E-2</c:v>
                </c:pt>
                <c:pt idx="19">
                  <c:v>8.978147204849735E-3</c:v>
                </c:pt>
                <c:pt idx="20">
                  <c:v>7.1098170034242939E-3</c:v>
                </c:pt>
                <c:pt idx="21">
                  <c:v>5.6098834051465157E-3</c:v>
                </c:pt>
                <c:pt idx="22">
                  <c:v>4.4118391833660418E-3</c:v>
                </c:pt>
                <c:pt idx="23">
                  <c:v>3.4592589814997966E-3</c:v>
                </c:pt>
                <c:pt idx="24">
                  <c:v>2.7049232327902798E-3</c:v>
                </c:pt>
                <c:pt idx="25">
                  <c:v>2.1097577205536223E-3</c:v>
                </c:pt>
                <c:pt idx="26">
                  <c:v>1.6417304580442515E-3</c:v>
                </c:pt>
                <c:pt idx="27">
                  <c:v>1.2747907031912095E-3</c:v>
                </c:pt>
                <c:pt idx="28">
                  <c:v>9.8789662935311134E-4</c:v>
                </c:pt>
                <c:pt idx="29">
                  <c:v>7.641531079369795E-4</c:v>
                </c:pt>
                <c:pt idx="30">
                  <c:v>5.9006524432338961E-4</c:v>
                </c:pt>
                <c:pt idx="31">
                  <c:v>4.5490383719316049E-4</c:v>
                </c:pt>
                <c:pt idx="32">
                  <c:v>3.5017371315285931E-4</c:v>
                </c:pt>
                <c:pt idx="33">
                  <c:v>2.6917344587481346E-4</c:v>
                </c:pt>
                <c:pt idx="34">
                  <c:v>2.0663427452120153E-4</c:v>
                </c:pt>
                <c:pt idx="35">
                  <c:v>1.5842638883302289E-4</c:v>
                </c:pt>
                <c:pt idx="36">
                  <c:v>1.2132167941548802E-4</c:v>
                </c:pt>
                <c:pt idx="37">
                  <c:v>9.2803256471358554E-5</c:v>
                </c:pt>
                <c:pt idx="38">
                  <c:v>7.0913326730173289E-5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C-4D9C-9D06-54B0A314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957136"/>
        <c:axId val="640953856"/>
      </c:lineChart>
      <c:catAx>
        <c:axId val="64095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3856"/>
        <c:crosses val="autoZero"/>
        <c:auto val="1"/>
        <c:lblAlgn val="ctr"/>
        <c:lblOffset val="100"/>
        <c:noMultiLvlLbl val="0"/>
      </c:catAx>
      <c:valAx>
        <c:axId val="640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old!$AE$2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old!$AE$3:$AE$57</c:f>
              <c:numCache>
                <c:formatCode>General</c:formatCode>
                <c:ptCount val="55"/>
                <c:pt idx="0">
                  <c:v>0</c:v>
                </c:pt>
                <c:pt idx="1">
                  <c:v>2.0434227330779056E-2</c:v>
                </c:pt>
                <c:pt idx="2">
                  <c:v>3.5759897828863338E-2</c:v>
                </c:pt>
                <c:pt idx="3">
                  <c:v>5.3639846743295014E-2</c:v>
                </c:pt>
                <c:pt idx="4">
                  <c:v>4.853128991060026E-2</c:v>
                </c:pt>
                <c:pt idx="5">
                  <c:v>5.2362707535121338E-2</c:v>
                </c:pt>
                <c:pt idx="6">
                  <c:v>5.1085568326947613E-2</c:v>
                </c:pt>
                <c:pt idx="7">
                  <c:v>5.2362707535121338E-2</c:v>
                </c:pt>
                <c:pt idx="8">
                  <c:v>7.0242656449552993E-2</c:v>
                </c:pt>
                <c:pt idx="9">
                  <c:v>7.0242656449552993E-2</c:v>
                </c:pt>
                <c:pt idx="10">
                  <c:v>5.1085568326947682E-2</c:v>
                </c:pt>
                <c:pt idx="11">
                  <c:v>6.3856960408684535E-2</c:v>
                </c:pt>
                <c:pt idx="12">
                  <c:v>5.747126436781607E-2</c:v>
                </c:pt>
                <c:pt idx="13">
                  <c:v>4.7254150702426605E-2</c:v>
                </c:pt>
                <c:pt idx="14">
                  <c:v>3.3205619412515992E-2</c:v>
                </c:pt>
                <c:pt idx="15">
                  <c:v>6.0025542784163381E-2</c:v>
                </c:pt>
                <c:pt idx="16">
                  <c:v>3.959131545338445E-2</c:v>
                </c:pt>
                <c:pt idx="17">
                  <c:v>1.915708812260538E-2</c:v>
                </c:pt>
                <c:pt idx="18">
                  <c:v>2.2988505747126457E-2</c:v>
                </c:pt>
                <c:pt idx="19">
                  <c:v>2.1711366538952764E-2</c:v>
                </c:pt>
                <c:pt idx="20">
                  <c:v>2.0434227330778931E-2</c:v>
                </c:pt>
                <c:pt idx="21">
                  <c:v>1.0217113665389537E-2</c:v>
                </c:pt>
                <c:pt idx="22">
                  <c:v>8.9399744572158449E-3</c:v>
                </c:pt>
                <c:pt idx="23">
                  <c:v>1.6602809706257996E-2</c:v>
                </c:pt>
                <c:pt idx="24">
                  <c:v>7.6628352490421521E-3</c:v>
                </c:pt>
                <c:pt idx="25">
                  <c:v>5.1085568326947684E-3</c:v>
                </c:pt>
                <c:pt idx="26">
                  <c:v>8.9399744572158449E-3</c:v>
                </c:pt>
                <c:pt idx="27">
                  <c:v>2.5542784163473842E-3</c:v>
                </c:pt>
                <c:pt idx="28">
                  <c:v>3.8314176245210761E-3</c:v>
                </c:pt>
                <c:pt idx="29">
                  <c:v>7.6628352490421521E-3</c:v>
                </c:pt>
                <c:pt idx="30">
                  <c:v>3.8314176245210761E-3</c:v>
                </c:pt>
                <c:pt idx="31">
                  <c:v>3.8314176245210761E-3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5.1085568326947684E-3</c:v>
                </c:pt>
                <c:pt idx="36">
                  <c:v>5.1085568326947684E-3</c:v>
                </c:pt>
                <c:pt idx="37">
                  <c:v>1.0217113665389537E-2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3.8314176245210761E-3</c:v>
                </c:pt>
                <c:pt idx="42">
                  <c:v>0</c:v>
                </c:pt>
                <c:pt idx="43">
                  <c:v>5.1085568326947684E-3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tx>
            <c:strRef>
              <c:f>old!$AG$2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old!$AG$3:$AG$57</c:f>
              <c:numCache>
                <c:formatCode>General</c:formatCode>
                <c:ptCount val="55"/>
                <c:pt idx="0">
                  <c:v>0</c:v>
                </c:pt>
                <c:pt idx="1">
                  <c:v>1.0217145035599158E-2</c:v>
                </c:pt>
                <c:pt idx="2">
                  <c:v>2.2988576330098098E-2</c:v>
                </c:pt>
                <c:pt idx="3">
                  <c:v>3.8314293883496837E-2</c:v>
                </c:pt>
                <c:pt idx="4">
                  <c:v>4.3422866401296417E-2</c:v>
                </c:pt>
                <c:pt idx="5">
                  <c:v>4.7892867354371045E-2</c:v>
                </c:pt>
                <c:pt idx="6">
                  <c:v>4.9489296266183404E-2</c:v>
                </c:pt>
                <c:pt idx="7">
                  <c:v>5.0926082286814549E-2</c:v>
                </c:pt>
                <c:pt idx="8">
                  <c:v>6.058447720327937E-2</c:v>
                </c:pt>
                <c:pt idx="9">
                  <c:v>6.5413674661511795E-2</c:v>
                </c:pt>
                <c:pt idx="10">
                  <c:v>5.824969991975381E-2</c:v>
                </c:pt>
                <c:pt idx="11">
                  <c:v>6.1053428196124263E-2</c:v>
                </c:pt>
                <c:pt idx="12">
                  <c:v>5.9262434510684747E-2</c:v>
                </c:pt>
                <c:pt idx="13">
                  <c:v>5.3258365150165445E-2</c:v>
                </c:pt>
                <c:pt idx="14">
                  <c:v>4.3232043257931368E-2</c:v>
                </c:pt>
                <c:pt idx="15">
                  <c:v>5.1628885171038155E-2</c:v>
                </c:pt>
                <c:pt idx="16">
                  <c:v>4.5610161091992465E-2</c:v>
                </c:pt>
                <c:pt idx="17">
                  <c:v>3.2383654016870447E-2</c:v>
                </c:pt>
                <c:pt idx="18">
                  <c:v>2.7686115173484283E-2</c:v>
                </c:pt>
                <c:pt idx="19">
                  <c:v>2.4698774187066255E-2</c:v>
                </c:pt>
                <c:pt idx="20">
                  <c:v>2.2566532129132223E-2</c:v>
                </c:pt>
                <c:pt idx="21">
                  <c:v>1.6391838582365693E-2</c:v>
                </c:pt>
                <c:pt idx="22">
                  <c:v>1.2665920244257481E-2</c:v>
                </c:pt>
                <c:pt idx="23">
                  <c:v>1.4634390463553061E-2</c:v>
                </c:pt>
                <c:pt idx="24">
                  <c:v>1.1148624620126217E-2</c:v>
                </c:pt>
                <c:pt idx="25">
                  <c:v>8.1285985689629001E-3</c:v>
                </c:pt>
                <c:pt idx="26">
                  <c:v>8.5343002375560858E-3</c:v>
                </c:pt>
                <c:pt idx="27">
                  <c:v>5.5442932482279387E-3</c:v>
                </c:pt>
                <c:pt idx="28">
                  <c:v>4.6878613182888126E-3</c:v>
                </c:pt>
                <c:pt idx="29">
                  <c:v>6.1753600474940941E-3</c:v>
                </c:pt>
                <c:pt idx="30">
                  <c:v>5.0033947179218899E-3</c:v>
                </c:pt>
                <c:pt idx="31">
                  <c:v>4.4174120531357882E-3</c:v>
                </c:pt>
                <c:pt idx="32">
                  <c:v>2.2087060265678941E-3</c:v>
                </c:pt>
                <c:pt idx="33">
                  <c:v>1.1043530132839471E-3</c:v>
                </c:pt>
                <c:pt idx="34">
                  <c:v>5.5217650664197353E-4</c:v>
                </c:pt>
                <c:pt idx="35">
                  <c:v>2.830374512220778E-3</c:v>
                </c:pt>
                <c:pt idx="36">
                  <c:v>3.9694735150101806E-3</c:v>
                </c:pt>
                <c:pt idx="37">
                  <c:v>7.0933092753046739E-3</c:v>
                </c:pt>
                <c:pt idx="38">
                  <c:v>3.546654637652337E-3</c:v>
                </c:pt>
                <c:pt idx="39">
                  <c:v>1.7733273188261685E-3</c:v>
                </c:pt>
                <c:pt idx="40">
                  <c:v>8.8666365941308424E-4</c:v>
                </c:pt>
                <c:pt idx="41">
                  <c:v>2.3590465238813858E-3</c:v>
                </c:pt>
                <c:pt idx="42">
                  <c:v>1.1795232619406929E-3</c:v>
                </c:pt>
                <c:pt idx="43">
                  <c:v>3.1440478898701377E-3</c:v>
                </c:pt>
                <c:pt idx="44">
                  <c:v>1.5720239449350689E-3</c:v>
                </c:pt>
                <c:pt idx="45">
                  <c:v>7.8601197246753443E-4</c:v>
                </c:pt>
                <c:pt idx="46">
                  <c:v>3.9300598623376722E-4</c:v>
                </c:pt>
                <c:pt idx="47">
                  <c:v>1.9650299311688361E-4</c:v>
                </c:pt>
                <c:pt idx="48">
                  <c:v>9.8251496558441804E-5</c:v>
                </c:pt>
                <c:pt idx="49">
                  <c:v>4.9125748279220902E-5</c:v>
                </c:pt>
                <c:pt idx="50">
                  <c:v>2.4562874139610451E-5</c:v>
                </c:pt>
                <c:pt idx="51">
                  <c:v>1.2281437069805225E-5</c:v>
                </c:pt>
                <c:pt idx="52">
                  <c:v>6.1407185349026127E-6</c:v>
                </c:pt>
                <c:pt idx="53">
                  <c:v>3.0703592674513064E-6</c:v>
                </c:pt>
                <c:pt idx="54">
                  <c:v>1.5351796337256532E-6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tx>
            <c:strRef>
              <c:f>old!$AI$2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old!$AI$3:$AI$57</c:f>
              <c:numCache>
                <c:formatCode>General</c:formatCode>
                <c:ptCount val="55"/>
                <c:pt idx="0">
                  <c:v>0</c:v>
                </c:pt>
                <c:pt idx="1">
                  <c:v>2.6496150672176114E-3</c:v>
                </c:pt>
                <c:pt idx="2">
                  <c:v>1.2057648018933395E-2</c:v>
                </c:pt>
                <c:pt idx="3">
                  <c:v>2.5748595337092086E-2</c:v>
                </c:pt>
                <c:pt idx="4">
                  <c:v>4.0337905841009117E-2</c:v>
                </c:pt>
                <c:pt idx="5">
                  <c:v>5.3328284194231315E-2</c:v>
                </c:pt>
                <c:pt idx="6">
                  <c:v>6.3325002628873597E-2</c:v>
                </c:pt>
                <c:pt idx="7">
                  <c:v>6.9825845294268316E-2</c:v>
                </c:pt>
                <c:pt idx="8">
                  <c:v>7.2929955918871969E-2</c:v>
                </c:pt>
                <c:pt idx="9">
                  <c:v>7.3081594413945461E-2</c:v>
                </c:pt>
                <c:pt idx="10">
                  <c:v>7.0879581159993002E-2</c:v>
                </c:pt>
                <c:pt idx="11">
                  <c:v>6.6950655456625888E-2</c:v>
                </c:pt>
                <c:pt idx="12">
                  <c:v>6.1874211422485718E-2</c:v>
                </c:pt>
                <c:pt idx="13">
                  <c:v>5.6144206092020324E-2</c:v>
                </c:pt>
                <c:pt idx="14">
                  <c:v>5.0155849549946924E-2</c:v>
                </c:pt>
                <c:pt idx="15">
                  <c:v>4.4207483866608166E-2</c:v>
                </c:pt>
                <c:pt idx="16">
                  <c:v>3.8510775910095274E-2</c:v>
                </c:pt>
                <c:pt idx="17">
                  <c:v>3.3204604085588806E-2</c:v>
                </c:pt>
                <c:pt idx="18">
                  <c:v>2.836973376214471E-2</c:v>
                </c:pt>
                <c:pt idx="19">
                  <c:v>2.4042602203326414E-2</c:v>
                </c:pt>
                <c:pt idx="20">
                  <c:v>2.0227365293122076E-2</c:v>
                </c:pt>
                <c:pt idx="21">
                  <c:v>1.6905892489224795E-2</c:v>
                </c:pt>
                <c:pt idx="22">
                  <c:v>1.4045717746367009E-2</c:v>
                </c:pt>
                <c:pt idx="23">
                  <c:v>1.1606129810214435E-2</c:v>
                </c:pt>
                <c:pt idx="24">
                  <c:v>9.5426656883264085E-3</c:v>
                </c:pt>
                <c:pt idx="25">
                  <c:v>7.8102924331950232E-3</c:v>
                </c:pt>
                <c:pt idx="26">
                  <c:v>6.3655495935664302E-3</c:v>
                </c:pt>
                <c:pt idx="27">
                  <c:v>5.1678943821700752E-3</c:v>
                </c:pt>
                <c:pt idx="28">
                  <c:v>4.1804543042660404E-3</c:v>
                </c:pt>
                <c:pt idx="29">
                  <c:v>3.3703540199370862E-3</c:v>
                </c:pt>
                <c:pt idx="30">
                  <c:v>2.7087480730490234E-3</c:v>
                </c:pt>
                <c:pt idx="31">
                  <c:v>2.1706604776447701E-3</c:v>
                </c:pt>
                <c:pt idx="32">
                  <c:v>1.734706539675204E-3</c:v>
                </c:pt>
                <c:pt idx="33">
                  <c:v>1.3827515796598006E-3</c:v>
                </c:pt>
                <c:pt idx="34">
                  <c:v>1.0995449338274757E-3</c:v>
                </c:pt>
                <c:pt idx="35">
                  <c:v>8.7235512195560708E-4</c:v>
                </c:pt>
                <c:pt idx="36">
                  <c:v>6.9062272437938981E-4</c:v>
                </c:pt>
                <c:pt idx="37">
                  <c:v>5.4564069104364018E-4</c:v>
                </c:pt>
                <c:pt idx="38">
                  <c:v>4.3026696558633447E-4</c:v>
                </c:pt>
                <c:pt idx="39">
                  <c:v>3.3867098412474611E-4</c:v>
                </c:pt>
                <c:pt idx="40">
                  <c:v>2.6611342165387697E-4</c:v>
                </c:pt>
                <c:pt idx="41">
                  <c:v>2.0875720508564211E-4</c:v>
                </c:pt>
                <c:pt idx="42">
                  <c:v>1.6350705372837111E-4</c:v>
                </c:pt>
                <c:pt idx="43">
                  <c:v>1.2787446391088604E-4</c:v>
                </c:pt>
                <c:pt idx="44">
                  <c:v>9.986498834518425E-5</c:v>
                </c:pt>
                <c:pt idx="45">
                  <c:v>7.7884772625312621E-5</c:v>
                </c:pt>
                <c:pt idx="46">
                  <c:v>6.0663529005892997E-5</c:v>
                </c:pt>
                <c:pt idx="47">
                  <c:v>4.7191400794056495E-5</c:v>
                </c:pt>
                <c:pt idx="48">
                  <c:v>3.6667464938044973E-5</c:v>
                </c:pt>
                <c:pt idx="49">
                  <c:v>2.8457913187645939E-5</c:v>
                </c:pt>
                <c:pt idx="50">
                  <c:v>2.2062229591192995E-5</c:v>
                </c:pt>
                <c:pt idx="51">
                  <c:v>1.708593619238017E-5</c:v>
                </c:pt>
                <c:pt idx="52">
                  <c:v>1.3218705877082832E-5</c:v>
                </c:pt>
                <c:pt idx="53">
                  <c:v>1.021684045061635E-5</c:v>
                </c:pt>
                <c:pt idx="54">
                  <c:v>7.8892840204285259E-6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8-4EDC-8D66-9E23D50A6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old!$N$2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old!$N$3:$N$57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8.2949308755760356E-2</c:v>
                </c:pt>
                <c:pt idx="3">
                  <c:v>5.5299539170506895E-2</c:v>
                </c:pt>
                <c:pt idx="4">
                  <c:v>5.9907834101382479E-2</c:v>
                </c:pt>
                <c:pt idx="5">
                  <c:v>5.0691244239631381E-2</c:v>
                </c:pt>
                <c:pt idx="6">
                  <c:v>6.9124423963133633E-2</c:v>
                </c:pt>
                <c:pt idx="7">
                  <c:v>6.4516129032258063E-2</c:v>
                </c:pt>
                <c:pt idx="8">
                  <c:v>4.1474654377880157E-2</c:v>
                </c:pt>
                <c:pt idx="9">
                  <c:v>4.6082949308755804E-2</c:v>
                </c:pt>
                <c:pt idx="10">
                  <c:v>3.2258064516129059E-2</c:v>
                </c:pt>
                <c:pt idx="11">
                  <c:v>5.5299539170506833E-2</c:v>
                </c:pt>
                <c:pt idx="12">
                  <c:v>4.147465437788022E-2</c:v>
                </c:pt>
                <c:pt idx="13">
                  <c:v>1.8433179723502321E-2</c:v>
                </c:pt>
                <c:pt idx="14">
                  <c:v>1.3824884792626741E-2</c:v>
                </c:pt>
                <c:pt idx="15">
                  <c:v>1.8433179723502321E-2</c:v>
                </c:pt>
                <c:pt idx="16">
                  <c:v>1.3824884792626613E-2</c:v>
                </c:pt>
                <c:pt idx="17">
                  <c:v>1.3824884792626741E-2</c:v>
                </c:pt>
                <c:pt idx="18">
                  <c:v>9.2165898617511607E-3</c:v>
                </c:pt>
                <c:pt idx="19">
                  <c:v>2.7649769585253482E-2</c:v>
                </c:pt>
                <c:pt idx="20">
                  <c:v>9.2165898617511607E-3</c:v>
                </c:pt>
                <c:pt idx="21">
                  <c:v>1.3824884792626741E-2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1.8433179723502321E-2</c:v>
                </c:pt>
                <c:pt idx="26">
                  <c:v>9.2165898617511607E-3</c:v>
                </c:pt>
                <c:pt idx="27">
                  <c:v>2.3041474654377902E-2</c:v>
                </c:pt>
                <c:pt idx="28">
                  <c:v>1.3824884792626741E-2</c:v>
                </c:pt>
                <c:pt idx="29">
                  <c:v>1.3824884792626613E-2</c:v>
                </c:pt>
                <c:pt idx="30">
                  <c:v>0</c:v>
                </c:pt>
                <c:pt idx="31">
                  <c:v>1.3824884792626741E-2</c:v>
                </c:pt>
                <c:pt idx="32">
                  <c:v>0</c:v>
                </c:pt>
                <c:pt idx="33">
                  <c:v>0</c:v>
                </c:pt>
                <c:pt idx="34">
                  <c:v>1.8433179723502321E-2</c:v>
                </c:pt>
                <c:pt idx="35">
                  <c:v>0</c:v>
                </c:pt>
                <c:pt idx="36">
                  <c:v>1.8433179723502321E-2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7-433B-896E-94DD6EF6495A}"/>
            </c:ext>
          </c:extLst>
        </c:ser>
        <c:ser>
          <c:idx val="1"/>
          <c:order val="1"/>
          <c:tx>
            <c:strRef>
              <c:f>old!$P$2</c:f>
              <c:strCache>
                <c:ptCount val="1"/>
                <c:pt idx="0">
                  <c:v>smooth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old!$P$3:$P$57</c:f>
              <c:numCache>
                <c:formatCode>General</c:formatCode>
                <c:ptCount val="55"/>
                <c:pt idx="0">
                  <c:v>6.8669530787908856E-2</c:v>
                </c:pt>
                <c:pt idx="1">
                  <c:v>6.2231762276542396E-2</c:v>
                </c:pt>
                <c:pt idx="2">
                  <c:v>6.9742492206469928E-2</c:v>
                </c:pt>
                <c:pt idx="3">
                  <c:v>6.0622320148700767E-2</c:v>
                </c:pt>
                <c:pt idx="4">
                  <c:v>5.8208156956938352E-2</c:v>
                </c:pt>
                <c:pt idx="5">
                  <c:v>5.270922968681286E-2</c:v>
                </c:pt>
                <c:pt idx="6">
                  <c:v>5.8543457400238703E-2</c:v>
                </c:pt>
                <c:pt idx="7">
                  <c:v>5.9314648419829467E-2</c:v>
                </c:pt>
                <c:pt idx="8">
                  <c:v>4.8970629744014088E-2</c:v>
                </c:pt>
                <c:pt idx="9">
                  <c:v>4.5944543243228581E-2</c:v>
                </c:pt>
                <c:pt idx="10">
                  <c:v>3.799373148146936E-2</c:v>
                </c:pt>
                <c:pt idx="11">
                  <c:v>4.4747939786200459E-2</c:v>
                </c:pt>
                <c:pt idx="12">
                  <c:v>4.1687275427199605E-2</c:v>
                </c:pt>
                <c:pt idx="13">
                  <c:v>2.942732906208842E-2</c:v>
                </c:pt>
                <c:pt idx="14">
                  <c:v>2.1151433042410669E-2</c:v>
                </c:pt>
                <c:pt idx="15">
                  <c:v>1.9159407869693949E-2</c:v>
                </c:pt>
                <c:pt idx="16">
                  <c:v>1.6017472446213377E-2</c:v>
                </c:pt>
                <c:pt idx="17">
                  <c:v>1.4446504734473148E-2</c:v>
                </c:pt>
                <c:pt idx="18">
                  <c:v>1.1515098041480881E-2</c:v>
                </c:pt>
                <c:pt idx="19">
                  <c:v>1.863308604347336E-2</c:v>
                </c:pt>
                <c:pt idx="20">
                  <c:v>1.3608388695980987E-2</c:v>
                </c:pt>
                <c:pt idx="21">
                  <c:v>1.3241962859356955E-2</c:v>
                </c:pt>
                <c:pt idx="22">
                  <c:v>6.6209814296784774E-3</c:v>
                </c:pt>
                <c:pt idx="23">
                  <c:v>3.3104907148392387E-3</c:v>
                </c:pt>
                <c:pt idx="24">
                  <c:v>1.6552453574196194E-3</c:v>
                </c:pt>
                <c:pt idx="25">
                  <c:v>9.4113140271984246E-3</c:v>
                </c:pt>
                <c:pt idx="26">
                  <c:v>8.9975026878435192E-3</c:v>
                </c:pt>
                <c:pt idx="27">
                  <c:v>1.5228365529532526E-2</c:v>
                </c:pt>
                <c:pt idx="28">
                  <c:v>1.4051951276132724E-2</c:v>
                </c:pt>
                <c:pt idx="29">
                  <c:v>1.3463744149432764E-2</c:v>
                </c:pt>
                <c:pt idx="30">
                  <c:v>6.7318720747163822E-3</c:v>
                </c:pt>
                <c:pt idx="31">
                  <c:v>9.8037045487246524E-3</c:v>
                </c:pt>
                <c:pt idx="32">
                  <c:v>4.9018522743623262E-3</c:v>
                </c:pt>
                <c:pt idx="33">
                  <c:v>2.4509261371811631E-3</c:v>
                </c:pt>
                <c:pt idx="34">
                  <c:v>9.8091544170791946E-3</c:v>
                </c:pt>
                <c:pt idx="35">
                  <c:v>4.9045772085395973E-3</c:v>
                </c:pt>
                <c:pt idx="36">
                  <c:v>1.1035979952758413E-2</c:v>
                </c:pt>
                <c:pt idx="37">
                  <c:v>5.5179899763792067E-3</c:v>
                </c:pt>
                <c:pt idx="38">
                  <c:v>2.7589949881896034E-3</c:v>
                </c:pt>
                <c:pt idx="39">
                  <c:v>1.3794974940948017E-3</c:v>
                </c:pt>
                <c:pt idx="40">
                  <c:v>6.8974874704740084E-4</c:v>
                </c:pt>
                <c:pt idx="41">
                  <c:v>3.4487437352370042E-4</c:v>
                </c:pt>
                <c:pt idx="42">
                  <c:v>1.7243718676185021E-4</c:v>
                </c:pt>
                <c:pt idx="43">
                  <c:v>8.6218593380925105E-5</c:v>
                </c:pt>
                <c:pt idx="44">
                  <c:v>4.3109296690462552E-5</c:v>
                </c:pt>
                <c:pt idx="45">
                  <c:v>2.1554648345231276E-5</c:v>
                </c:pt>
                <c:pt idx="46">
                  <c:v>1.0777324172615638E-5</c:v>
                </c:pt>
                <c:pt idx="47">
                  <c:v>5.388662086307819E-6</c:v>
                </c:pt>
                <c:pt idx="48">
                  <c:v>2.6943310431539095E-6</c:v>
                </c:pt>
                <c:pt idx="49">
                  <c:v>1.3471655215769548E-6</c:v>
                </c:pt>
                <c:pt idx="50">
                  <c:v>6.7358276078847738E-7</c:v>
                </c:pt>
                <c:pt idx="51">
                  <c:v>3.3679138039423869E-7</c:v>
                </c:pt>
                <c:pt idx="52">
                  <c:v>1.6839569019711935E-7</c:v>
                </c:pt>
                <c:pt idx="53">
                  <c:v>8.4197845098559673E-8</c:v>
                </c:pt>
                <c:pt idx="54">
                  <c:v>4.2098922549279836E-8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7-433B-896E-94DD6EF6495A}"/>
            </c:ext>
          </c:extLst>
        </c:ser>
        <c:ser>
          <c:idx val="3"/>
          <c:order val="2"/>
          <c:tx>
            <c:strRef>
              <c:f>old!$S$2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old!$S$3:$S$57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8.294930875576037E-2</c:v>
                </c:pt>
                <c:pt idx="3">
                  <c:v>5.5299539170506895E-2</c:v>
                </c:pt>
                <c:pt idx="4">
                  <c:v>5.9907834101382451E-2</c:v>
                </c:pt>
                <c:pt idx="5">
                  <c:v>5.0691244239631394E-2</c:v>
                </c:pt>
                <c:pt idx="6">
                  <c:v>6.9124423963133674E-2</c:v>
                </c:pt>
                <c:pt idx="7">
                  <c:v>6.4516129032258007E-2</c:v>
                </c:pt>
                <c:pt idx="8">
                  <c:v>4.1474654377880227E-2</c:v>
                </c:pt>
                <c:pt idx="9">
                  <c:v>4.6082949308755783E-2</c:v>
                </c:pt>
                <c:pt idx="10">
                  <c:v>3.2258064516129004E-2</c:v>
                </c:pt>
                <c:pt idx="11">
                  <c:v>5.5299539170506895E-2</c:v>
                </c:pt>
                <c:pt idx="12">
                  <c:v>4.1474654377880227E-2</c:v>
                </c:pt>
                <c:pt idx="13">
                  <c:v>1.8433179723502335E-2</c:v>
                </c:pt>
                <c:pt idx="14">
                  <c:v>1.3824884792626668E-2</c:v>
                </c:pt>
                <c:pt idx="15">
                  <c:v>1.8433179723502335E-2</c:v>
                </c:pt>
                <c:pt idx="16">
                  <c:v>1.3824884792626668E-2</c:v>
                </c:pt>
                <c:pt idx="17">
                  <c:v>1.3824884792626668E-2</c:v>
                </c:pt>
                <c:pt idx="18">
                  <c:v>9.2165898617512232E-3</c:v>
                </c:pt>
                <c:pt idx="19">
                  <c:v>2.7649769585253448E-2</c:v>
                </c:pt>
                <c:pt idx="20">
                  <c:v>9.2165898617511122E-3</c:v>
                </c:pt>
                <c:pt idx="21">
                  <c:v>1.3824884792626779E-2</c:v>
                </c:pt>
                <c:pt idx="22">
                  <c:v>1.8433179723502335E-2</c:v>
                </c:pt>
                <c:pt idx="23">
                  <c:v>9.2165898617511122E-3</c:v>
                </c:pt>
                <c:pt idx="24">
                  <c:v>2.3041474654377891E-2</c:v>
                </c:pt>
                <c:pt idx="25">
                  <c:v>1.3824884792626779E-2</c:v>
                </c:pt>
                <c:pt idx="26">
                  <c:v>1.3824884792626668E-2</c:v>
                </c:pt>
                <c:pt idx="27">
                  <c:v>1.3824884792626668E-2</c:v>
                </c:pt>
                <c:pt idx="28">
                  <c:v>1.8433179723502335E-2</c:v>
                </c:pt>
                <c:pt idx="29">
                  <c:v>1.8433179723502335E-2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67-433B-896E-94DD6EF6495A}"/>
            </c:ext>
          </c:extLst>
        </c:ser>
        <c:ser>
          <c:idx val="4"/>
          <c:order val="3"/>
          <c:tx>
            <c:strRef>
              <c:f>old!$U$2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old!$U$3:$U$57</c:f>
              <c:numCache>
                <c:formatCode>General</c:formatCode>
                <c:ptCount val="55"/>
                <c:pt idx="0">
                  <c:v>0.13375252071892185</c:v>
                </c:pt>
                <c:pt idx="1">
                  <c:v>7.9529724644245361E-2</c:v>
                </c:pt>
                <c:pt idx="2">
                  <c:v>5.867607222835429E-2</c:v>
                </c:pt>
                <c:pt idx="3">
                  <c:v>4.7288657200571918E-2</c:v>
                </c:pt>
                <c:pt idx="4">
                  <c:v>4.000133376846117E-2</c:v>
                </c:pt>
                <c:pt idx="5">
                  <c:v>3.4889001287186236E-2</c:v>
                </c:pt>
                <c:pt idx="6">
                  <c:v>3.1079816467056539E-2</c:v>
                </c:pt>
                <c:pt idx="7">
                  <c:v>2.8118003800922397E-2</c:v>
                </c:pt>
                <c:pt idx="8">
                  <c:v>2.5740684613953509E-2</c:v>
                </c:pt>
                <c:pt idx="9">
                  <c:v>2.3784935363526306E-2</c:v>
                </c:pt>
                <c:pt idx="10">
                  <c:v>2.214407081797819E-2</c:v>
                </c:pt>
                <c:pt idx="11">
                  <c:v>2.0745124283030485E-2</c:v>
                </c:pt>
                <c:pt idx="12">
                  <c:v>1.9536396519000038E-2</c:v>
                </c:pt>
                <c:pt idx="13">
                  <c:v>1.8480169437801189E-2</c:v>
                </c:pt>
                <c:pt idx="14">
                  <c:v>1.7548238618703579E-2</c:v>
                </c:pt>
                <c:pt idx="15">
                  <c:v>1.6719065089865235E-2</c:v>
                </c:pt>
                <c:pt idx="16">
                  <c:v>1.5975898200285128E-2</c:v>
                </c:pt>
                <c:pt idx="17">
                  <c:v>1.5305502643977295E-2</c:v>
                </c:pt>
                <c:pt idx="18">
                  <c:v>1.4697273460742497E-2</c:v>
                </c:pt>
                <c:pt idx="19">
                  <c:v>1.4142607182092662E-2</c:v>
                </c:pt>
                <c:pt idx="20">
                  <c:v>1.363444625987535E-2</c:v>
                </c:pt>
                <c:pt idx="21">
                  <c:v>1.3166943285931895E-2</c:v>
                </c:pt>
                <c:pt idx="22">
                  <c:v>1.2735209641689641E-2</c:v>
                </c:pt>
                <c:pt idx="23">
                  <c:v>1.2335124699497787E-2</c:v>
                </c:pt>
                <c:pt idx="24">
                  <c:v>1.1963189139578336E-2</c:v>
                </c:pt>
                <c:pt idx="25">
                  <c:v>1.1616410870954618E-2</c:v>
                </c:pt>
                <c:pt idx="26">
                  <c:v>1.1292215365343425E-2</c:v>
                </c:pt>
                <c:pt idx="27">
                  <c:v>1.0988374490944502E-2</c:v>
                </c:pt>
                <c:pt idx="28">
                  <c:v>1.0702949520522387E-2</c:v>
                </c:pt>
                <c:pt idx="29">
                  <c:v>1.043424511056391E-2</c:v>
                </c:pt>
                <c:pt idx="30">
                  <c:v>1.0180771852518221E-2</c:v>
                </c:pt>
                <c:pt idx="31">
                  <c:v>9.9412155805306702E-3</c:v>
                </c:pt>
                <c:pt idx="32">
                  <c:v>9.7144120481735801E-3</c:v>
                </c:pt>
                <c:pt idx="33">
                  <c:v>9.499325904169121E-3</c:v>
                </c:pt>
                <c:pt idx="34">
                  <c:v>9.2950331349184422E-3</c:v>
                </c:pt>
                <c:pt idx="35">
                  <c:v>9.1007063214553745E-3</c:v>
                </c:pt>
                <c:pt idx="36">
                  <c:v>8.9156021955743431E-3</c:v>
                </c:pt>
                <c:pt idx="37">
                  <c:v>8.7390510853278206E-3</c:v>
                </c:pt>
                <c:pt idx="38">
                  <c:v>8.5704479217971665E-3</c:v>
                </c:pt>
                <c:pt idx="39">
                  <c:v>8.4092445428165883E-3</c:v>
                </c:pt>
                <c:pt idx="40">
                  <c:v>8.2549430794519232E-3</c:v>
                </c:pt>
                <c:pt idx="41">
                  <c:v>8.1070902506830012E-3</c:v>
                </c:pt>
                <c:pt idx="42">
                  <c:v>7.9652724232935849E-3</c:v>
                </c:pt>
                <c:pt idx="43">
                  <c:v>7.8291113192337607E-3</c:v>
                </c:pt>
                <c:pt idx="44">
                  <c:v>7.6982602730550414E-3</c:v>
                </c:pt>
                <c:pt idx="45">
                  <c:v>7.572400958474286E-3</c:v>
                </c:pt>
                <c:pt idx="46">
                  <c:v>7.4512405165065212E-3</c:v>
                </c:pt>
                <c:pt idx="47">
                  <c:v>7.3345090285442836E-3</c:v>
                </c:pt>
                <c:pt idx="48">
                  <c:v>7.2219572867404363E-3</c:v>
                </c:pt>
                <c:pt idx="49">
                  <c:v>7.1133548214549168E-3</c:v>
                </c:pt>
                <c:pt idx="50">
                  <c:v>7.0084881516565851E-3</c:v>
                </c:pt>
                <c:pt idx="51">
                  <c:v>6.9071592292670944E-3</c:v>
                </c:pt>
                <c:pt idx="52">
                  <c:v>6.8091840526868274E-3</c:v>
                </c:pt>
                <c:pt idx="53">
                  <c:v>6.714391428304726E-3</c:v>
                </c:pt>
                <c:pt idx="54">
                  <c:v>6.6226218617880172E-3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67-433B-896E-94DD6EF6495A}"/>
            </c:ext>
          </c:extLst>
        </c:ser>
        <c:ser>
          <c:idx val="5"/>
          <c:order val="4"/>
          <c:tx>
            <c:strRef>
              <c:f>old!$W$2</c:f>
              <c:strCache>
                <c:ptCount val="1"/>
                <c:pt idx="0">
                  <c:v>GG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old!$W$3:$W$57</c:f>
              <c:numCache>
                <c:formatCode>General</c:formatCode>
                <c:ptCount val="55"/>
                <c:pt idx="0">
                  <c:v>7.3853627182246237E-2</c:v>
                </c:pt>
                <c:pt idx="1">
                  <c:v>7.3853575167429839E-2</c:v>
                </c:pt>
                <c:pt idx="2">
                  <c:v>6.8906317713376616E-2</c:v>
                </c:pt>
                <c:pt idx="3">
                  <c:v>6.6158458471986314E-2</c:v>
                </c:pt>
                <c:pt idx="4">
                  <c:v>6.4246965160628652E-2</c:v>
                </c:pt>
                <c:pt idx="5">
                  <c:v>6.2736311211784385E-2</c:v>
                </c:pt>
                <c:pt idx="6">
                  <c:v>6.1401395845066237E-2</c:v>
                </c:pt>
                <c:pt idx="7">
                  <c:v>6.0078798015794077E-2</c:v>
                </c:pt>
                <c:pt idx="8">
                  <c:v>5.861921762910563E-2</c:v>
                </c:pt>
                <c:pt idx="9">
                  <c:v>5.687038178952096E-2</c:v>
                </c:pt>
                <c:pt idx="10">
                  <c:v>5.4674476198046572E-2</c:v>
                </c:pt>
                <c:pt idx="11">
                  <c:v>5.187660802810392E-2</c:v>
                </c:pt>
                <c:pt idx="12">
                  <c:v>4.834404292414738E-2</c:v>
                </c:pt>
                <c:pt idx="13">
                  <c:v>4.3995612353839267E-2</c:v>
                </c:pt>
                <c:pt idx="14">
                  <c:v>3.8837720378383365E-2</c:v>
                </c:pt>
                <c:pt idx="15">
                  <c:v>3.2998269387866666E-2</c:v>
                </c:pt>
                <c:pt idx="16">
                  <c:v>2.6744212034061517E-2</c:v>
                </c:pt>
                <c:pt idx="17">
                  <c:v>2.0465975773098111E-2</c:v>
                </c:pt>
                <c:pt idx="18">
                  <c:v>1.4617687069279994E-2</c:v>
                </c:pt>
                <c:pt idx="19">
                  <c:v>9.6189385082715208E-3</c:v>
                </c:pt>
                <c:pt idx="20">
                  <c:v>5.7474932730121253E-3</c:v>
                </c:pt>
                <c:pt idx="21">
                  <c:v>3.068582557688214E-3</c:v>
                </c:pt>
                <c:pt idx="22">
                  <c:v>1.4380629632210935E-3</c:v>
                </c:pt>
                <c:pt idx="23">
                  <c:v>5.8009887528581467E-4</c:v>
                </c:pt>
                <c:pt idx="24">
                  <c:v>1.971546754314213E-4</c:v>
                </c:pt>
                <c:pt idx="25">
                  <c:v>5.5150150943327565E-5</c:v>
                </c:pt>
                <c:pt idx="26">
                  <c:v>1.2379252149183384E-5</c:v>
                </c:pt>
                <c:pt idx="27">
                  <c:v>2.1692357708343015E-6</c:v>
                </c:pt>
                <c:pt idx="28">
                  <c:v>2.8806239604295617E-7</c:v>
                </c:pt>
                <c:pt idx="29">
                  <c:v>2.8076704347697786E-8</c:v>
                </c:pt>
                <c:pt idx="30">
                  <c:v>1.9407536837673554E-9</c:v>
                </c:pt>
                <c:pt idx="31">
                  <c:v>9.170232708672642E-11</c:v>
                </c:pt>
                <c:pt idx="32">
                  <c:v>2.8477118473546486E-12</c:v>
                </c:pt>
                <c:pt idx="33">
                  <c:v>5.5731408000051874E-14</c:v>
                </c:pt>
                <c:pt idx="34">
                  <c:v>6.5735582717887658E-16</c:v>
                </c:pt>
                <c:pt idx="35">
                  <c:v>4.456508671945265E-18</c:v>
                </c:pt>
                <c:pt idx="36">
                  <c:v>1.6513235623758044E-20</c:v>
                </c:pt>
                <c:pt idx="37">
                  <c:v>3.1708649139367032E-23</c:v>
                </c:pt>
                <c:pt idx="38">
                  <c:v>2.9824638642225064E-26</c:v>
                </c:pt>
                <c:pt idx="39">
                  <c:v>1.2948228109024694E-29</c:v>
                </c:pt>
                <c:pt idx="40">
                  <c:v>2.4371056563824476E-33</c:v>
                </c:pt>
                <c:pt idx="41">
                  <c:v>1.8617743096072058E-37</c:v>
                </c:pt>
                <c:pt idx="42">
                  <c:v>5.3859222543298912E-42</c:v>
                </c:pt>
                <c:pt idx="43">
                  <c:v>5.4860582182695372E-47</c:v>
                </c:pt>
                <c:pt idx="44">
                  <c:v>1.8229444384883557E-52</c:v>
                </c:pt>
                <c:pt idx="45">
                  <c:v>1.8241742450246829E-58</c:v>
                </c:pt>
                <c:pt idx="46">
                  <c:v>5.0558167068341822E-65</c:v>
                </c:pt>
                <c:pt idx="47">
                  <c:v>3.5558958727656596E-72</c:v>
                </c:pt>
                <c:pt idx="48">
                  <c:v>5.79230881469951E-80</c:v>
                </c:pt>
                <c:pt idx="49">
                  <c:v>1.986490627574132E-88</c:v>
                </c:pt>
                <c:pt idx="50">
                  <c:v>1.298610407595643E-97</c:v>
                </c:pt>
                <c:pt idx="51">
                  <c:v>1.4590014033744725E-107</c:v>
                </c:pt>
                <c:pt idx="52">
                  <c:v>2.5293489373443443E-118</c:v>
                </c:pt>
                <c:pt idx="53">
                  <c:v>6.0486412585084307E-130</c:v>
                </c:pt>
                <c:pt idx="54">
                  <c:v>1.7758823192466116E-142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67-433B-896E-94DD6EF6495A}"/>
            </c:ext>
          </c:extLst>
        </c:ser>
        <c:ser>
          <c:idx val="6"/>
          <c:order val="5"/>
          <c:tx>
            <c:strRef>
              <c:f>old!$Y$2</c:f>
              <c:strCache>
                <c:ptCount val="1"/>
                <c:pt idx="0">
                  <c:v>Gomp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old!$Y$3:$Y$57</c:f>
              <c:numCache>
                <c:formatCode>General</c:formatCode>
                <c:ptCount val="55"/>
                <c:pt idx="0">
                  <c:v>4.9771042979572536E-2</c:v>
                </c:pt>
                <c:pt idx="1">
                  <c:v>5.9282471563255931E-2</c:v>
                </c:pt>
                <c:pt idx="2">
                  <c:v>6.8430225694635263E-2</c:v>
                </c:pt>
                <c:pt idx="3">
                  <c:v>7.6217638503685486E-2</c:v>
                </c:pt>
                <c:pt idx="4">
                  <c:v>8.1633101061796762E-2</c:v>
                </c:pt>
                <c:pt idx="5">
                  <c:v>8.3911334774957394E-2</c:v>
                </c:pt>
                <c:pt idx="6">
                  <c:v>8.2760343924791105E-2</c:v>
                </c:pt>
                <c:pt idx="7">
                  <c:v>7.844314336138751E-2</c:v>
                </c:pt>
                <c:pt idx="8">
                  <c:v>7.1675171199133178E-2</c:v>
                </c:pt>
                <c:pt idx="9">
                  <c:v>6.3397785198464701E-2</c:v>
                </c:pt>
                <c:pt idx="10">
                  <c:v>5.4538787794817217E-2</c:v>
                </c:pt>
                <c:pt idx="11">
                  <c:v>4.5846888828944374E-2</c:v>
                </c:pt>
                <c:pt idx="12">
                  <c:v>3.7826239005406215E-2</c:v>
                </c:pt>
                <c:pt idx="13">
                  <c:v>3.0749039600547607E-2</c:v>
                </c:pt>
                <c:pt idx="14">
                  <c:v>2.4707995252064498E-2</c:v>
                </c:pt>
                <c:pt idx="15">
                  <c:v>1.967720799897545E-2</c:v>
                </c:pt>
                <c:pt idx="16">
                  <c:v>1.5564213532055008E-2</c:v>
                </c:pt>
                <c:pt idx="17">
                  <c:v>1.2247464051728026E-2</c:v>
                </c:pt>
                <c:pt idx="18">
                  <c:v>9.6000577356545047E-3</c:v>
                </c:pt>
                <c:pt idx="19">
                  <c:v>7.5029597175743134E-3</c:v>
                </c:pt>
                <c:pt idx="20">
                  <c:v>5.851166588710972E-3</c:v>
                </c:pt>
                <c:pt idx="21">
                  <c:v>4.5555874660094947E-3</c:v>
                </c:pt>
                <c:pt idx="22">
                  <c:v>3.5425756704736315E-3</c:v>
                </c:pt>
                <c:pt idx="23">
                  <c:v>2.7523383667299585E-3</c:v>
                </c:pt>
                <c:pt idx="24">
                  <c:v>2.1369444564899049E-3</c:v>
                </c:pt>
                <c:pt idx="25">
                  <c:v>1.658320234292122E-3</c:v>
                </c:pt>
                <c:pt idx="26">
                  <c:v>1.2864209817528957E-3</c:v>
                </c:pt>
                <c:pt idx="27">
                  <c:v>9.9765142176694776E-4</c:v>
                </c:pt>
                <c:pt idx="28">
                  <c:v>7.7354627627795761E-4</c:v>
                </c:pt>
                <c:pt idx="29">
                  <c:v>5.9969215056565844E-4</c:v>
                </c:pt>
                <c:pt idx="30">
                  <c:v>4.6485975521322104E-4</c:v>
                </c:pt>
                <c:pt idx="31">
                  <c:v>3.6031273042813871E-4</c:v>
                </c:pt>
                <c:pt idx="32">
                  <c:v>2.7926122688656118E-4</c:v>
                </c:pt>
                <c:pt idx="33">
                  <c:v>2.164322380504529E-4</c:v>
                </c:pt>
                <c:pt idx="34">
                  <c:v>1.6773304969564497E-4</c:v>
                </c:pt>
                <c:pt idx="35">
                  <c:v>1.2998837288653349E-4</c:v>
                </c:pt>
                <c:pt idx="36">
                  <c:v>1.0073545422425846E-4</c:v>
                </c:pt>
                <c:pt idx="37">
                  <c:v>7.8064619419632844E-5</c:v>
                </c:pt>
                <c:pt idx="38">
                  <c:v>6.0495314810676702E-5</c:v>
                </c:pt>
                <c:pt idx="39">
                  <c:v>4.6879824064968556E-5</c:v>
                </c:pt>
                <c:pt idx="40">
                  <c:v>3.6328526949336164E-5</c:v>
                </c:pt>
                <c:pt idx="41">
                  <c:v>2.8151906620067383E-5</c:v>
                </c:pt>
                <c:pt idx="42">
                  <c:v>2.1815567334922643E-5</c:v>
                </c:pt>
                <c:pt idx="43">
                  <c:v>1.6905352371242301E-5</c:v>
                </c:pt>
                <c:pt idx="44">
                  <c:v>1.3100299220777013E-5</c:v>
                </c:pt>
                <c:pt idx="45">
                  <c:v>1.015167402597134E-5</c:v>
                </c:pt>
                <c:pt idx="46">
                  <c:v>7.8667203694683958E-6</c:v>
                </c:pt>
                <c:pt idx="47">
                  <c:v>6.0960632737709288E-6</c:v>
                </c:pt>
                <c:pt idx="48">
                  <c:v>4.7239468203694247E-6</c:v>
                </c:pt>
                <c:pt idx="49">
                  <c:v>3.6606682400013908E-6</c:v>
                </c:pt>
                <c:pt idx="50">
                  <c:v>2.8367144593204706E-6</c:v>
                </c:pt>
                <c:pt idx="51">
                  <c:v>2.1982181242335279E-6</c:v>
                </c:pt>
                <c:pt idx="52">
                  <c:v>1.7034362309679734E-6</c:v>
                </c:pt>
                <c:pt idx="53">
                  <c:v>1.3200212636349374E-6</c:v>
                </c:pt>
                <c:pt idx="54">
                  <c:v>1.0174351620765782E-6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67-433B-896E-94DD6EF6495A}"/>
            </c:ext>
          </c:extLst>
        </c:ser>
        <c:ser>
          <c:idx val="7"/>
          <c:order val="6"/>
          <c:tx>
            <c:strRef>
              <c:f>old!$AA$2</c:f>
              <c:strCache>
                <c:ptCount val="1"/>
                <c:pt idx="0">
                  <c:v>Mix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old!$AA$3:$AA$57</c:f>
              <c:numCache>
                <c:formatCode>General</c:formatCode>
                <c:ptCount val="55"/>
                <c:pt idx="0">
                  <c:v>5.6147648676605599E-2</c:v>
                </c:pt>
                <c:pt idx="1">
                  <c:v>5.6147609132039561E-2</c:v>
                </c:pt>
                <c:pt idx="2">
                  <c:v>5.238642794106789E-2</c:v>
                </c:pt>
                <c:pt idx="3">
                  <c:v>5.0297352005533667E-2</c:v>
                </c:pt>
                <c:pt idx="4">
                  <c:v>4.8844128122176568E-2</c:v>
                </c:pt>
                <c:pt idx="5">
                  <c:v>4.7695644690451164E-2</c:v>
                </c:pt>
                <c:pt idx="6">
                  <c:v>4.6680767535690233E-2</c:v>
                </c:pt>
                <c:pt idx="7">
                  <c:v>4.5675254860257739E-2</c:v>
                </c:pt>
                <c:pt idx="8">
                  <c:v>4.4565600400567944E-2</c:v>
                </c:pt>
                <c:pt idx="9">
                  <c:v>4.3236037804112809E-2</c:v>
                </c:pt>
                <c:pt idx="10">
                  <c:v>4.1566587834203451E-2</c:v>
                </c:pt>
                <c:pt idx="11">
                  <c:v>3.9439492320509285E-2</c:v>
                </c:pt>
                <c:pt idx="12">
                  <c:v>3.6753839198899727E-2</c:v>
                </c:pt>
                <c:pt idx="13">
                  <c:v>3.3447919621601506E-2</c:v>
                </c:pt>
                <c:pt idx="14">
                  <c:v>2.9526602313310935E-2</c:v>
                </c:pt>
                <c:pt idx="15">
                  <c:v>2.5087125808376243E-2</c:v>
                </c:pt>
                <c:pt idx="16">
                  <c:v>2.0332442409573499E-2</c:v>
                </c:pt>
                <c:pt idx="17">
                  <c:v>1.5559376856280822E-2</c:v>
                </c:pt>
                <c:pt idx="18">
                  <c:v>1.1173687444509754E-2</c:v>
                </c:pt>
                <c:pt idx="19">
                  <c:v>1.0751999187147119E-2</c:v>
                </c:pt>
                <c:pt idx="20">
                  <c:v>1.0365666896907265E-2</c:v>
                </c:pt>
                <c:pt idx="21">
                  <c:v>1.0010245047801991E-2</c:v>
                </c:pt>
                <c:pt idx="22">
                  <c:v>9.6820170391902233E-3</c:v>
                </c:pt>
                <c:pt idx="23">
                  <c:v>9.3778501399862744E-3</c:v>
                </c:pt>
                <c:pt idx="24">
                  <c:v>9.0950839720205373E-3</c:v>
                </c:pt>
                <c:pt idx="25">
                  <c:v>8.8314437807633268E-3</c:v>
                </c:pt>
                <c:pt idx="26">
                  <c:v>8.5849722661459973E-3</c:v>
                </c:pt>
                <c:pt idx="27">
                  <c:v>8.3539754780363896E-3</c:v>
                </c:pt>
                <c:pt idx="28">
                  <c:v>8.1369794878022907E-3</c:v>
                </c:pt>
                <c:pt idx="29">
                  <c:v>7.9326954006988491E-3</c:v>
                </c:pt>
                <c:pt idx="30">
                  <c:v>7.7399908852314589E-3</c:v>
                </c:pt>
                <c:pt idx="31">
                  <c:v>7.5578668391823338E-3</c:v>
                </c:pt>
                <c:pt idx="32">
                  <c:v>7.3854381374480966E-3</c:v>
                </c:pt>
                <c:pt idx="33">
                  <c:v>7.2219176482110929E-3</c:v>
                </c:pt>
                <c:pt idx="34">
                  <c:v>7.0666028847702613E-3</c:v>
                </c:pt>
                <c:pt idx="35">
                  <c:v>6.9188647970546248E-3</c:v>
                </c:pt>
                <c:pt idx="36">
                  <c:v>6.778138311097321E-3</c:v>
                </c:pt>
                <c:pt idx="37">
                  <c:v>6.6439143049137851E-3</c:v>
                </c:pt>
                <c:pt idx="38">
                  <c:v>6.5157327713470875E-3</c:v>
                </c:pt>
                <c:pt idx="39">
                  <c:v>6.3931769669294128E-3</c:v>
                </c:pt>
                <c:pt idx="40">
                  <c:v>6.27586838391417E-3</c:v>
                </c:pt>
                <c:pt idx="41">
                  <c:v>6.1634624127751472E-3</c:v>
                </c:pt>
                <c:pt idx="42">
                  <c:v>6.0556445864591683E-3</c:v>
                </c:pt>
                <c:pt idx="43">
                  <c:v>5.9521273168834429E-3</c:v>
                </c:pt>
                <c:pt idx="44">
                  <c:v>5.8526470496288755E-3</c:v>
                </c:pt>
                <c:pt idx="45">
                  <c:v>5.7569617752912944E-3</c:v>
                </c:pt>
                <c:pt idx="46">
                  <c:v>5.66484884612776E-3</c:v>
                </c:pt>
                <c:pt idx="47">
                  <c:v>5.5761030549504693E-3</c:v>
                </c:pt>
                <c:pt idx="48">
                  <c:v>5.4905349400473516E-3</c:v>
                </c:pt>
                <c:pt idx="49">
                  <c:v>5.4079692855370145E-3</c:v>
                </c:pt>
                <c:pt idx="50">
                  <c:v>5.3282437912265902E-3</c:v>
                </c:pt>
                <c:pt idx="51">
                  <c:v>5.2512078899151406E-3</c:v>
                </c:pt>
                <c:pt idx="52">
                  <c:v>5.1767216933186972E-3</c:v>
                </c:pt>
                <c:pt idx="53">
                  <c:v>5.1046550505009268E-3</c:v>
                </c:pt>
                <c:pt idx="54">
                  <c:v>5.0348867049697116E-3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67-433B-896E-94DD6EF6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396112"/>
        <c:axId val="1110397424"/>
      </c:lineChart>
      <c:catAx>
        <c:axId val="111039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7424"/>
        <c:crosses val="autoZero"/>
        <c:auto val="1"/>
        <c:lblAlgn val="ctr"/>
        <c:lblOffset val="100"/>
        <c:noMultiLvlLbl val="0"/>
      </c:catAx>
      <c:valAx>
        <c:axId val="1110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admission!$B$2</c:f>
              <c:strCache>
                <c:ptCount val="1"/>
                <c:pt idx="0">
                  <c:v>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C-423E-A2CF-67EB4B1BACF8}"/>
            </c:ext>
          </c:extLst>
        </c:ser>
        <c:ser>
          <c:idx val="1"/>
          <c:order val="1"/>
          <c:tx>
            <c:v>Py_ma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admission!$C$3:$C$33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0.53246753246753231</c:v>
                </c:pt>
                <c:pt idx="2">
                  <c:v>0.61038961038961037</c:v>
                </c:pt>
                <c:pt idx="3">
                  <c:v>0.68831168831168832</c:v>
                </c:pt>
                <c:pt idx="4">
                  <c:v>0.74891774891774887</c:v>
                </c:pt>
                <c:pt idx="5">
                  <c:v>0.79826839826839824</c:v>
                </c:pt>
                <c:pt idx="6">
                  <c:v>0.83982683982683992</c:v>
                </c:pt>
                <c:pt idx="7">
                  <c:v>0.87532467532467539</c:v>
                </c:pt>
                <c:pt idx="8">
                  <c:v>0.90389610389610386</c:v>
                </c:pt>
                <c:pt idx="9">
                  <c:v>0.92554112554112566</c:v>
                </c:pt>
                <c:pt idx="10">
                  <c:v>0.94199134199134182</c:v>
                </c:pt>
                <c:pt idx="11">
                  <c:v>0.95584415584415572</c:v>
                </c:pt>
                <c:pt idx="12">
                  <c:v>0.96536796536796532</c:v>
                </c:pt>
                <c:pt idx="13">
                  <c:v>0.9722943722943721</c:v>
                </c:pt>
                <c:pt idx="14">
                  <c:v>0.9783549783549782</c:v>
                </c:pt>
                <c:pt idx="15">
                  <c:v>0.98268398268398249</c:v>
                </c:pt>
                <c:pt idx="16">
                  <c:v>0.98614718614718599</c:v>
                </c:pt>
                <c:pt idx="17">
                  <c:v>0.98961038961038961</c:v>
                </c:pt>
                <c:pt idx="18">
                  <c:v>0.99307359307359311</c:v>
                </c:pt>
                <c:pt idx="19">
                  <c:v>0.9956709956709956</c:v>
                </c:pt>
                <c:pt idx="20">
                  <c:v>0.9982683982683983</c:v>
                </c:pt>
                <c:pt idx="21">
                  <c:v>0.99913419913419921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2C-423E-A2CF-67EB4B1B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613608"/>
        <c:axId val="1052607704"/>
      </c:lineChart>
      <c:catAx>
        <c:axId val="105261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07704"/>
        <c:crosses val="autoZero"/>
        <c:auto val="1"/>
        <c:lblAlgn val="ctr"/>
        <c:lblOffset val="100"/>
        <c:noMultiLvlLbl val="0"/>
      </c:catAx>
      <c:valAx>
        <c:axId val="10526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admission!$D$2</c:f>
              <c:strCache>
                <c:ptCount val="1"/>
                <c:pt idx="0">
                  <c:v>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F-4712-8DEC-0ACE4CA66C16}"/>
            </c:ext>
          </c:extLst>
        </c:ser>
        <c:ser>
          <c:idx val="1"/>
          <c:order val="1"/>
          <c:tx>
            <c:v>Po_ma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admission!$E$3:$E$33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0.64888051893701604</c:v>
                </c:pt>
                <c:pt idx="2">
                  <c:v>0.7180790960451976</c:v>
                </c:pt>
                <c:pt idx="3">
                  <c:v>0.78637790332705582</c:v>
                </c:pt>
                <c:pt idx="4">
                  <c:v>0.83145009416195859</c:v>
                </c:pt>
                <c:pt idx="5">
                  <c:v>0.86409290646578785</c:v>
                </c:pt>
                <c:pt idx="6">
                  <c:v>0.88920276208411808</c:v>
                </c:pt>
                <c:pt idx="7">
                  <c:v>0.90985561833019457</c:v>
                </c:pt>
                <c:pt idx="8">
                  <c:v>0.92749529190207158</c:v>
                </c:pt>
                <c:pt idx="9">
                  <c:v>0.9422473320778405</c:v>
                </c:pt>
                <c:pt idx="10">
                  <c:v>0.95398618957940984</c:v>
                </c:pt>
                <c:pt idx="11">
                  <c:v>0.96377903327055869</c:v>
                </c:pt>
                <c:pt idx="12">
                  <c:v>0.97219083490269931</c:v>
                </c:pt>
                <c:pt idx="13">
                  <c:v>0.97815442561205268</c:v>
                </c:pt>
                <c:pt idx="14">
                  <c:v>0.98279974890144384</c:v>
                </c:pt>
                <c:pt idx="15">
                  <c:v>0.98706842435655995</c:v>
                </c:pt>
                <c:pt idx="16">
                  <c:v>0.99039548022598856</c:v>
                </c:pt>
                <c:pt idx="17">
                  <c:v>0.99322033898305084</c:v>
                </c:pt>
                <c:pt idx="18">
                  <c:v>0.99535467671060895</c:v>
                </c:pt>
                <c:pt idx="19">
                  <c:v>0.99736346516007535</c:v>
                </c:pt>
                <c:pt idx="20">
                  <c:v>0.99861895794099176</c:v>
                </c:pt>
                <c:pt idx="21">
                  <c:v>0.99949780288763346</c:v>
                </c:pt>
                <c:pt idx="22">
                  <c:v>0.99974890144381656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F-4712-8DEC-0ACE4CA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848"/>
        <c:axId val="651851800"/>
      </c:lineChart>
      <c:catAx>
        <c:axId val="65184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51800"/>
        <c:crosses val="autoZero"/>
        <c:auto val="1"/>
        <c:lblAlgn val="ctr"/>
        <c:lblOffset val="100"/>
        <c:noMultiLvlLbl val="0"/>
      </c:catAx>
      <c:valAx>
        <c:axId val="6518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Young,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admission!$O$2</c:f>
              <c:strCache>
                <c:ptCount val="1"/>
                <c:pt idx="0">
                  <c:v>Chi_y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admission!$O$3:$O$34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C-4CBD-B726-C2F4F0D4D51D}"/>
            </c:ext>
          </c:extLst>
        </c:ser>
        <c:ser>
          <c:idx val="1"/>
          <c:order val="1"/>
          <c:tx>
            <c:strRef>
              <c:f>admission!$L$2</c:f>
              <c:strCache>
                <c:ptCount val="1"/>
                <c:pt idx="0">
                  <c:v>DP_y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admission!$L$3:$L$34</c:f>
              <c:numCache>
                <c:formatCode>General</c:formatCode>
                <c:ptCount val="32"/>
                <c:pt idx="0">
                  <c:v>0.34629260348381818</c:v>
                </c:pt>
                <c:pt idx="1">
                  <c:v>0.17828658257487193</c:v>
                </c:pt>
                <c:pt idx="2">
                  <c:v>0.10177079696525419</c:v>
                </c:pt>
                <c:pt idx="3">
                  <c:v>7.6903166642128359E-2</c:v>
                </c:pt>
                <c:pt idx="4">
                  <c:v>5.9081707314130039E-2</c:v>
                </c:pt>
                <c:pt idx="5">
                  <c:v>4.6959071375092074E-2</c:v>
                </c:pt>
                <c:pt idx="6">
                  <c:v>3.8636448932062722E-2</c:v>
                </c:pt>
                <c:pt idx="7">
                  <c:v>3.2522778822534265E-2</c:v>
                </c:pt>
                <c:pt idx="8">
                  <c:v>2.6640044247744517E-2</c:v>
                </c:pt>
                <c:pt idx="9">
                  <c:v>2.0832363721745038E-2</c:v>
                </c:pt>
                <c:pt idx="10">
                  <c:v>1.6023023708900238E-2</c:v>
                </c:pt>
                <c:pt idx="11">
                  <c:v>1.2999066283778509E-2</c:v>
                </c:pt>
                <c:pt idx="12">
                  <c:v>9.5814102523683713E-3</c:v>
                </c:pt>
                <c:pt idx="13">
                  <c:v>7.0097501212125933E-3</c:v>
                </c:pt>
                <c:pt idx="14">
                  <c:v>5.6869866049379493E-3</c:v>
                </c:pt>
                <c:pt idx="15">
                  <c:v>4.2831405148504101E-3</c:v>
                </c:pt>
                <c:pt idx="16">
                  <c:v>3.3399165619228824E-3</c:v>
                </c:pt>
                <c:pt idx="17">
                  <c:v>3.0333687772214979E-3</c:v>
                </c:pt>
                <c:pt idx="18">
                  <c:v>2.9337407471934857E-3</c:v>
                </c:pt>
                <c:pt idx="19">
                  <c:v>2.4143876637851788E-3</c:v>
                </c:pt>
                <c:pt idx="20">
                  <c:v>2.2455979116776039E-3</c:v>
                </c:pt>
                <c:pt idx="21">
                  <c:v>1.2167932949443616E-3</c:v>
                </c:pt>
                <c:pt idx="22">
                  <c:v>8.8243179450599532E-4</c:v>
                </c:pt>
                <c:pt idx="23">
                  <c:v>2.8679033321444848E-4</c:v>
                </c:pt>
                <c:pt idx="24">
                  <c:v>9.3206858294695748E-5</c:v>
                </c:pt>
                <c:pt idx="25">
                  <c:v>3.0292228945776116E-5</c:v>
                </c:pt>
                <c:pt idx="26">
                  <c:v>9.8449744073772369E-6</c:v>
                </c:pt>
                <c:pt idx="27">
                  <c:v>3.1996166823976015E-6</c:v>
                </c:pt>
                <c:pt idx="28">
                  <c:v>1.0398754217792202E-6</c:v>
                </c:pt>
                <c:pt idx="29">
                  <c:v>3.3795951207824654E-7</c:v>
                </c:pt>
                <c:pt idx="30">
                  <c:v>1.0983684142543012E-7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C-4CBD-B726-C2F4F0D4D51D}"/>
            </c:ext>
          </c:extLst>
        </c:ser>
        <c:ser>
          <c:idx val="2"/>
          <c:order val="2"/>
          <c:tx>
            <c:strRef>
              <c:f>admission!$J$2</c:f>
              <c:strCache>
                <c:ptCount val="1"/>
                <c:pt idx="0">
                  <c:v>DP_y_raw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admission!$J$3:$J$33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0.11688311688311676</c:v>
                </c:pt>
                <c:pt idx="2">
                  <c:v>7.7922077922078059E-2</c:v>
                </c:pt>
                <c:pt idx="3">
                  <c:v>7.7922077922077948E-2</c:v>
                </c:pt>
                <c:pt idx="4">
                  <c:v>6.0606060606060552E-2</c:v>
                </c:pt>
                <c:pt idx="5">
                  <c:v>4.9350649350649367E-2</c:v>
                </c:pt>
                <c:pt idx="6">
                  <c:v>4.1558441558441683E-2</c:v>
                </c:pt>
                <c:pt idx="7">
                  <c:v>3.5497835497835473E-2</c:v>
                </c:pt>
                <c:pt idx="8">
                  <c:v>2.857142857142847E-2</c:v>
                </c:pt>
                <c:pt idx="9">
                  <c:v>2.16450216450218E-2</c:v>
                </c:pt>
                <c:pt idx="10">
                  <c:v>1.645021645021616E-2</c:v>
                </c:pt>
                <c:pt idx="11">
                  <c:v>1.3852813852813894E-2</c:v>
                </c:pt>
                <c:pt idx="12">
                  <c:v>9.523809523809601E-3</c:v>
                </c:pt>
                <c:pt idx="13">
                  <c:v>6.9264069264067807E-3</c:v>
                </c:pt>
                <c:pt idx="14">
                  <c:v>6.0606060606060996E-3</c:v>
                </c:pt>
                <c:pt idx="15">
                  <c:v>4.3290043290042934E-3</c:v>
                </c:pt>
                <c:pt idx="16">
                  <c:v>3.4632034632035014E-3</c:v>
                </c:pt>
                <c:pt idx="17">
                  <c:v>3.4632034632036124E-3</c:v>
                </c:pt>
                <c:pt idx="18">
                  <c:v>3.4632034632035014E-3</c:v>
                </c:pt>
                <c:pt idx="19">
                  <c:v>2.5974025974024872E-3</c:v>
                </c:pt>
                <c:pt idx="20">
                  <c:v>2.5974025974027093E-3</c:v>
                </c:pt>
                <c:pt idx="21">
                  <c:v>8.658008658009031E-4</c:v>
                </c:pt>
                <c:pt idx="22">
                  <c:v>8.6580086580079207E-4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C-4CBD-B726-C2F4F0D4D51D}"/>
            </c:ext>
          </c:extLst>
        </c:ser>
        <c:ser>
          <c:idx val="3"/>
          <c:order val="3"/>
          <c:tx>
            <c:strRef>
              <c:f>admission!$P$2</c:f>
              <c:strCache>
                <c:ptCount val="1"/>
                <c:pt idx="0">
                  <c:v>Pois_y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admission!$P$3:$P$33</c:f>
              <c:numCache>
                <c:formatCode>General</c:formatCode>
                <c:ptCount val="31"/>
                <c:pt idx="0">
                  <c:v>0.52204577676101604</c:v>
                </c:pt>
                <c:pt idx="1">
                  <c:v>0.33932975489466044</c:v>
                </c:pt>
                <c:pt idx="2">
                  <c:v>0.11028217034076465</c:v>
                </c:pt>
                <c:pt idx="3">
                  <c:v>2.3894470240499011E-2</c:v>
                </c:pt>
                <c:pt idx="4">
                  <c:v>3.882851414081089E-3</c:v>
                </c:pt>
                <c:pt idx="5">
                  <c:v>5.0477068383054165E-4</c:v>
                </c:pt>
                <c:pt idx="6">
                  <c:v>5.4683490748308681E-5</c:v>
                </c:pt>
                <c:pt idx="7">
                  <c:v>5.0777527123429496E-6</c:v>
                </c:pt>
                <c:pt idx="8">
                  <c:v>4.1256740787786459E-7</c:v>
                </c:pt>
                <c:pt idx="9">
                  <c:v>2.9796535013401328E-8</c:v>
                </c:pt>
                <c:pt idx="10">
                  <c:v>1.9367747758710869E-9</c:v>
                </c:pt>
                <c:pt idx="11">
                  <c:v>1.1444578221056421E-10</c:v>
                </c:pt>
                <c:pt idx="12">
                  <c:v>6.1991465364055616E-12</c:v>
                </c:pt>
                <c:pt idx="13">
                  <c:v>3.0995732682027813E-13</c:v>
                </c:pt>
                <c:pt idx="14">
                  <c:v>1.4390875888084344E-14</c:v>
                </c:pt>
                <c:pt idx="15">
                  <c:v>6.2360462181698823E-16</c:v>
                </c:pt>
                <c:pt idx="16">
                  <c:v>2.5333937761315145E-17</c:v>
                </c:pt>
                <c:pt idx="17">
                  <c:v>9.6865056146204958E-19</c:v>
                </c:pt>
                <c:pt idx="18">
                  <c:v>3.4979048052796244E-20</c:v>
                </c:pt>
                <c:pt idx="19">
                  <c:v>1.1966516439114506E-21</c:v>
                </c:pt>
                <c:pt idx="20">
                  <c:v>3.8891178427122139E-23</c:v>
                </c:pt>
                <c:pt idx="21">
                  <c:v>1.2037745703633044E-24</c:v>
                </c:pt>
                <c:pt idx="22">
                  <c:v>3.5566066851643087E-26</c:v>
                </c:pt>
                <c:pt idx="23">
                  <c:v>1.0051279762420874E-27</c:v>
                </c:pt>
                <c:pt idx="24">
                  <c:v>2.7222216023223198E-29</c:v>
                </c:pt>
                <c:pt idx="25">
                  <c:v>7.0777761660380331E-31</c:v>
                </c:pt>
                <c:pt idx="26">
                  <c:v>1.7694440415095077E-32</c:v>
                </c:pt>
                <c:pt idx="27">
                  <c:v>4.2597726925228908E-34</c:v>
                </c:pt>
                <c:pt idx="28">
                  <c:v>9.8887580362138541E-36</c:v>
                </c:pt>
                <c:pt idx="29">
                  <c:v>2.2164457667375883E-37</c:v>
                </c:pt>
                <c:pt idx="30">
                  <c:v>4.8022991612647719E-39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C-4CBD-B726-C2F4F0D4D51D}"/>
            </c:ext>
          </c:extLst>
        </c:ser>
        <c:ser>
          <c:idx val="4"/>
          <c:order val="4"/>
          <c:tx>
            <c:strRef>
              <c:f>admission!$M$2</c:f>
              <c:strCache>
                <c:ptCount val="1"/>
                <c:pt idx="0">
                  <c:v>L_y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admission!$N$3:$N$33</c:f>
              <c:numCache>
                <c:formatCode>General</c:formatCode>
                <c:ptCount val="31"/>
                <c:pt idx="0">
                  <c:v>0.33696958884051037</c:v>
                </c:pt>
                <c:pt idx="1">
                  <c:v>0.15879691874109053</c:v>
                </c:pt>
                <c:pt idx="2">
                  <c:v>9.977739727565188E-2</c:v>
                </c:pt>
                <c:pt idx="3">
                  <c:v>7.0530147699226414E-2</c:v>
                </c:pt>
                <c:pt idx="4">
                  <c:v>5.3179731365216719E-2</c:v>
                </c:pt>
                <c:pt idx="5">
                  <c:v>4.1768247343097302E-2</c:v>
                </c:pt>
                <c:pt idx="6">
                  <c:v>3.3742776960745034E-2</c:v>
                </c:pt>
                <c:pt idx="7">
                  <c:v>2.7827246374814416E-2</c:v>
                </c:pt>
                <c:pt idx="8">
                  <c:v>2.3313048629566745E-2</c:v>
                </c:pt>
                <c:pt idx="9">
                  <c:v>1.9775293500029992E-2</c:v>
                </c:pt>
                <c:pt idx="10">
                  <c:v>1.6943831021616607E-2</c:v>
                </c:pt>
                <c:pt idx="11">
                  <c:v>1.4638764009717514E-2</c:v>
                </c:pt>
                <c:pt idx="12">
                  <c:v>1.2735724688454233E-2</c:v>
                </c:pt>
                <c:pt idx="13">
                  <c:v>1.1146033338948966E-2</c:v>
                </c:pt>
                <c:pt idx="14">
                  <c:v>9.8047939938287754E-3</c:v>
                </c:pt>
                <c:pt idx="15">
                  <c:v>8.6634546929846411E-3</c:v>
                </c:pt>
                <c:pt idx="16">
                  <c:v>7.6849939276593176E-3</c:v>
                </c:pt>
                <c:pt idx="17">
                  <c:v>6.8407119558845228E-3</c:v>
                </c:pt>
                <c:pt idx="18">
                  <c:v>6.108035701662155E-3</c:v>
                </c:pt>
                <c:pt idx="19">
                  <c:v>5.4689824663757521E-3</c:v>
                </c:pt>
                <c:pt idx="20">
                  <c:v>4.9090628329134722E-3</c:v>
                </c:pt>
                <c:pt idx="21">
                  <c:v>4.4164830054745407E-3</c:v>
                </c:pt>
                <c:pt idx="22">
                  <c:v>3.9815554399354183E-3</c:v>
                </c:pt>
                <c:pt idx="23">
                  <c:v>3.5962570020500006E-3</c:v>
                </c:pt>
                <c:pt idx="24">
                  <c:v>3.2538933354548409E-3</c:v>
                </c:pt>
                <c:pt idx="25">
                  <c:v>2.9488408352559494E-3</c:v>
                </c:pt>
                <c:pt idx="26">
                  <c:v>2.6763460988128533E-3</c:v>
                </c:pt>
                <c:pt idx="27">
                  <c:v>2.432368476769288E-3</c:v>
                </c:pt>
                <c:pt idx="28">
                  <c:v>2.2134553138600521E-3</c:v>
                </c:pt>
                <c:pt idx="29">
                  <c:v>2.016642245535996E-3</c:v>
                </c:pt>
                <c:pt idx="30">
                  <c:v>1.8393728868558161E-3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C-4CBD-B726-C2F4F0D4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Old,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admission!$W$2</c:f>
              <c:strCache>
                <c:ptCount val="1"/>
                <c:pt idx="0">
                  <c:v>Chi_o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admission!$W$3:$W$34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3-4E36-8104-B9E16EABD149}"/>
            </c:ext>
          </c:extLst>
        </c:ser>
        <c:ser>
          <c:idx val="1"/>
          <c:order val="1"/>
          <c:tx>
            <c:strRef>
              <c:f>admission!$T$2</c:f>
              <c:strCache>
                <c:ptCount val="1"/>
                <c:pt idx="0">
                  <c:v>DP_o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admission!$T$3:$T$34</c:f>
              <c:numCache>
                <c:formatCode>General</c:formatCode>
                <c:ptCount val="32"/>
                <c:pt idx="0">
                  <c:v>0.4213355289841918</c:v>
                </c:pt>
                <c:pt idx="1">
                  <c:v>0.20167310162571717</c:v>
                </c:pt>
                <c:pt idx="2">
                  <c:v>0.10277715870875144</c:v>
                </c:pt>
                <c:pt idx="3">
                  <c:v>7.0151841721198246E-2</c:v>
                </c:pt>
                <c:pt idx="4">
                  <c:v>4.7051161400504492E-2</c:v>
                </c:pt>
                <c:pt idx="5">
                  <c:v>3.2855614471013296E-2</c:v>
                </c:pt>
                <c:pt idx="6">
                  <c:v>2.4188833946040364E-2</c:v>
                </c:pt>
                <c:pt idx="7">
                  <c:v>1.8973970509798505E-2</c:v>
                </c:pt>
                <c:pt idx="8">
                  <c:v>1.5657848783864656E-2</c:v>
                </c:pt>
                <c:pt idx="9">
                  <c:v>1.3026371909995574E-2</c:v>
                </c:pt>
                <c:pt idx="10">
                  <c:v>1.0549850816832821E-2</c:v>
                </c:pt>
                <c:pt idx="11">
                  <c:v>8.6978976202255077E-3</c:v>
                </c:pt>
                <c:pt idx="12">
                  <c:v>7.3529210729652321E-3</c:v>
                </c:pt>
                <c:pt idx="13">
                  <c:v>5.5985046689169165E-3</c:v>
                </c:pt>
                <c:pt idx="14">
                  <c:v>4.3190044773458247E-3</c:v>
                </c:pt>
                <c:pt idx="15">
                  <c:v>3.7005055264407549E-3</c:v>
                </c:pt>
                <c:pt idx="16">
                  <c:v>2.9928398957855037E-3</c:v>
                </c:pt>
                <c:pt idx="17">
                  <c:v>2.4926333809634793E-3</c:v>
                </c:pt>
                <c:pt idx="18">
                  <c:v>1.9585203844648415E-3</c:v>
                </c:pt>
                <c:pt idx="19">
                  <c:v>1.7173798643879423E-3</c:v>
                </c:pt>
                <c:pt idx="20">
                  <c:v>1.2336864180740796E-3</c:v>
                </c:pt>
                <c:pt idx="21">
                  <c:v>8.738246593777882E-4</c:v>
                </c:pt>
                <c:pt idx="22">
                  <c:v>4.1910060672728527E-4</c:v>
                </c:pt>
                <c:pt idx="23">
                  <c:v>2.7131528961617051E-4</c:v>
                </c:pt>
                <c:pt idx="24">
                  <c:v>8.8177469125255399E-5</c:v>
                </c:pt>
                <c:pt idx="25">
                  <c:v>2.8657677465708E-5</c:v>
                </c:pt>
                <c:pt idx="26">
                  <c:v>9.3137451763550989E-6</c:v>
                </c:pt>
                <c:pt idx="27">
                  <c:v>3.0269671823154069E-6</c:v>
                </c:pt>
                <c:pt idx="28">
                  <c:v>9.837643342525071E-7</c:v>
                </c:pt>
                <c:pt idx="29">
                  <c:v>3.1972340863206475E-7</c:v>
                </c:pt>
                <c:pt idx="30">
                  <c:v>1.0391010780542102E-7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3-4E36-8104-B9E16EABD149}"/>
            </c:ext>
          </c:extLst>
        </c:ser>
        <c:ser>
          <c:idx val="2"/>
          <c:order val="2"/>
          <c:tx>
            <c:strRef>
              <c:f>admission!$R$2</c:f>
              <c:strCache>
                <c:ptCount val="1"/>
                <c:pt idx="0">
                  <c:v>DP_o_raw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admission!$R$3:$R$33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0.12031805817116548</c:v>
                </c:pt>
                <c:pt idx="2">
                  <c:v>6.9198577108181558E-2</c:v>
                </c:pt>
                <c:pt idx="3">
                  <c:v>6.829880728185822E-2</c:v>
                </c:pt>
                <c:pt idx="4">
                  <c:v>4.507219083490277E-2</c:v>
                </c:pt>
                <c:pt idx="5">
                  <c:v>3.2642812303829261E-2</c:v>
                </c:pt>
                <c:pt idx="6">
                  <c:v>2.5109855618330235E-2</c:v>
                </c:pt>
                <c:pt idx="7">
                  <c:v>2.065285624607649E-2</c:v>
                </c:pt>
                <c:pt idx="8">
                  <c:v>1.7639673571877013E-2</c:v>
                </c:pt>
                <c:pt idx="9">
                  <c:v>1.4752040175768921E-2</c:v>
                </c:pt>
                <c:pt idx="10">
                  <c:v>1.1738857501569333E-2</c:v>
                </c:pt>
                <c:pt idx="11">
                  <c:v>9.7928436911488559E-3</c:v>
                </c:pt>
                <c:pt idx="12">
                  <c:v>8.4118016321406142E-3</c:v>
                </c:pt>
                <c:pt idx="13">
                  <c:v>5.9635907093533724E-3</c:v>
                </c:pt>
                <c:pt idx="14">
                  <c:v>4.6453232893911567E-3</c:v>
                </c:pt>
                <c:pt idx="15">
                  <c:v>4.268675455116111E-3</c:v>
                </c:pt>
                <c:pt idx="16">
                  <c:v>3.3270558694286079E-3</c:v>
                </c:pt>
                <c:pt idx="17">
                  <c:v>2.8248587570622874E-3</c:v>
                </c:pt>
                <c:pt idx="18">
                  <c:v>2.134337727558111E-3</c:v>
                </c:pt>
                <c:pt idx="19">
                  <c:v>2.0087884494663921E-3</c:v>
                </c:pt>
                <c:pt idx="20">
                  <c:v>1.2554927809164118E-3</c:v>
                </c:pt>
                <c:pt idx="21">
                  <c:v>8.7884494664169921E-4</c:v>
                </c:pt>
                <c:pt idx="22">
                  <c:v>2.5109855618310473E-4</c:v>
                </c:pt>
                <c:pt idx="23">
                  <c:v>2.5109855618365984E-4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3-4E36-8104-B9E16EABD149}"/>
            </c:ext>
          </c:extLst>
        </c:ser>
        <c:ser>
          <c:idx val="3"/>
          <c:order val="3"/>
          <c:tx>
            <c:strRef>
              <c:f>admission!$X$2</c:f>
              <c:strCache>
                <c:ptCount val="1"/>
                <c:pt idx="0">
                  <c:v>Pois_o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admission!$X$3:$X$33</c:f>
              <c:numCache>
                <c:formatCode>General</c:formatCode>
                <c:ptCount val="31"/>
                <c:pt idx="0">
                  <c:v>0.61522168764070195</c:v>
                </c:pt>
                <c:pt idx="1">
                  <c:v>0.29885784396180087</c:v>
                </c:pt>
                <c:pt idx="2">
                  <c:v>7.2588477204056159E-2</c:v>
                </c:pt>
                <c:pt idx="3">
                  <c:v>1.1753831304217579E-2</c:v>
                </c:pt>
                <c:pt idx="4">
                  <c:v>1.4274223228947138E-3</c:v>
                </c:pt>
                <c:pt idx="5">
                  <c:v>1.3868053302191059E-4</c:v>
                </c:pt>
                <c:pt idx="6">
                  <c:v>1.122786737718909E-5</c:v>
                </c:pt>
                <c:pt idx="7">
                  <c:v>7.7917006040162587E-7</c:v>
                </c:pt>
                <c:pt idx="8">
                  <c:v>4.7312434080511917E-8</c:v>
                </c:pt>
                <c:pt idx="9">
                  <c:v>2.5536760571101461E-9</c:v>
                </c:pt>
                <c:pt idx="10">
                  <c:v>1.2405058793221904E-10</c:v>
                </c:pt>
                <c:pt idx="11">
                  <c:v>5.4782161523521061E-12</c:v>
                </c:pt>
                <c:pt idx="12">
                  <c:v>2.2176394581807165E-13</c:v>
                </c:pt>
                <c:pt idx="13">
                  <c:v>8.2866808010434104E-15</c:v>
                </c:pt>
                <c:pt idx="14">
                  <c:v>2.8753161056193552E-16</c:v>
                </c:pt>
                <c:pt idx="15">
                  <c:v>9.3116653643923731E-18</c:v>
                </c:pt>
                <c:pt idx="16">
                  <c:v>2.8270949829971218E-19</c:v>
                </c:pt>
                <c:pt idx="17">
                  <c:v>8.0783841420100666E-21</c:v>
                </c:pt>
                <c:pt idx="18">
                  <c:v>2.1801431869351614E-22</c:v>
                </c:pt>
                <c:pt idx="19">
                  <c:v>5.5739675928771838E-24</c:v>
                </c:pt>
                <c:pt idx="20">
                  <c:v>1.3538403884203513E-25</c:v>
                </c:pt>
                <c:pt idx="21">
                  <c:v>3.1317075088921421E-27</c:v>
                </c:pt>
                <c:pt idx="22">
                  <c:v>6.9149896609234128E-29</c:v>
                </c:pt>
                <c:pt idx="23">
                  <c:v>1.4604837238192835E-30</c:v>
                </c:pt>
                <c:pt idx="24">
                  <c:v>2.9560957836445908E-32</c:v>
                </c:pt>
                <c:pt idx="25">
                  <c:v>5.7439614382420224E-34</c:v>
                </c:pt>
                <c:pt idx="26">
                  <c:v>1.0731765886611276E-35</c:v>
                </c:pt>
                <c:pt idx="27">
                  <c:v>1.9308140398860478E-37</c:v>
                </c:pt>
                <c:pt idx="28">
                  <c:v>3.3497734733195514E-39</c:v>
                </c:pt>
                <c:pt idx="29">
                  <c:v>5.6111317163816708E-41</c:v>
                </c:pt>
                <c:pt idx="30">
                  <c:v>9.0857803001837366E-43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3-4E36-8104-B9E16EABD149}"/>
            </c:ext>
          </c:extLst>
        </c:ser>
        <c:ser>
          <c:idx val="4"/>
          <c:order val="4"/>
          <c:tx>
            <c:strRef>
              <c:f>admission!$U$2</c:f>
              <c:strCache>
                <c:ptCount val="1"/>
                <c:pt idx="0">
                  <c:v>L_o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admission!$V$3:$V$33</c:f>
              <c:numCache>
                <c:formatCode>General</c:formatCode>
                <c:ptCount val="31"/>
                <c:pt idx="0">
                  <c:v>0.41291506334369904</c:v>
                </c:pt>
                <c:pt idx="1">
                  <c:v>0.18219877170040721</c:v>
                </c:pt>
                <c:pt idx="2">
                  <c:v>0.10719361068373957</c:v>
                </c:pt>
                <c:pt idx="3">
                  <c:v>7.0948771071300126E-2</c:v>
                </c:pt>
                <c:pt idx="4">
                  <c:v>5.0089832376337885E-2</c:v>
                </c:pt>
                <c:pt idx="5">
                  <c:v>3.6836897560098489E-2</c:v>
                </c:pt>
                <c:pt idx="6">
                  <c:v>2.7864481797245929E-2</c:v>
                </c:pt>
                <c:pt idx="7">
                  <c:v>2.1516604537810836E-2</c:v>
                </c:pt>
                <c:pt idx="8">
                  <c:v>1.6878580892993832E-2</c:v>
                </c:pt>
                <c:pt idx="9">
                  <c:v>1.3405812874260353E-2</c:v>
                </c:pt>
                <c:pt idx="10">
                  <c:v>1.0755118055940689E-2</c:v>
                </c:pt>
                <c:pt idx="11">
                  <c:v>8.7004423773370202E-3</c:v>
                </c:pt>
                <c:pt idx="12">
                  <c:v>7.0875142135383871E-3</c:v>
                </c:pt>
                <c:pt idx="13">
                  <c:v>5.8079647724870826E-3</c:v>
                </c:pt>
                <c:pt idx="14">
                  <c:v>4.7838269842718608E-3</c:v>
                </c:pt>
                <c:pt idx="15">
                  <c:v>3.9578693565186715E-3</c:v>
                </c:pt>
                <c:pt idx="16">
                  <c:v>3.2873597243555084E-3</c:v>
                </c:pt>
                <c:pt idx="17">
                  <c:v>2.7399230147024172E-3</c:v>
                </c:pt>
                <c:pt idx="18">
                  <c:v>2.2907198467656789E-3</c:v>
                </c:pt>
                <c:pt idx="19">
                  <c:v>1.920482251532176E-3</c:v>
                </c:pt>
                <c:pt idx="20">
                  <c:v>1.6141196066449001E-3</c:v>
                </c:pt>
                <c:pt idx="21">
                  <c:v>1.3597123459157549E-3</c:v>
                </c:pt>
                <c:pt idx="22">
                  <c:v>1.147774573737147E-3</c:v>
                </c:pt>
                <c:pt idx="23">
                  <c:v>9.7070643376790582E-4</c:v>
                </c:pt>
                <c:pt idx="24">
                  <c:v>8.2238249068816976E-4</c:v>
                </c:pt>
                <c:pt idx="25">
                  <c:v>6.9783898849260569E-4</c:v>
                </c:pt>
                <c:pt idx="26">
                  <c:v>5.9303391077640132E-4</c:v>
                </c:pt>
                <c:pt idx="27">
                  <c:v>5.0466126817945369E-4</c:v>
                </c:pt>
                <c:pt idx="28">
                  <c:v>4.3000620471428613E-4</c:v>
                </c:pt>
                <c:pt idx="29">
                  <c:v>3.6683112647167886E-4</c:v>
                </c:pt>
                <c:pt idx="30">
                  <c:v>3.1328561526895813E-4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3-4E36-8104-B9E16EAB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497414</xdr:colOff>
      <xdr:row>11</xdr:row>
      <xdr:rowOff>88898</xdr:rowOff>
    </xdr:from>
    <xdr:to>
      <xdr:col>13</xdr:col>
      <xdr:colOff>63500</xdr:colOff>
      <xdr:row>32</xdr:row>
      <xdr:rowOff>169331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11805B-130E-44CA-9BC7-543891130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306918</xdr:colOff>
      <xdr:row>11</xdr:row>
      <xdr:rowOff>105834</xdr:rowOff>
    </xdr:from>
    <xdr:to>
      <xdr:col>22</xdr:col>
      <xdr:colOff>560918</xdr:colOff>
      <xdr:row>33</xdr:row>
      <xdr:rowOff>10583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5E69CD-2E85-4269-A64B-EB136F7F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17</xdr:row>
      <xdr:rowOff>11430</xdr:rowOff>
    </xdr:from>
    <xdr:to>
      <xdr:col>12</xdr:col>
      <xdr:colOff>480060</xdr:colOff>
      <xdr:row>32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525780</xdr:colOff>
      <xdr:row>32</xdr:row>
      <xdr:rowOff>95250</xdr:rowOff>
    </xdr:from>
    <xdr:to>
      <xdr:col>19</xdr:col>
      <xdr:colOff>220980</xdr:colOff>
      <xdr:row>47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5A656-CB79-4037-AC17-104EF4698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143711</xdr:rowOff>
    </xdr:from>
    <xdr:to>
      <xdr:col>7</xdr:col>
      <xdr:colOff>304800</xdr:colOff>
      <xdr:row>49</xdr:row>
      <xdr:rowOff>143711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61711-B0B2-46C1-8355-3F276E61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164685</xdr:rowOff>
    </xdr:from>
    <xdr:to>
      <xdr:col>7</xdr:col>
      <xdr:colOff>304800</xdr:colOff>
      <xdr:row>57</xdr:row>
      <xdr:rowOff>173247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42E4F-9351-4E01-8367-101C82F4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406684</xdr:colOff>
      <xdr:row>12</xdr:row>
      <xdr:rowOff>41097</xdr:rowOff>
    </xdr:from>
    <xdr:to>
      <xdr:col>15</xdr:col>
      <xdr:colOff>115582</xdr:colOff>
      <xdr:row>27</xdr:row>
      <xdr:rowOff>87332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0EA6D-6EB2-48AE-966E-4E2BB6B4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111304</xdr:colOff>
      <xdr:row>12</xdr:row>
      <xdr:rowOff>42810</xdr:rowOff>
    </xdr:from>
    <xdr:to>
      <xdr:col>26</xdr:col>
      <xdr:colOff>428090</xdr:colOff>
      <xdr:row>27</xdr:row>
      <xdr:rowOff>89045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20B23-26C1-4CD3-A9A9-B1F80AEC9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7" unboundColumnsRight="3">
    <queryTableFields count="7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  <queryTableField id="15" dataBound="0" tableColumnId="6"/>
      <queryTableField id="16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G42" tableType="queryTable" totalsRowCount="1">
  <autoFilter ref="A1:G41" xr:uid="{1284F2EF-7F58-419E-AFA0-2D5A4BD2C07F}"/>
  <tableColumns count="7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>
      <calculatedColumnFormula>P_smrt_vyliecenie_hosp_Y[[#This Row],[P_rec]]-B1</calculatedColumnFormula>
    </tableColumn>
    <tableColumn id="6" xr3:uid="{FD18434D-FD64-4C50-ACC5-59D67D99182F}" uniqueName="6" name="Column1" queryTableFieldId="15"/>
    <tableColumn id="7" xr3:uid="{F93F5DD2-5CB5-4FD5-91F6-9F54B3A483A0}" uniqueName="7" name="Column2" queryTableFieldId="16" dataDxfId="0">
      <calculatedColumnFormula>P_smrt_vyliecenie_hosp_Y[[#This Row],[Column1]]/0.029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B45"/>
  <sheetViews>
    <sheetView topLeftCell="G4" zoomScale="72" workbookViewId="0">
      <selection activeCell="AA44" sqref="AA44"/>
    </sheetView>
  </sheetViews>
  <sheetFormatPr defaultRowHeight="14.4" x14ac:dyDescent="0.3"/>
  <cols>
    <col min="9" max="9" width="22" customWidth="1"/>
    <col min="14" max="15" width="8.88671875" style="5"/>
  </cols>
  <sheetData>
    <row r="1" spans="1:28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49</v>
      </c>
      <c r="G1" t="s">
        <v>50</v>
      </c>
      <c r="I1" s="2" t="s">
        <v>15</v>
      </c>
      <c r="O1" s="34" t="s">
        <v>20</v>
      </c>
      <c r="P1" s="34"/>
      <c r="Q1" s="34"/>
      <c r="R1" s="34"/>
      <c r="S1" s="34"/>
      <c r="T1" s="34"/>
      <c r="U1" s="34"/>
      <c r="V1" s="34"/>
      <c r="X1" s="33" t="s">
        <v>21</v>
      </c>
      <c r="Y1" s="33"/>
      <c r="Z1" s="33"/>
      <c r="AA1" s="33"/>
      <c r="AB1" s="33"/>
    </row>
    <row r="2" spans="1:28" x14ac:dyDescent="0.3">
      <c r="B2">
        <v>0</v>
      </c>
      <c r="C2">
        <v>0</v>
      </c>
      <c r="D2">
        <v>0</v>
      </c>
      <c r="E2">
        <v>0</v>
      </c>
      <c r="F2">
        <v>0</v>
      </c>
      <c r="G2">
        <f>P_smrt_vyliecenie_hosp_Y[[#This Row],[Column1]]/0.029</f>
        <v>0</v>
      </c>
      <c r="I2" s="2"/>
      <c r="O2" s="11" t="s">
        <v>18</v>
      </c>
      <c r="P2" s="11"/>
      <c r="Q2" s="11" t="s">
        <v>19</v>
      </c>
      <c r="R2" s="11"/>
      <c r="S2" s="11" t="s">
        <v>51</v>
      </c>
      <c r="T2" s="11" t="s">
        <v>52</v>
      </c>
      <c r="U2" s="11"/>
      <c r="V2" s="48" t="s">
        <v>53</v>
      </c>
      <c r="X2" s="11" t="s">
        <v>18</v>
      </c>
      <c r="Y2" s="11"/>
      <c r="Z2" s="11" t="s">
        <v>19</v>
      </c>
      <c r="AA2" s="11"/>
      <c r="AB2" s="11" t="s">
        <v>59</v>
      </c>
    </row>
    <row r="3" spans="1:28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F3">
        <v>4.0000000000000001E-3</v>
      </c>
      <c r="G3">
        <f>P_smrt_vyliecenie_hosp_Y[[#This Row],[Column1]]/0.029</f>
        <v>0.13793103448275862</v>
      </c>
      <c r="I3" s="41" t="s">
        <v>22</v>
      </c>
      <c r="J3" s="42">
        <v>0.45</v>
      </c>
      <c r="N3" s="6">
        <v>0</v>
      </c>
      <c r="O3" s="7">
        <f>(P_smrt_vyliecenie_hosp_Y[[#This Row],[P_death]]-C2)/$C$41</f>
        <v>0.13793103448275862</v>
      </c>
      <c r="P3">
        <f>O3</f>
        <v>0.13793103448275862</v>
      </c>
      <c r="Q3">
        <f>P3/$P$42</f>
        <v>0.11808894718190492</v>
      </c>
      <c r="R3">
        <f>-1/LN(1-$J$4)*$J$4^(1+N3)/(1+N3)</f>
        <v>8.6858027791652234E-2</v>
      </c>
      <c r="S3">
        <f>R3/$R$42</f>
        <v>0.23511733110353703</v>
      </c>
      <c r="T3">
        <f>P_smrt_vyliecenie_hosp_Y[[#This Row],[Column2]]</f>
        <v>0.13793103448275862</v>
      </c>
      <c r="U3">
        <f>1/(1+N3)^$J$5</f>
        <v>1</v>
      </c>
      <c r="V3">
        <f>U3/$U$42</f>
        <v>0.16135396197338889</v>
      </c>
      <c r="X3">
        <f>P_smrt_vyliecenie_hosp_Y[[#This Row],[P_rec]]-B2</f>
        <v>0</v>
      </c>
      <c r="Y3">
        <f>X3</f>
        <v>0</v>
      </c>
      <c r="Z3">
        <f>X3/$X$42</f>
        <v>0</v>
      </c>
      <c r="AA3">
        <f>_xlfn.GAMMA.DIST(N3,$J$7,$J$8,FALSE)</f>
        <v>0</v>
      </c>
      <c r="AB3">
        <f>AA3/$AA$42</f>
        <v>0</v>
      </c>
    </row>
    <row r="4" spans="1:28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F4">
        <v>7.0000000000000001E-3</v>
      </c>
      <c r="G4">
        <f>P_smrt_vyliecenie_hosp_Y[[#This Row],[Column1]]/0.029</f>
        <v>0.24137931034482757</v>
      </c>
      <c r="I4" s="41" t="s">
        <v>55</v>
      </c>
      <c r="J4" s="42">
        <f>1-0.00001</f>
        <v>0.99999000000000005</v>
      </c>
      <c r="N4" s="6">
        <v>1</v>
      </c>
      <c r="O4" s="7">
        <f>(P_smrt_vyliecenie_hosp_Y[[#This Row],[P_death]]-C3)/$C$41</f>
        <v>0.10344827586206896</v>
      </c>
      <c r="P4">
        <f>$J$3*O4+(1-$J$3)*P3</f>
        <v>0.12241379310344827</v>
      </c>
      <c r="Q4">
        <f t="shared" ref="Q4:Q41" si="0">P4/$P$42</f>
        <v>0.10480394062394062</v>
      </c>
      <c r="R4">
        <f t="shared" ref="R4:R41" si="1">-1/LN(1-$J$4)*$J$4^(1+N4)/(1+N4)</f>
        <v>4.3428579605687155E-2</v>
      </c>
      <c r="S4">
        <f t="shared" ref="S4:S41" si="2">R4/$R$42</f>
        <v>0.11755748996511298</v>
      </c>
      <c r="T4">
        <f>P_smrt_vyliecenie_hosp_Y[[#This Row],[Column2]]-G3</f>
        <v>0.10344827586206895</v>
      </c>
      <c r="U4">
        <f t="shared" ref="U4:U41" si="3">1/(1+N4)^$J$5</f>
        <v>0.58156002077392543</v>
      </c>
      <c r="V4">
        <f t="shared" ref="V4:V41" si="4">U4/$U$42</f>
        <v>9.3837013477199221E-2</v>
      </c>
      <c r="X4">
        <f>(P_smrt_vyliecenie_hosp_Y[[#This Row],[P_rec]]-B3)/$B$41</f>
        <v>2.9866117404737387E-2</v>
      </c>
      <c r="Y4">
        <f>$J$6*X4*$B$41+(1-$J$6)*Y3</f>
        <v>1.8849999999999999E-2</v>
      </c>
      <c r="Z4">
        <f>Y4/$Y$42</f>
        <v>1.9449301294080876E-2</v>
      </c>
      <c r="AA4">
        <f>_xlfn.GAMMA.DIST(N4,$J$7,$J$8,FALSE)</f>
        <v>3.1887537662115398E-2</v>
      </c>
      <c r="AB4">
        <f t="shared" ref="AB4:AB41" si="5">AA4/$AA$42</f>
        <v>3.1938703654614542E-2</v>
      </c>
    </row>
    <row r="5" spans="1:28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F5">
        <v>8.9999999999999993E-3</v>
      </c>
      <c r="G5">
        <f>P_smrt_vyliecenie_hosp_Y[[#This Row],[Column1]]/0.029</f>
        <v>0.31034482758620685</v>
      </c>
      <c r="I5" s="43" t="s">
        <v>56</v>
      </c>
      <c r="J5" s="44">
        <v>0.78200000000000003</v>
      </c>
      <c r="N5" s="6">
        <v>2</v>
      </c>
      <c r="O5" s="7">
        <f>(P_smrt_vyliecenie_hosp_Y[[#This Row],[P_death]]-C4)/$C$41</f>
        <v>6.8965517241379282E-2</v>
      </c>
      <c r="P5">
        <f t="shared" ref="P5:P41" si="6">$J$3*O5+(1-$J$3)*P4</f>
        <v>9.8362068965517233E-2</v>
      </c>
      <c r="Q5">
        <f t="shared" si="0"/>
        <v>8.4212180459095939E-2</v>
      </c>
      <c r="R5">
        <f t="shared" si="1"/>
        <v>2.8952096879927402E-2</v>
      </c>
      <c r="S5">
        <f t="shared" si="2"/>
        <v>7.8370876260142233E-2</v>
      </c>
      <c r="T5">
        <f>P_smrt_vyliecenie_hosp_Y[[#This Row],[Column2]]-G4</f>
        <v>6.8965517241379282E-2</v>
      </c>
      <c r="U5">
        <f t="shared" si="3"/>
        <v>0.42353682710781837</v>
      </c>
      <c r="V5">
        <f t="shared" si="4"/>
        <v>6.8339345095484713E-2</v>
      </c>
      <c r="X5">
        <f>(P_smrt_vyliecenie_hosp_Y[[#This Row],[P_rec]]-B4)/$B$41</f>
        <v>8.1359423274974252E-2</v>
      </c>
      <c r="Y5">
        <f t="shared" ref="Y5:Y41" si="7">$J$6*X5*$B$41+(1-$J$6)*Y4</f>
        <v>5.7947499999999999E-2</v>
      </c>
      <c r="Z5">
        <f t="shared" ref="Z5:Z41" si="8">Y5/$Y$42</f>
        <v>5.9789834840252076E-2</v>
      </c>
      <c r="AA5">
        <f>_xlfn.GAMMA.DIST(N5,$J$7,$J$8,FALSE)</f>
        <v>6.4045026091754748E-2</v>
      </c>
      <c r="AB5">
        <f t="shared" si="5"/>
        <v>6.4147791233401655E-2</v>
      </c>
    </row>
    <row r="6" spans="1:28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9">D5*E5</f>
        <v>0.84780715200000001</v>
      </c>
      <c r="F6">
        <v>0.01</v>
      </c>
      <c r="G6">
        <f>P_smrt_vyliecenie_hosp_Y[[#This Row],[Column1]]/0.029</f>
        <v>0.34482758620689652</v>
      </c>
      <c r="I6" s="41" t="s">
        <v>23</v>
      </c>
      <c r="J6" s="42">
        <v>0.65</v>
      </c>
      <c r="N6" s="6">
        <v>3</v>
      </c>
      <c r="O6" s="7">
        <f>(P_smrt_vyliecenie_hosp_Y[[#This Row],[P_death]]-C5)/$C$41</f>
        <v>3.4482758620689682E-2</v>
      </c>
      <c r="P6">
        <f t="shared" si="6"/>
        <v>6.9616379310344839E-2</v>
      </c>
      <c r="Q6">
        <f t="shared" si="0"/>
        <v>5.9601705810467087E-2</v>
      </c>
      <c r="R6">
        <f t="shared" si="1"/>
        <v>2.1713855519218953E-2</v>
      </c>
      <c r="S6">
        <f t="shared" si="2"/>
        <v>5.8777569413534722E-2</v>
      </c>
      <c r="T6">
        <f>P_smrt_vyliecenie_hosp_Y[[#This Row],[Column2]]-G5</f>
        <v>3.4482758620689669E-2</v>
      </c>
      <c r="U6">
        <f t="shared" si="3"/>
        <v>0.33821205776256863</v>
      </c>
      <c r="V6">
        <f t="shared" si="4"/>
        <v>5.4571855507163106E-2</v>
      </c>
      <c r="X6">
        <f>(P_smrt_vyliecenie_hosp_Y[[#This Row],[P_rec]]-B5)/$B$41</f>
        <v>8.9598352214212168E-2</v>
      </c>
      <c r="Y6">
        <f t="shared" si="7"/>
        <v>7.6831625000000014E-2</v>
      </c>
      <c r="Z6">
        <f t="shared" si="8"/>
        <v>7.9274346076330882E-2</v>
      </c>
      <c r="AA6">
        <f>_xlfn.GAMMA.DIST(N6,$J$7,$J$8,FALSE)</f>
        <v>8.4759553684228925E-2</v>
      </c>
      <c r="AB6">
        <f t="shared" si="5"/>
        <v>8.4895556869360109E-2</v>
      </c>
    </row>
    <row r="7" spans="1:28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9"/>
        <v>0.67400668584000001</v>
      </c>
      <c r="F7">
        <v>1.0999999999999999E-2</v>
      </c>
      <c r="G7">
        <f>P_smrt_vyliecenie_hosp_Y[[#This Row],[Column1]]/0.029</f>
        <v>0.37931034482758619</v>
      </c>
      <c r="I7" s="43" t="s">
        <v>57</v>
      </c>
      <c r="J7" s="44">
        <v>2.4500000000000002</v>
      </c>
      <c r="K7">
        <f>J7*J8</f>
        <v>7.9625000000000004</v>
      </c>
      <c r="N7" s="6">
        <v>4</v>
      </c>
      <c r="O7" s="7">
        <f>(P_smrt_vyliecenie_hosp_Y[[#This Row],[P_death]]-C6)/$C$41</f>
        <v>3.4482758620689627E-2</v>
      </c>
      <c r="P7">
        <f t="shared" si="6"/>
        <v>5.380625E-2</v>
      </c>
      <c r="Q7">
        <f t="shared" si="0"/>
        <v>4.6065944753721194E-2</v>
      </c>
      <c r="R7">
        <f t="shared" si="1"/>
        <v>1.7370910704531013E-2</v>
      </c>
      <c r="S7">
        <f t="shared" si="2"/>
        <v>4.7021585310272486E-2</v>
      </c>
      <c r="T7">
        <f>P_smrt_vyliecenie_hosp_Y[[#This Row],[Column2]]-G6</f>
        <v>3.4482758620689669E-2</v>
      </c>
      <c r="U7">
        <f t="shared" si="3"/>
        <v>0.28405697421061127</v>
      </c>
      <c r="V7">
        <f t="shared" si="4"/>
        <v>4.5833718215054879E-2</v>
      </c>
      <c r="X7">
        <f>(P_smrt_vyliecenie_hosp_Y[[#This Row],[P_rec]]-B6)/$B$41</f>
        <v>8.4449021627188481E-2</v>
      </c>
      <c r="Y7">
        <f t="shared" si="7"/>
        <v>8.0191068750000011E-2</v>
      </c>
      <c r="Z7">
        <f t="shared" si="8"/>
        <v>8.2740597199634155E-2</v>
      </c>
      <c r="AA7">
        <f>_xlfn.GAMMA.DIST(N7,$J$7,$J$8,FALSE)</f>
        <v>9.456289466299303E-2</v>
      </c>
      <c r="AB7">
        <f t="shared" si="5"/>
        <v>9.4714628058349321E-2</v>
      </c>
    </row>
    <row r="8" spans="1:28" x14ac:dyDescent="0.3">
      <c r="A8">
        <v>5</v>
      </c>
      <c r="B8">
        <v>0.375</v>
      </c>
      <c r="C8">
        <v>1.4E-2</v>
      </c>
      <c r="D8">
        <v>0.61099999999999999</v>
      </c>
      <c r="E8">
        <f t="shared" si="9"/>
        <v>0.47989276031807998</v>
      </c>
      <c r="F8">
        <v>1.4E-2</v>
      </c>
      <c r="G8">
        <f>P_smrt_vyliecenie_hosp_Y[[#This Row],[Column1]]/0.029</f>
        <v>0.48275862068965514</v>
      </c>
      <c r="I8" s="43" t="s">
        <v>58</v>
      </c>
      <c r="J8" s="44">
        <v>3.25</v>
      </c>
      <c r="N8" s="6">
        <v>5</v>
      </c>
      <c r="O8" s="7">
        <f>(P_smrt_vyliecenie_hosp_Y[[#This Row],[P_death]]-C7)/$C$41</f>
        <v>0.10344827586206899</v>
      </c>
      <c r="P8">
        <f t="shared" si="6"/>
        <v>7.6145161637931044E-2</v>
      </c>
      <c r="Q8">
        <f t="shared" si="0"/>
        <v>6.5191289288439577E-2</v>
      </c>
      <c r="R8">
        <f t="shared" si="1"/>
        <v>1.4475614162853305E-2</v>
      </c>
      <c r="S8">
        <f t="shared" si="2"/>
        <v>3.9184262578682814E-2</v>
      </c>
      <c r="T8">
        <f>P_smrt_vyliecenie_hosp_Y[[#This Row],[Column2]]-G7</f>
        <v>0.10344827586206895</v>
      </c>
      <c r="U8">
        <f t="shared" si="3"/>
        <v>0.24631208597134535</v>
      </c>
      <c r="V8">
        <f t="shared" si="4"/>
        <v>3.9743430953406551E-2</v>
      </c>
      <c r="X8">
        <f>(P_smrt_vyliecenie_hosp_Y[[#This Row],[P_rec]]-B7)/$B$41</f>
        <v>0.10092687950566424</v>
      </c>
      <c r="Y8">
        <f t="shared" si="7"/>
        <v>9.176687406249999E-2</v>
      </c>
      <c r="Z8">
        <f t="shared" si="8"/>
        <v>9.4684434082628013E-2</v>
      </c>
      <c r="AA8">
        <f>_xlfn.GAMMA.DIST(N8,$J$7,$J$8,FALSE)</f>
        <v>9.6075179695958801E-2</v>
      </c>
      <c r="AB8">
        <f t="shared" si="5"/>
        <v>9.622933966828924E-2</v>
      </c>
    </row>
    <row r="9" spans="1:28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9"/>
        <v>0.29321447655434685</v>
      </c>
      <c r="F9">
        <v>1.6E-2</v>
      </c>
      <c r="G9">
        <f>P_smrt_vyliecenie_hosp_Y[[#This Row],[Column1]]/0.029</f>
        <v>0.55172413793103448</v>
      </c>
      <c r="N9" s="6">
        <v>6</v>
      </c>
      <c r="O9" s="7">
        <f>(P_smrt_vyliecenie_hosp_Y[[#This Row],[P_death]]-C8)/$C$41</f>
        <v>0.10344827586206899</v>
      </c>
      <c r="P9">
        <f t="shared" si="6"/>
        <v>8.8431563038793126E-2</v>
      </c>
      <c r="Q9">
        <f t="shared" si="0"/>
        <v>7.5710228782534694E-2</v>
      </c>
      <c r="R9">
        <f t="shared" si="1"/>
        <v>1.2407545205752867E-2</v>
      </c>
      <c r="S9">
        <f t="shared" si="2"/>
        <v>3.3586174916620311E-2</v>
      </c>
      <c r="T9">
        <f>P_smrt_vyliecenie_hosp_Y[[#This Row],[Column2]]-G8</f>
        <v>6.8965517241379337E-2</v>
      </c>
      <c r="U9">
        <f t="shared" si="3"/>
        <v>0.21834001344292314</v>
      </c>
      <c r="V9">
        <f t="shared" si="4"/>
        <v>3.523002622633864E-2</v>
      </c>
      <c r="X9">
        <f>(P_smrt_vyliecenie_hosp_Y[[#This Row],[P_rec]]-B8)/$B$41</f>
        <v>9.2687950566426397E-2</v>
      </c>
      <c r="Y9">
        <f t="shared" si="7"/>
        <v>9.0618405921875006E-2</v>
      </c>
      <c r="Z9">
        <f t="shared" si="8"/>
        <v>9.3499452496757021E-2</v>
      </c>
      <c r="AA9">
        <f>_xlfn.GAMMA.DIST(N9,$J$7,$J$8,FALSE)</f>
        <v>9.2001506919967543E-2</v>
      </c>
      <c r="AB9">
        <f t="shared" si="5"/>
        <v>9.2149130372830443E-2</v>
      </c>
    </row>
    <row r="10" spans="1:28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9"/>
        <v>0.15188509885515167</v>
      </c>
      <c r="F10">
        <v>1.7999999999999999E-2</v>
      </c>
      <c r="G10">
        <f>P_smrt_vyliecenie_hosp_Y[[#This Row],[Column1]]/0.029</f>
        <v>0.6206896551724137</v>
      </c>
      <c r="N10" s="6">
        <v>7</v>
      </c>
      <c r="O10" s="7">
        <f>(P_smrt_vyliecenie_hosp_Y[[#This Row],[P_death]]-C9)/$C$41</f>
        <v>0</v>
      </c>
      <c r="P10">
        <f t="shared" si="6"/>
        <v>4.8637359671336221E-2</v>
      </c>
      <c r="Q10">
        <f t="shared" si="0"/>
        <v>4.1640625830394087E-2</v>
      </c>
      <c r="R10">
        <f t="shared" si="1"/>
        <v>1.0856493489013208E-2</v>
      </c>
      <c r="S10">
        <f t="shared" si="2"/>
        <v>2.9387609173012252E-2</v>
      </c>
      <c r="T10">
        <f>P_smrt_vyliecenie_hosp_Y[[#This Row],[Column2]]-G9</f>
        <v>6.8965517241379226E-2</v>
      </c>
      <c r="U10">
        <f t="shared" si="3"/>
        <v>0.1966906113383915</v>
      </c>
      <c r="V10">
        <f t="shared" si="4"/>
        <v>3.1736809422417432E-2</v>
      </c>
      <c r="X10">
        <f>(P_smrt_vyliecenie_hosp_Y[[#This Row],[P_rec]]-B9)/$B$41</f>
        <v>7.9299691040164794E-2</v>
      </c>
      <c r="Y10">
        <f t="shared" si="7"/>
        <v>8.1766442072656265E-2</v>
      </c>
      <c r="Z10">
        <f t="shared" si="8"/>
        <v>8.4366056637459025E-2</v>
      </c>
      <c r="AA10">
        <f>_xlfn.GAMMA.DIST(N10,$J$7,$J$8,FALSE)</f>
        <v>8.4574358912952438E-2</v>
      </c>
      <c r="AB10">
        <f t="shared" si="5"/>
        <v>8.4710064938911964E-2</v>
      </c>
    </row>
    <row r="11" spans="1:28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9"/>
        <v>6.6981328595121889E-2</v>
      </c>
      <c r="F11">
        <v>1.7999999999999999E-2</v>
      </c>
      <c r="G11">
        <f>P_smrt_vyliecenie_hosp_Y[[#This Row],[Column1]]/0.029</f>
        <v>0.6206896551724137</v>
      </c>
      <c r="N11" s="6">
        <v>8</v>
      </c>
      <c r="O11" s="7">
        <f>(P_smrt_vyliecenie_hosp_Y[[#This Row],[P_death]]-C10)/$C$41</f>
        <v>0</v>
      </c>
      <c r="P11">
        <f t="shared" si="6"/>
        <v>2.6750547819234922E-2</v>
      </c>
      <c r="Q11">
        <f t="shared" si="0"/>
        <v>2.2902344206716746E-2</v>
      </c>
      <c r="R11">
        <f t="shared" si="1"/>
        <v>9.6501199325140594E-3</v>
      </c>
      <c r="S11">
        <f t="shared" si="2"/>
        <v>2.6122058041707127E-2</v>
      </c>
      <c r="T11">
        <f>P_smrt_vyliecenie_hosp_Y[[#This Row],[Column2]]-G10</f>
        <v>0</v>
      </c>
      <c r="U11">
        <f t="shared" si="3"/>
        <v>0.17938344391655806</v>
      </c>
      <c r="V11">
        <f t="shared" si="4"/>
        <v>2.8944229388367847E-2</v>
      </c>
      <c r="X11">
        <f>(P_smrt_vyliecenie_hosp_Y[[#This Row],[P_rec]]-B10)/$B$41</f>
        <v>7.518022657054578E-2</v>
      </c>
      <c r="Y11">
        <f t="shared" si="7"/>
        <v>7.6068254725429663E-2</v>
      </c>
      <c r="Z11">
        <f t="shared" si="8"/>
        <v>7.848670583924526E-2</v>
      </c>
      <c r="AA11">
        <f>_xlfn.GAMMA.DIST(N11,$J$7,$J$8,FALSE)</f>
        <v>7.5456727492559453E-2</v>
      </c>
      <c r="AB11">
        <f t="shared" si="5"/>
        <v>7.5577803581713912E-2</v>
      </c>
    </row>
    <row r="12" spans="1:28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9"/>
        <v>2.4649128923004856E-2</v>
      </c>
      <c r="F12">
        <v>1.9E-2</v>
      </c>
      <c r="G12">
        <f>P_smrt_vyliecenie_hosp_Y[[#This Row],[Column1]]/0.029</f>
        <v>0.65517241379310343</v>
      </c>
      <c r="I12" s="1"/>
      <c r="N12" s="6">
        <v>9</v>
      </c>
      <c r="O12" s="7">
        <f>(P_smrt_vyliecenie_hosp_Y[[#This Row],[P_death]]-C11)/$C$41</f>
        <v>0</v>
      </c>
      <c r="P12">
        <f t="shared" si="6"/>
        <v>1.4712801300579208E-2</v>
      </c>
      <c r="Q12">
        <f t="shared" si="0"/>
        <v>1.2596289313694211E-2</v>
      </c>
      <c r="R12">
        <f t="shared" si="1"/>
        <v>8.6850210881832621E-3</v>
      </c>
      <c r="S12">
        <f t="shared" si="2"/>
        <v>2.3509617139014043E-2</v>
      </c>
      <c r="T12">
        <f>P_smrt_vyliecenie_hosp_Y[[#This Row],[Column2]]-G11</f>
        <v>3.4482758620689724E-2</v>
      </c>
      <c r="U12">
        <f t="shared" si="3"/>
        <v>0.16519617982290147</v>
      </c>
      <c r="V12">
        <f t="shared" si="4"/>
        <v>2.6655058117293556E-2</v>
      </c>
      <c r="X12">
        <f>(P_smrt_vyliecenie_hosp_Y[[#This Row],[P_rec]]-B11)/$B$41</f>
        <v>6.4881565396498517E-2</v>
      </c>
      <c r="Y12">
        <f t="shared" si="7"/>
        <v>6.7573889153900418E-2</v>
      </c>
      <c r="Z12">
        <f t="shared" si="8"/>
        <v>6.9722277441221919E-2</v>
      </c>
      <c r="AA12">
        <f>_xlfn.GAMMA.DIST(N12,$J$7,$J$8,FALSE)</f>
        <v>6.5802145235278164E-2</v>
      </c>
      <c r="AB12">
        <f t="shared" si="5"/>
        <v>6.5907729808951154E-2</v>
      </c>
    </row>
    <row r="13" spans="1:28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9"/>
        <v>7.5179843215164811E-3</v>
      </c>
      <c r="F13">
        <v>1.9E-2</v>
      </c>
      <c r="G13">
        <f>P_smrt_vyliecenie_hosp_Y[[#This Row],[Column1]]/0.029</f>
        <v>0.65517241379310343</v>
      </c>
      <c r="I13" s="1"/>
      <c r="N13" s="6">
        <v>10</v>
      </c>
      <c r="O13" s="7">
        <f>(P_smrt_vyliecenie_hosp_Y[[#This Row],[P_death]]-C12)/$C$41</f>
        <v>0</v>
      </c>
      <c r="P13">
        <f t="shared" si="6"/>
        <v>8.0920407153185648E-3</v>
      </c>
      <c r="Q13">
        <f t="shared" si="0"/>
        <v>6.9279591225318163E-3</v>
      </c>
      <c r="R13">
        <f t="shared" si="1"/>
        <v>7.8953947617930731E-3</v>
      </c>
      <c r="S13">
        <f t="shared" si="2"/>
        <v>2.1372165493493321E-2</v>
      </c>
      <c r="T13">
        <f>P_smrt_vyliecenie_hosp_Y[[#This Row],[Column2]]-G12</f>
        <v>0</v>
      </c>
      <c r="U13">
        <f t="shared" si="3"/>
        <v>0.15333133615495312</v>
      </c>
      <c r="V13">
        <f t="shared" si="4"/>
        <v>2.4740618583275215E-2</v>
      </c>
      <c r="X13">
        <f>(P_smrt_vyliecenie_hosp_Y[[#This Row],[P_rec]]-B12)/$B$41</f>
        <v>5.6642636457260497E-2</v>
      </c>
      <c r="Y13">
        <f t="shared" si="7"/>
        <v>5.9400861203865105E-2</v>
      </c>
      <c r="Z13">
        <f t="shared" si="8"/>
        <v>6.1289403006994814E-2</v>
      </c>
      <c r="AA13">
        <f>_xlfn.GAMMA.DIST(N13,$J$7,$J$8,FALSE)</f>
        <v>5.6358489185662157E-2</v>
      </c>
      <c r="AB13">
        <f t="shared" si="5"/>
        <v>5.6448920691082621E-2</v>
      </c>
    </row>
    <row r="14" spans="1:28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9"/>
        <v>1.8794960803791203E-3</v>
      </c>
      <c r="F14">
        <v>2.1000000000000001E-2</v>
      </c>
      <c r="G14">
        <f>P_smrt_vyliecenie_hosp_Y[[#This Row],[Column1]]/0.029</f>
        <v>0.72413793103448276</v>
      </c>
      <c r="I14" s="1"/>
      <c r="N14" s="6">
        <v>11</v>
      </c>
      <c r="O14" s="7">
        <f>(P_smrt_vyliecenie_hosp_Y[[#This Row],[P_death]]-C13)/$C$41</f>
        <v>3.4482758620689564E-2</v>
      </c>
      <c r="P14">
        <f t="shared" si="6"/>
        <v>1.9967863772735517E-2</v>
      </c>
      <c r="Q14">
        <f t="shared" si="0"/>
        <v>1.7095384075356771E-2</v>
      </c>
      <c r="R14">
        <f t="shared" si="1"/>
        <v>7.2373728238583354E-3</v>
      </c>
      <c r="S14">
        <f t="shared" si="2"/>
        <v>1.959095579085186E-2</v>
      </c>
      <c r="T14">
        <f>P_smrt_vyliecenie_hosp_Y[[#This Row],[Column2]]-G13</f>
        <v>6.8965517241379337E-2</v>
      </c>
      <c r="U14">
        <f t="shared" si="3"/>
        <v>0.14324526183436453</v>
      </c>
      <c r="V14">
        <f t="shared" si="4"/>
        <v>2.3113190530890188E-2</v>
      </c>
      <c r="X14">
        <f>(P_smrt_vyliecenie_hosp_Y[[#This Row],[P_rec]]-B13)/$B$41</f>
        <v>4.6343975283213226E-2</v>
      </c>
      <c r="Y14">
        <f t="shared" si="7"/>
        <v>5.0040301421352809E-2</v>
      </c>
      <c r="Z14">
        <f t="shared" si="8"/>
        <v>5.1631241336366811E-2</v>
      </c>
      <c r="AA14">
        <f>_xlfn.GAMMA.DIST(N14,$J$7,$J$8,FALSE)</f>
        <v>4.7571808776651722E-2</v>
      </c>
      <c r="AB14">
        <f t="shared" si="5"/>
        <v>4.764814138147147E-2</v>
      </c>
    </row>
    <row r="15" spans="1:28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9"/>
        <v>3.8341720039734053E-4</v>
      </c>
      <c r="F15">
        <v>2.1999999999999999E-2</v>
      </c>
      <c r="G15">
        <f>P_smrt_vyliecenie_hosp_Y[[#This Row],[Column1]]/0.029</f>
        <v>0.75862068965517238</v>
      </c>
      <c r="I15" s="1"/>
      <c r="N15" s="6">
        <v>12</v>
      </c>
      <c r="O15" s="7">
        <f>(P_smrt_vyliecenie_hosp_Y[[#This Row],[P_death]]-C14)/$C$41</f>
        <v>0</v>
      </c>
      <c r="P15">
        <f t="shared" si="6"/>
        <v>1.0982325075004535E-2</v>
      </c>
      <c r="Q15">
        <f t="shared" si="0"/>
        <v>9.402461241446225E-3</v>
      </c>
      <c r="R15">
        <f t="shared" si="1"/>
        <v>6.6805850308893199E-3</v>
      </c>
      <c r="S15">
        <f t="shared" si="2"/>
        <v>1.8083778351963644E-2</v>
      </c>
      <c r="T15">
        <f>P_smrt_vyliecenie_hosp_Y[[#This Row],[Column2]]-G14</f>
        <v>3.4482758620689613E-2</v>
      </c>
      <c r="U15">
        <f t="shared" si="3"/>
        <v>0.13455390258170266</v>
      </c>
      <c r="V15">
        <f t="shared" si="4"/>
        <v>2.1710805280539123E-2</v>
      </c>
      <c r="X15">
        <f>(P_smrt_vyliecenie_hosp_Y[[#This Row],[P_rec]]-B14)/$B$41</f>
        <v>3.7075180226570463E-2</v>
      </c>
      <c r="Y15">
        <f t="shared" si="7"/>
        <v>4.091410549747343E-2</v>
      </c>
      <c r="Z15">
        <f t="shared" si="8"/>
        <v>4.2214894694863211E-2</v>
      </c>
      <c r="AA15">
        <f>_xlfn.GAMMA.DIST(N15,$J$7,$J$8,FALSE)</f>
        <v>3.9674732421806087E-2</v>
      </c>
      <c r="AB15">
        <f t="shared" si="5"/>
        <v>3.9738393563754706E-2</v>
      </c>
    </row>
    <row r="16" spans="1:28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9"/>
        <v>6.4414089666753213E-5</v>
      </c>
      <c r="F16">
        <v>2.4E-2</v>
      </c>
      <c r="G16">
        <f>P_smrt_vyliecenie_hosp_Y[[#This Row],[Column1]]/0.029</f>
        <v>0.82758620689655171</v>
      </c>
      <c r="N16" s="6">
        <v>13</v>
      </c>
      <c r="O16" s="7">
        <f>(P_smrt_vyliecenie_hosp_Y[[#This Row],[P_death]]-C15)/$C$41</f>
        <v>3.4482758620689682E-2</v>
      </c>
      <c r="P16">
        <f t="shared" si="6"/>
        <v>2.1557520170562852E-2</v>
      </c>
      <c r="Q16">
        <f t="shared" si="0"/>
        <v>1.845636024075974E-2</v>
      </c>
      <c r="R16">
        <f t="shared" si="1"/>
        <v>6.203338351821938E-3</v>
      </c>
      <c r="S16">
        <f t="shared" si="2"/>
        <v>1.6791911977452972E-2</v>
      </c>
      <c r="T16">
        <f>P_smrt_vyliecenie_hosp_Y[[#This Row],[Column2]]-G15</f>
        <v>6.8965517241379337E-2</v>
      </c>
      <c r="U16">
        <f t="shared" si="3"/>
        <v>0.12697782275364555</v>
      </c>
      <c r="V16">
        <f t="shared" si="4"/>
        <v>2.0488374784055439E-2</v>
      </c>
      <c r="X16">
        <f>(P_smrt_vyliecenie_hosp_Y[[#This Row],[P_rec]]-B15)/$B$41</f>
        <v>2.7806385169927936E-2</v>
      </c>
      <c r="Y16">
        <f t="shared" si="7"/>
        <v>3.1869936924115716E-2</v>
      </c>
      <c r="Z16">
        <f t="shared" si="8"/>
        <v>3.2883183313553305E-2</v>
      </c>
      <c r="AA16">
        <f>_xlfn.GAMMA.DIST(N16,$J$7,$J$8,FALSE)</f>
        <v>3.2755934133129223E-2</v>
      </c>
      <c r="AB16">
        <f t="shared" si="5"/>
        <v>3.2808493534169127E-2</v>
      </c>
    </row>
    <row r="17" spans="1:28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9"/>
        <v>9.0179725533454511E-6</v>
      </c>
      <c r="F17">
        <v>2.5000000000000001E-2</v>
      </c>
      <c r="G17">
        <f>P_smrt_vyliecenie_hosp_Y[[#This Row],[Column1]]/0.029</f>
        <v>0.86206896551724144</v>
      </c>
      <c r="N17" s="6">
        <v>14</v>
      </c>
      <c r="O17" s="7">
        <f>(P_smrt_vyliecenie_hosp_Y[[#This Row],[P_death]]-C16)/$C$41</f>
        <v>0</v>
      </c>
      <c r="P17">
        <f t="shared" si="6"/>
        <v>1.185663609380957E-2</v>
      </c>
      <c r="Q17">
        <f t="shared" si="0"/>
        <v>1.0150998132417858E-2</v>
      </c>
      <c r="R17">
        <f t="shared" si="1"/>
        <v>5.7897245638758596E-3</v>
      </c>
      <c r="S17">
        <f t="shared" si="2"/>
        <v>1.5672294454444319E-2</v>
      </c>
      <c r="T17">
        <f>P_smrt_vyliecenie_hosp_Y[[#This Row],[Column2]]-G16</f>
        <v>3.4482758620689724E-2</v>
      </c>
      <c r="U17">
        <f t="shared" si="3"/>
        <v>0.12030858957500967</v>
      </c>
      <c r="V17">
        <f t="shared" si="4"/>
        <v>1.9412267587358163E-2</v>
      </c>
      <c r="X17">
        <f>(P_smrt_vyliecenie_hosp_Y[[#This Row],[P_rec]]-B16)/$B$41</f>
        <v>1.7507723995880551E-2</v>
      </c>
      <c r="Y17">
        <f t="shared" si="7"/>
        <v>2.2204477923440512E-2</v>
      </c>
      <c r="Z17">
        <f t="shared" si="8"/>
        <v>2.2910428711446253E-2</v>
      </c>
      <c r="AA17">
        <f>_xlfn.GAMMA.DIST(N17,$J$7,$J$8,FALSE)</f>
        <v>2.6811969005534505E-2</v>
      </c>
      <c r="AB17">
        <f t="shared" si="5"/>
        <v>2.6854990860014489E-2</v>
      </c>
    </row>
    <row r="18" spans="1:28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F18">
        <v>2.5999999999999999E-2</v>
      </c>
      <c r="G18">
        <f>P_smrt_vyliecenie_hosp_Y[[#This Row],[Column1]]/0.029</f>
        <v>0.89655172413793094</v>
      </c>
      <c r="N18" s="6">
        <v>15</v>
      </c>
      <c r="O18" s="7">
        <f>(P_smrt_vyliecenie_hosp_Y[[#This Row],[P_death]]-C17)/$C$41</f>
        <v>0</v>
      </c>
      <c r="P18">
        <f t="shared" si="6"/>
        <v>6.5211498515952643E-3</v>
      </c>
      <c r="Q18">
        <f t="shared" si="0"/>
        <v>5.5830489728298221E-3</v>
      </c>
      <c r="R18">
        <f t="shared" si="1"/>
        <v>5.4278124999658324E-3</v>
      </c>
      <c r="S18">
        <f t="shared" si="2"/>
        <v>1.469262912328104E-2</v>
      </c>
      <c r="T18">
        <f>P_smrt_vyliecenie_hosp_Y[[#This Row],[Column2]]-G17</f>
        <v>3.4482758620689502E-2</v>
      </c>
      <c r="U18">
        <f t="shared" si="3"/>
        <v>0.11438739601599104</v>
      </c>
      <c r="V18">
        <f t="shared" si="4"/>
        <v>1.8456859546999195E-2</v>
      </c>
      <c r="X18">
        <f>(P_smrt_vyliecenie_hosp_Y[[#This Row],[P_rec]]-B17)/$B$41</f>
        <v>1.7507723995880551E-2</v>
      </c>
      <c r="Y18">
        <f t="shared" si="7"/>
        <v>1.8821567273204189E-2</v>
      </c>
      <c r="Z18">
        <f t="shared" si="8"/>
        <v>1.9419964600708783E-2</v>
      </c>
      <c r="AA18">
        <f>_xlfn.GAMMA.DIST(N18,$J$7,$J$8,FALSE)</f>
        <v>2.1784435533936584E-2</v>
      </c>
      <c r="AB18">
        <f t="shared" si="5"/>
        <v>2.181939032652478E-2</v>
      </c>
    </row>
    <row r="19" spans="1:28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9"/>
        <v>1.1757632615051799E-7</v>
      </c>
      <c r="F19">
        <v>2.7E-2</v>
      </c>
      <c r="G19">
        <f>P_smrt_vyliecenie_hosp_Y[[#This Row],[Column1]]/0.029</f>
        <v>0.93103448275862066</v>
      </c>
      <c r="N19" s="6">
        <v>16</v>
      </c>
      <c r="O19" s="7">
        <f>(P_smrt_vyliecenie_hosp_Y[[#This Row],[P_death]]-C18)/$C$41</f>
        <v>0</v>
      </c>
      <c r="P19">
        <f t="shared" si="6"/>
        <v>3.5866324183773958E-3</v>
      </c>
      <c r="Q19">
        <f t="shared" si="0"/>
        <v>3.0706769350564026E-3</v>
      </c>
      <c r="R19">
        <f t="shared" si="1"/>
        <v>5.1084783264384315E-3</v>
      </c>
      <c r="S19">
        <f t="shared" si="2"/>
        <v>1.3828218538343351E-2</v>
      </c>
      <c r="T19">
        <f>P_smrt_vyliecenie_hosp_Y[[#This Row],[Column2]]-G18</f>
        <v>3.4482758620689724E-2</v>
      </c>
      <c r="U19">
        <f t="shared" si="3"/>
        <v>0.10909100519485557</v>
      </c>
      <c r="V19">
        <f t="shared" si="4"/>
        <v>1.7602265903849494E-2</v>
      </c>
      <c r="X19">
        <f>(P_smrt_vyliecenie_hosp_Y[[#This Row],[P_rec]]-B18)/$B$41</f>
        <v>2.2657054582904242E-2</v>
      </c>
      <c r="Y19">
        <f t="shared" si="7"/>
        <v>2.0887548545621477E-2</v>
      </c>
      <c r="Z19">
        <f t="shared" si="8"/>
        <v>2.1551629971274959E-2</v>
      </c>
      <c r="AA19">
        <f>_xlfn.GAMMA.DIST(N19,$J$7,$J$8,FALSE)</f>
        <v>1.7585668779019705E-2</v>
      </c>
      <c r="AB19">
        <f t="shared" si="5"/>
        <v>1.7613886329285709E-2</v>
      </c>
    </row>
    <row r="20" spans="1:28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9"/>
        <v>9.8764113966435118E-9</v>
      </c>
      <c r="F20">
        <v>2.7E-2</v>
      </c>
      <c r="G20">
        <f>P_smrt_vyliecenie_hosp_Y[[#This Row],[Column1]]/0.029</f>
        <v>0.93103448275862066</v>
      </c>
      <c r="N20" s="6">
        <v>17</v>
      </c>
      <c r="O20" s="7">
        <f>(P_smrt_vyliecenie_hosp_Y[[#This Row],[P_death]]-C19)/$C$41</f>
        <v>0</v>
      </c>
      <c r="P20">
        <f t="shared" si="6"/>
        <v>1.9726478301075679E-3</v>
      </c>
      <c r="Q20">
        <f t="shared" si="0"/>
        <v>1.6888723142810217E-3</v>
      </c>
      <c r="R20">
        <f t="shared" si="1"/>
        <v>4.82462572822988E-3</v>
      </c>
      <c r="S20">
        <f t="shared" si="2"/>
        <v>1.3059853575260303E-2</v>
      </c>
      <c r="T20">
        <f>P_smrt_vyliecenie_hosp_Y[[#This Row],[Column2]]-G19</f>
        <v>0</v>
      </c>
      <c r="U20">
        <f t="shared" si="3"/>
        <v>0.10432223937061182</v>
      </c>
      <c r="V20">
        <f t="shared" si="4"/>
        <v>1.6832806644384472E-2</v>
      </c>
      <c r="X20">
        <f>(P_smrt_vyliecenie_hosp_Y[[#This Row],[P_rec]]-B19)/$B$41</f>
        <v>7.2090628218331679E-3</v>
      </c>
      <c r="Y20">
        <f t="shared" si="7"/>
        <v>1.1860641990967521E-2</v>
      </c>
      <c r="Z20">
        <f t="shared" si="8"/>
        <v>1.2237729423000245E-2</v>
      </c>
      <c r="AA20">
        <f>_xlfn.GAMMA.DIST(N20,$J$7,$J$8,FALSE)</f>
        <v>1.4115841683626465E-2</v>
      </c>
      <c r="AB20">
        <f t="shared" si="5"/>
        <v>1.4138491630993259E-2</v>
      </c>
    </row>
    <row r="21" spans="1:28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9"/>
        <v>7.6048367754155036E-10</v>
      </c>
      <c r="F21">
        <v>2.8000000000000001E-2</v>
      </c>
      <c r="G21">
        <f>P_smrt_vyliecenie_hosp_Y[[#This Row],[Column1]]/0.029</f>
        <v>0.96551724137931028</v>
      </c>
      <c r="N21" s="6">
        <v>18</v>
      </c>
      <c r="O21" s="7">
        <f>(P_smrt_vyliecenie_hosp_Y[[#This Row],[P_death]]-C20)/$C$41</f>
        <v>6.8965517241379365E-2</v>
      </c>
      <c r="P21">
        <f t="shared" si="6"/>
        <v>3.2119439065179875E-2</v>
      </c>
      <c r="Q21">
        <f t="shared" si="0"/>
        <v>2.749889288878319E-2</v>
      </c>
      <c r="R21">
        <f t="shared" si="1"/>
        <v>4.5706523513424609E-3</v>
      </c>
      <c r="S21">
        <f t="shared" si="2"/>
        <v>1.2372369135844309E-2</v>
      </c>
      <c r="T21">
        <f>P_smrt_vyliecenie_hosp_Y[[#This Row],[Column2]]-G20</f>
        <v>3.4482758620689613E-2</v>
      </c>
      <c r="U21">
        <f t="shared" si="3"/>
        <v>0.10000338118574975</v>
      </c>
      <c r="V21">
        <f t="shared" si="4"/>
        <v>1.613594176505578E-2</v>
      </c>
      <c r="X21">
        <f>(P_smrt_vyliecenie_hosp_Y[[#This Row],[P_rec]]-B20)/$B$41</f>
        <v>5.1493305870236915E-3</v>
      </c>
      <c r="Y21">
        <f t="shared" si="7"/>
        <v>7.4012246968386351E-3</v>
      </c>
      <c r="Z21">
        <f t="shared" si="8"/>
        <v>7.6365331073743777E-3</v>
      </c>
      <c r="AA21">
        <f>_xlfn.GAMMA.DIST(N21,$J$7,$J$8,FALSE)</f>
        <v>1.1273840959722E-2</v>
      </c>
      <c r="AB21">
        <f t="shared" si="5"/>
        <v>1.1291930699610165E-2</v>
      </c>
    </row>
    <row r="22" spans="1:28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9"/>
        <v>5.3233857427908528E-11</v>
      </c>
      <c r="F22">
        <v>2.8000000000000001E-2</v>
      </c>
      <c r="G22">
        <f>P_smrt_vyliecenie_hosp_Y[[#This Row],[Column1]]/0.029</f>
        <v>0.96551724137931028</v>
      </c>
      <c r="N22" s="6">
        <v>19</v>
      </c>
      <c r="O22" s="7">
        <f>(P_smrt_vyliecenie_hosp_Y[[#This Row],[P_death]]-C21)/$C$41</f>
        <v>3.4482758620689564E-2</v>
      </c>
      <c r="P22">
        <f t="shared" si="6"/>
        <v>3.3182932865159234E-2</v>
      </c>
      <c r="Q22">
        <f t="shared" si="0"/>
        <v>2.8409397646795023E-2</v>
      </c>
      <c r="R22">
        <f t="shared" si="1"/>
        <v>4.3420763125780002E-3</v>
      </c>
      <c r="S22">
        <f t="shared" si="2"/>
        <v>1.1753633141545304E-2</v>
      </c>
      <c r="T22">
        <f>P_smrt_vyliecenie_hosp_Y[[#This Row],[Column2]]-G21</f>
        <v>0</v>
      </c>
      <c r="U22">
        <f t="shared" si="3"/>
        <v>9.6071493769579741E-2</v>
      </c>
      <c r="V22">
        <f t="shared" si="4"/>
        <v>1.5501516152423437E-2</v>
      </c>
      <c r="X22">
        <f>(P_smrt_vyliecenie_hosp_Y[[#This Row],[P_rec]]-B21)/$B$41</f>
        <v>1.235839340885686E-2</v>
      </c>
      <c r="Y22">
        <f t="shared" si="7"/>
        <v>1.0390428643893531E-2</v>
      </c>
      <c r="Z22">
        <f t="shared" si="8"/>
        <v>1.0720773329959335E-2</v>
      </c>
      <c r="AA22">
        <f>_xlfn.GAMMA.DIST(N22,$J$7,$J$8,FALSE)</f>
        <v>8.9637641598298966E-3</v>
      </c>
      <c r="AB22">
        <f t="shared" si="5"/>
        <v>8.978147204849735E-3</v>
      </c>
    </row>
    <row r="23" spans="1:28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9"/>
        <v>3.0343298733907863E-12</v>
      </c>
      <c r="F23">
        <v>2.9000000000000001E-2</v>
      </c>
      <c r="G23">
        <f>P_smrt_vyliecenie_hosp_Y[[#This Row],[Column1]]/0.029</f>
        <v>1</v>
      </c>
      <c r="N23" s="6">
        <v>20</v>
      </c>
      <c r="O23" s="7">
        <f>(P_smrt_vyliecenie_hosp_Y[[#This Row],[P_death]]-C22)/$C$41</f>
        <v>0</v>
      </c>
      <c r="P23">
        <f t="shared" si="6"/>
        <v>1.8250613075837582E-2</v>
      </c>
      <c r="Q23">
        <f t="shared" si="0"/>
        <v>1.5625168705737266E-2</v>
      </c>
      <c r="R23">
        <f t="shared" si="1"/>
        <v>4.1352694207760715E-3</v>
      </c>
      <c r="S23">
        <f t="shared" si="2"/>
        <v>1.1193824385917992E-2</v>
      </c>
      <c r="T23">
        <f>P_smrt_vyliecenie_hosp_Y[[#This Row],[Column2]]-G22</f>
        <v>3.4482758620689724E-2</v>
      </c>
      <c r="U23">
        <f t="shared" si="3"/>
        <v>9.2475036524294091E-2</v>
      </c>
      <c r="V23">
        <f t="shared" si="4"/>
        <v>1.4921213526828698E-2</v>
      </c>
      <c r="X23">
        <f>(P_smrt_vyliecenie_hosp_Y[[#This Row],[P_rec]]-B22)/$B$41</f>
        <v>1.1328527291452121E-2</v>
      </c>
      <c r="Y23">
        <f t="shared" si="7"/>
        <v>1.0786650025362741E-2</v>
      </c>
      <c r="Z23">
        <f t="shared" si="8"/>
        <v>1.1129591845999209E-2</v>
      </c>
      <c r="AA23">
        <f>_xlfn.GAMMA.DIST(N23,$J$7,$J$8,FALSE)</f>
        <v>7.098427034457443E-3</v>
      </c>
      <c r="AB23">
        <f t="shared" si="5"/>
        <v>7.1098170034242939E-3</v>
      </c>
    </row>
    <row r="24" spans="1:28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9"/>
        <v>1.3957917417597617E-13</v>
      </c>
      <c r="F24">
        <v>2.9000000000000001E-2</v>
      </c>
      <c r="G24">
        <f>P_smrt_vyliecenie_hosp_Y[[#This Row],[Column1]]/0.029</f>
        <v>1</v>
      </c>
      <c r="N24" s="6">
        <v>21</v>
      </c>
      <c r="O24" s="7">
        <f>(P_smrt_vyliecenie_hosp_Y[[#This Row],[P_death]]-C23)/$C$41</f>
        <v>6.8965517241379365E-2</v>
      </c>
      <c r="P24">
        <f t="shared" si="6"/>
        <v>4.1072319950331386E-2</v>
      </c>
      <c r="Q24">
        <f t="shared" si="0"/>
        <v>3.5163855904084128E-2</v>
      </c>
      <c r="R24">
        <f t="shared" si="1"/>
        <v>3.947263155896324E-3</v>
      </c>
      <c r="S24">
        <f t="shared" si="2"/>
        <v>1.0684907336416215E-2</v>
      </c>
      <c r="T24">
        <f>P_smrt_vyliecenie_hosp_Y[[#This Row],[Column2]]-G23</f>
        <v>0</v>
      </c>
      <c r="U24">
        <f t="shared" si="3"/>
        <v>8.9171375039568249E-2</v>
      </c>
      <c r="V24">
        <f t="shared" si="4"/>
        <v>1.4388154657249293E-2</v>
      </c>
      <c r="X24">
        <f>(P_smrt_vyliecenie_hosp_Y[[#This Row],[P_rec]]-B23)/$B$41</f>
        <v>2.0597322348094769E-3</v>
      </c>
      <c r="Y24">
        <f t="shared" si="7"/>
        <v>5.0753275088769607E-3</v>
      </c>
      <c r="Z24">
        <f t="shared" si="8"/>
        <v>5.2366882698294407E-3</v>
      </c>
      <c r="AA24">
        <f>_xlfn.GAMMA.DIST(N24,$J$7,$J$8,FALSE)</f>
        <v>5.6008963386915706E-3</v>
      </c>
      <c r="AB24">
        <f t="shared" si="5"/>
        <v>5.6098834051465157E-3</v>
      </c>
    </row>
    <row r="25" spans="1:28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9"/>
        <v>5.8623253153909997E-15</v>
      </c>
      <c r="F25">
        <v>2.9000000000000001E-2</v>
      </c>
      <c r="G25">
        <f>P_smrt_vyliecenie_hosp_Y[[#This Row],[Column1]]/0.029</f>
        <v>1</v>
      </c>
      <c r="N25" s="6">
        <v>22</v>
      </c>
      <c r="O25" s="7">
        <f>(P_smrt_vyliecenie_hosp_Y[[#This Row],[P_death]]-C24)/$C$41</f>
        <v>0</v>
      </c>
      <c r="P25">
        <f t="shared" si="6"/>
        <v>2.2589775972682264E-2</v>
      </c>
      <c r="Q25">
        <f t="shared" si="0"/>
        <v>1.9340120747246271E-2</v>
      </c>
      <c r="R25">
        <f t="shared" si="1"/>
        <v>3.7756052622532547E-3</v>
      </c>
      <c r="S25">
        <f t="shared" si="2"/>
        <v>1.0220243944414904E-2</v>
      </c>
      <c r="T25">
        <f>P_smrt_vyliecenie_hosp_Y[[#This Row],[Column2]]-G24</f>
        <v>0</v>
      </c>
      <c r="U25">
        <f t="shared" si="3"/>
        <v>8.6124920144223835E-2</v>
      </c>
      <c r="V25">
        <f t="shared" si="4"/>
        <v>1.3896597089912248E-2</v>
      </c>
      <c r="X25">
        <f>(P_smrt_vyliecenie_hosp_Y[[#This Row],[P_rec]]-B24)/$B$41</f>
        <v>2.0597322348094769E-3</v>
      </c>
      <c r="Y25">
        <f t="shared" si="7"/>
        <v>3.0763646281069378E-3</v>
      </c>
      <c r="Z25">
        <f t="shared" si="8"/>
        <v>3.1741720181700218E-3</v>
      </c>
      <c r="AA25">
        <f>_xlfn.GAMMA.DIST(N25,$J$7,$J$8,FALSE)</f>
        <v>4.4047713908530878E-3</v>
      </c>
      <c r="AB25">
        <f t="shared" si="5"/>
        <v>4.4118391833660418E-3</v>
      </c>
    </row>
    <row r="26" spans="1:28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9"/>
        <v>2.3449301261564E-16</v>
      </c>
      <c r="F26">
        <v>2.9000000000000001E-2</v>
      </c>
      <c r="G26">
        <f>P_smrt_vyliecenie_hosp_Y[[#This Row],[Column1]]/0.029</f>
        <v>1</v>
      </c>
      <c r="N26" s="6">
        <v>23</v>
      </c>
      <c r="O26" s="7">
        <f>(P_smrt_vyliecenie_hosp_Y[[#This Row],[P_death]]-C25)/$C$41</f>
        <v>0</v>
      </c>
      <c r="P26">
        <f t="shared" si="6"/>
        <v>1.2424376784975245E-2</v>
      </c>
      <c r="Q26">
        <f t="shared" si="0"/>
        <v>1.0637066410985449E-2</v>
      </c>
      <c r="R26">
        <f t="shared" si="1"/>
        <v>3.6182521934422719E-3</v>
      </c>
      <c r="S26">
        <f t="shared" si="2"/>
        <v>9.7943025027264815E-3</v>
      </c>
      <c r="T26">
        <f>P_smrt_vyliecenie_hosp_Y[[#This Row],[Column2]]-G25</f>
        <v>0</v>
      </c>
      <c r="U26">
        <f t="shared" si="3"/>
        <v>8.3305717448159414E-2</v>
      </c>
      <c r="V26">
        <f t="shared" si="4"/>
        <v>1.3441707565296192E-2</v>
      </c>
      <c r="X26">
        <f>(P_smrt_vyliecenie_hosp_Y[[#This Row],[P_rec]]-B25)/$B$41</f>
        <v>2.0597322348093624E-3</v>
      </c>
      <c r="Y26">
        <f t="shared" si="7"/>
        <v>2.3767276198373571E-3</v>
      </c>
      <c r="Z26">
        <f t="shared" si="8"/>
        <v>2.4522913300891501E-3</v>
      </c>
      <c r="AA26">
        <f>_xlfn.GAMMA.DIST(N26,$J$7,$J$8,FALSE)</f>
        <v>3.4537172281144976E-3</v>
      </c>
      <c r="AB26">
        <f t="shared" si="5"/>
        <v>3.4592589814997966E-3</v>
      </c>
    </row>
    <row r="27" spans="1:28" x14ac:dyDescent="0.3">
      <c r="A27">
        <v>24</v>
      </c>
      <c r="B27">
        <v>0.94399999999999995</v>
      </c>
      <c r="C27">
        <v>2.5000000000000001E-2</v>
      </c>
      <c r="D27">
        <v>0.03</v>
      </c>
      <c r="E27">
        <f t="shared" si="9"/>
        <v>8.9107344793943191E-18</v>
      </c>
      <c r="F27">
        <v>2.9000000000000001E-2</v>
      </c>
      <c r="G27">
        <f>P_smrt_vyliecenie_hosp_Y[[#This Row],[Column1]]/0.029</f>
        <v>1</v>
      </c>
      <c r="N27" s="6">
        <v>24</v>
      </c>
      <c r="O27" s="7">
        <f>(P_smrt_vyliecenie_hosp_Y[[#This Row],[P_death]]-C26)/$C$41</f>
        <v>3.4482758620689682E-2</v>
      </c>
      <c r="P27">
        <f t="shared" si="6"/>
        <v>2.2350648611046742E-2</v>
      </c>
      <c r="Q27">
        <f t="shared" si="0"/>
        <v>1.9135393084006313E-2</v>
      </c>
      <c r="R27">
        <f t="shared" si="1"/>
        <v>3.4734873704835244E-3</v>
      </c>
      <c r="S27">
        <f t="shared" si="2"/>
        <v>9.4024363773133977E-3</v>
      </c>
      <c r="T27">
        <f>P_smrt_vyliecenie_hosp_Y[[#This Row],[Column2]]-G26</f>
        <v>0</v>
      </c>
      <c r="U27">
        <f t="shared" si="3"/>
        <v>8.068836459768787E-2</v>
      </c>
      <c r="V27">
        <f t="shared" si="4"/>
        <v>1.3019387312990266E-2</v>
      </c>
      <c r="X27">
        <f>(P_smrt_vyliecenie_hosp_Y[[#This Row],[P_rec]]-B26)/$B$41</f>
        <v>6.1791967044284302E-3</v>
      </c>
      <c r="Y27">
        <f t="shared" si="7"/>
        <v>4.7318546669430795E-3</v>
      </c>
      <c r="Z27">
        <f t="shared" si="8"/>
        <v>4.8822953367203548E-3</v>
      </c>
      <c r="AA27">
        <f>_xlfn.GAMMA.DIST(N27,$J$7,$J$8,FALSE)</f>
        <v>2.7005899297440328E-3</v>
      </c>
      <c r="AB27">
        <f t="shared" si="5"/>
        <v>2.7049232327902798E-3</v>
      </c>
    </row>
    <row r="28" spans="1:28" x14ac:dyDescent="0.3">
      <c r="A28">
        <v>25</v>
      </c>
      <c r="B28">
        <v>0.94399999999999995</v>
      </c>
      <c r="C28">
        <v>2.5000000000000001E-2</v>
      </c>
      <c r="D28">
        <v>0.03</v>
      </c>
      <c r="E28">
        <f t="shared" si="9"/>
        <v>2.6732203438182955E-19</v>
      </c>
      <c r="F28">
        <v>2.9000000000000001E-2</v>
      </c>
      <c r="G28">
        <f>P_smrt_vyliecenie_hosp_Y[[#This Row],[Column1]]/0.029</f>
        <v>1</v>
      </c>
      <c r="N28" s="6">
        <v>25</v>
      </c>
      <c r="O28" s="7">
        <f>(P_smrt_vyliecenie_hosp_Y[[#This Row],[P_death]]-C27)/$C$41</f>
        <v>0</v>
      </c>
      <c r="P28">
        <f t="shared" si="6"/>
        <v>1.2292856736075709E-2</v>
      </c>
      <c r="Q28">
        <f t="shared" si="0"/>
        <v>1.0524466196203472E-2</v>
      </c>
      <c r="R28">
        <f t="shared" si="1"/>
        <v>3.3398583034709804E-3</v>
      </c>
      <c r="S28">
        <f t="shared" si="2"/>
        <v>9.0407138009131003E-3</v>
      </c>
      <c r="T28">
        <f>P_smrt_vyliecenie_hosp_Y[[#This Row],[Column2]]-G27</f>
        <v>0</v>
      </c>
      <c r="U28">
        <f t="shared" si="3"/>
        <v>7.8251170380627719E-2</v>
      </c>
      <c r="V28">
        <f t="shared" si="4"/>
        <v>1.262613636996898E-2</v>
      </c>
      <c r="X28">
        <f>(P_smrt_vyliecenie_hosp_Y[[#This Row],[P_rec]]-B27)/$B$41</f>
        <v>0</v>
      </c>
      <c r="Y28">
        <f t="shared" si="7"/>
        <v>1.6561491334300777E-3</v>
      </c>
      <c r="Z28">
        <f t="shared" si="8"/>
        <v>1.708803367852124E-3</v>
      </c>
      <c r="AA28">
        <f>_xlfn.GAMMA.DIST(N28,$J$7,$J$8,FALSE)</f>
        <v>2.1063778761844765E-3</v>
      </c>
      <c r="AB28">
        <f t="shared" si="5"/>
        <v>2.1097577205536223E-3</v>
      </c>
    </row>
    <row r="29" spans="1:28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9"/>
        <v>8.0196610314548865E-21</v>
      </c>
      <c r="F29">
        <v>2.9000000000000001E-2</v>
      </c>
      <c r="G29">
        <f>P_smrt_vyliecenie_hosp_Y[[#This Row],[Column1]]/0.029</f>
        <v>1</v>
      </c>
      <c r="N29" s="6">
        <v>26</v>
      </c>
      <c r="O29" s="7">
        <f>(P_smrt_vyliecenie_hosp_Y[[#This Row],[P_death]]-C28)/$C$41</f>
        <v>3.4482758620689564E-2</v>
      </c>
      <c r="P29">
        <f t="shared" si="6"/>
        <v>2.2278312584151944E-2</v>
      </c>
      <c r="Q29">
        <f t="shared" si="0"/>
        <v>1.907346296587618E-2</v>
      </c>
      <c r="R29">
        <f t="shared" si="1"/>
        <v>3.2161276861883922E-3</v>
      </c>
      <c r="S29">
        <f t="shared" si="2"/>
        <v>8.7057854903019385E-3</v>
      </c>
      <c r="T29">
        <f>P_smrt_vyliecenie_hosp_Y[[#This Row],[Column2]]-G28</f>
        <v>0</v>
      </c>
      <c r="U29">
        <f t="shared" si="3"/>
        <v>7.5975494672092303E-2</v>
      </c>
      <c r="V29">
        <f t="shared" si="4"/>
        <v>1.2258947078230192E-2</v>
      </c>
      <c r="X29">
        <f>(P_smrt_vyliecenie_hosp_Y[[#This Row],[P_rec]]-B28)/$B$41</f>
        <v>5.1493305870236915E-3</v>
      </c>
      <c r="Y29">
        <f t="shared" si="7"/>
        <v>3.8296521967005302E-3</v>
      </c>
      <c r="Z29">
        <f t="shared" si="8"/>
        <v>3.9514089880725361E-3</v>
      </c>
      <c r="AA29">
        <f>_xlfn.GAMMA.DIST(N29,$J$7,$J$8,FALSE)</f>
        <v>1.6391003961228191E-3</v>
      </c>
      <c r="AB29">
        <f t="shared" si="5"/>
        <v>1.6417304580442515E-3</v>
      </c>
    </row>
    <row r="30" spans="1:28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9"/>
        <v>2.0049152578637216E-22</v>
      </c>
      <c r="F30">
        <v>2.9000000000000001E-2</v>
      </c>
      <c r="G30">
        <f>P_smrt_vyliecenie_hosp_Y[[#This Row],[Column1]]/0.029</f>
        <v>1</v>
      </c>
      <c r="N30" s="6">
        <v>27</v>
      </c>
      <c r="O30" s="7">
        <f>(P_smrt_vyliecenie_hosp_Y[[#This Row],[P_death]]-C29)/$C$41</f>
        <v>0</v>
      </c>
      <c r="P30">
        <f t="shared" si="6"/>
        <v>1.2253071921283569E-2</v>
      </c>
      <c r="Q30">
        <f t="shared" si="0"/>
        <v>1.0490404631231898E-2</v>
      </c>
      <c r="R30">
        <f t="shared" si="1"/>
        <v>3.101234970450405E-3</v>
      </c>
      <c r="S30">
        <f t="shared" si="2"/>
        <v>8.3947806312882154E-3</v>
      </c>
      <c r="T30">
        <f>P_smrt_vyliecenie_hosp_Y[[#This Row],[Column2]]-G29</f>
        <v>0</v>
      </c>
      <c r="U30">
        <f t="shared" si="3"/>
        <v>7.3845225238437937E-2</v>
      </c>
      <c r="V30">
        <f t="shared" si="4"/>
        <v>1.1915219665039252E-2</v>
      </c>
      <c r="X30">
        <f>(P_smrt_vyliecenie_hosp_Y[[#This Row],[P_rec]]-B29)/$B$41</f>
        <v>0</v>
      </c>
      <c r="Y30">
        <f t="shared" si="7"/>
        <v>1.3403782688451854E-3</v>
      </c>
      <c r="Z30">
        <f t="shared" si="8"/>
        <v>1.3829931458253875E-3</v>
      </c>
      <c r="AA30">
        <f>_xlfn.GAMMA.DIST(N30,$J$7,$J$8,FALSE)</f>
        <v>1.2727484809312575E-3</v>
      </c>
      <c r="AB30">
        <f t="shared" si="5"/>
        <v>1.2747907031912095E-3</v>
      </c>
    </row>
    <row r="31" spans="1:28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9"/>
        <v>5.0122881446593042E-24</v>
      </c>
      <c r="F31">
        <v>2.9000000000000001E-2</v>
      </c>
      <c r="G31">
        <f>P_smrt_vyliecenie_hosp_Y[[#This Row],[Column1]]/0.029</f>
        <v>1</v>
      </c>
      <c r="N31" s="6">
        <v>28</v>
      </c>
      <c r="O31" s="7">
        <f>(P_smrt_vyliecenie_hosp_Y[[#This Row],[P_death]]-C30)/$C$41</f>
        <v>0</v>
      </c>
      <c r="P31">
        <f t="shared" si="6"/>
        <v>6.7391895567059639E-3</v>
      </c>
      <c r="Q31">
        <f t="shared" si="0"/>
        <v>5.7697225471775452E-3</v>
      </c>
      <c r="R31">
        <f t="shared" si="1"/>
        <v>2.9942658905799864E-3</v>
      </c>
      <c r="S31">
        <f t="shared" si="2"/>
        <v>8.1052243840514914E-3</v>
      </c>
      <c r="T31">
        <f>P_smrt_vyliecenie_hosp_Y[[#This Row],[Column2]]-G30</f>
        <v>0</v>
      </c>
      <c r="U31">
        <f t="shared" si="3"/>
        <v>7.1846359266485318E-2</v>
      </c>
      <c r="V31">
        <f t="shared" si="4"/>
        <v>1.1592694721010908E-2</v>
      </c>
      <c r="X31">
        <f>(P_smrt_vyliecenie_hosp_Y[[#This Row],[P_rec]]-B30)/$B$41</f>
        <v>0</v>
      </c>
      <c r="Y31">
        <f t="shared" si="7"/>
        <v>4.6913239409581488E-4</v>
      </c>
      <c r="Z31">
        <f t="shared" si="8"/>
        <v>4.8404760103888558E-4</v>
      </c>
      <c r="AA31">
        <f>_xlfn.GAMMA.DIST(N31,$J$7,$J$8,FALSE)</f>
        <v>9.863140130993639E-4</v>
      </c>
      <c r="AB31">
        <f t="shared" si="5"/>
        <v>9.8789662935311134E-4</v>
      </c>
    </row>
    <row r="32" spans="1:28" x14ac:dyDescent="0.3">
      <c r="A32">
        <v>29</v>
      </c>
      <c r="B32">
        <v>0.95099999999999996</v>
      </c>
      <c r="C32">
        <v>2.7E-2</v>
      </c>
      <c r="D32">
        <v>2.3E-2</v>
      </c>
      <c r="E32">
        <f t="shared" si="9"/>
        <v>1.2530720361648262E-25</v>
      </c>
      <c r="F32">
        <v>2.9000000000000001E-2</v>
      </c>
      <c r="G32">
        <f>P_smrt_vyliecenie_hosp_Y[[#This Row],[Column1]]/0.029</f>
        <v>1</v>
      </c>
      <c r="N32" s="6">
        <v>29</v>
      </c>
      <c r="O32" s="7">
        <f>(P_smrt_vyliecenie_hosp_Y[[#This Row],[P_death]]-C31)/$C$41</f>
        <v>3.4482758620689682E-2</v>
      </c>
      <c r="P32">
        <f t="shared" si="6"/>
        <v>1.9223795635498638E-2</v>
      </c>
      <c r="Q32">
        <f t="shared" si="0"/>
        <v>1.6458353958911966E-2</v>
      </c>
      <c r="R32">
        <f t="shared" si="1"/>
        <v>2.8944280829903781E-3</v>
      </c>
      <c r="S32">
        <f t="shared" si="2"/>
        <v>7.8349718874140637E-3</v>
      </c>
      <c r="T32">
        <f>P_smrt_vyliecenie_hosp_Y[[#This Row],[Column2]]-G31</f>
        <v>0</v>
      </c>
      <c r="U32">
        <f t="shared" si="3"/>
        <v>6.9966665852524298E-2</v>
      </c>
      <c r="V32">
        <f t="shared" si="4"/>
        <v>1.1289398741373012E-2</v>
      </c>
      <c r="X32">
        <f>(P_smrt_vyliecenie_hosp_Y[[#This Row],[P_rec]]-B31)/$B$41</f>
        <v>2.0597322348094769E-3</v>
      </c>
      <c r="Y32">
        <f t="shared" si="7"/>
        <v>1.4641963379335367E-3</v>
      </c>
      <c r="Z32">
        <f t="shared" si="8"/>
        <v>1.5107477840933272E-3</v>
      </c>
      <c r="AA32">
        <f>_xlfn.GAMMA.DIST(N32,$J$7,$J$8,FALSE)</f>
        <v>7.6292893013027462E-4</v>
      </c>
      <c r="AB32">
        <f t="shared" si="5"/>
        <v>7.641531079369795E-4</v>
      </c>
    </row>
    <row r="33" spans="1:28" x14ac:dyDescent="0.3">
      <c r="A33">
        <v>30</v>
      </c>
      <c r="B33">
        <v>0.95099999999999996</v>
      </c>
      <c r="C33">
        <v>2.8000000000000001E-2</v>
      </c>
      <c r="D33">
        <v>2.3E-2</v>
      </c>
      <c r="E33">
        <f t="shared" si="9"/>
        <v>2.8820656831791002E-27</v>
      </c>
      <c r="F33">
        <v>2.9000000000000001E-2</v>
      </c>
      <c r="G33">
        <f>P_smrt_vyliecenie_hosp_Y[[#This Row],[Column1]]/0.029</f>
        <v>1</v>
      </c>
      <c r="N33" s="6">
        <v>30</v>
      </c>
      <c r="O33" s="7">
        <f>(P_smrt_vyliecenie_hosp_Y[[#This Row],[P_death]]-C32)/$C$41</f>
        <v>3.4482758620689682E-2</v>
      </c>
      <c r="P33">
        <f t="shared" si="6"/>
        <v>2.6090328978834607E-2</v>
      </c>
      <c r="Q33">
        <f t="shared" si="0"/>
        <v>2.2337101235365895E-2</v>
      </c>
      <c r="R33">
        <f t="shared" si="1"/>
        <v>2.801031424557628E-3</v>
      </c>
      <c r="S33">
        <f t="shared" si="2"/>
        <v>7.5821550364792174E-3</v>
      </c>
      <c r="T33">
        <f>P_smrt_vyliecenie_hosp_Y[[#This Row],[Column2]]-G32</f>
        <v>0</v>
      </c>
      <c r="U33">
        <f t="shared" si="3"/>
        <v>6.8195411673720452E-2</v>
      </c>
      <c r="V33">
        <f t="shared" si="4"/>
        <v>1.100359986196109E-2</v>
      </c>
      <c r="X33">
        <f>(P_smrt_vyliecenie_hosp_Y[[#This Row],[P_rec]]-B32)/$B$41</f>
        <v>0</v>
      </c>
      <c r="Y33">
        <f t="shared" si="7"/>
        <v>5.1246871827673787E-4</v>
      </c>
      <c r="Z33">
        <f t="shared" si="8"/>
        <v>5.2876172443266456E-4</v>
      </c>
      <c r="AA33">
        <f>_xlfn.GAMMA.DIST(N33,$J$7,$J$8,FALSE)</f>
        <v>5.8911995630570588E-4</v>
      </c>
      <c r="AB33">
        <f t="shared" si="5"/>
        <v>5.9006524432338961E-4</v>
      </c>
    </row>
    <row r="34" spans="1:28" x14ac:dyDescent="0.3">
      <c r="A34">
        <v>31</v>
      </c>
      <c r="B34">
        <v>0.95599999999999996</v>
      </c>
      <c r="C34">
        <v>2.9000000000000001E-2</v>
      </c>
      <c r="D34">
        <v>1.7999999999999999E-2</v>
      </c>
      <c r="E34">
        <f t="shared" si="9"/>
        <v>6.6287510713119301E-29</v>
      </c>
      <c r="F34">
        <v>2.9000000000000001E-2</v>
      </c>
      <c r="G34">
        <f>P_smrt_vyliecenie_hosp_Y[[#This Row],[Column1]]/0.029</f>
        <v>1</v>
      </c>
      <c r="N34" s="6">
        <v>31</v>
      </c>
      <c r="O34" s="7">
        <f>(P_smrt_vyliecenie_hosp_Y[[#This Row],[P_death]]-C33)/$C$41</f>
        <v>3.4482758620689682E-2</v>
      </c>
      <c r="P34">
        <f t="shared" si="6"/>
        <v>2.9866922317669391E-2</v>
      </c>
      <c r="Q34">
        <f t="shared" si="0"/>
        <v>2.5570412237415557E-2</v>
      </c>
      <c r="R34">
        <f t="shared" si="1"/>
        <v>2.7134720575482762E-3</v>
      </c>
      <c r="S34">
        <f t="shared" si="2"/>
        <v>7.3451392394623246E-3</v>
      </c>
      <c r="T34">
        <f>P_smrt_vyliecenie_hosp_Y[[#This Row],[Column2]]-G33</f>
        <v>0</v>
      </c>
      <c r="U34">
        <f t="shared" si="3"/>
        <v>6.6523136403334987E-2</v>
      </c>
      <c r="V34">
        <f t="shared" si="4"/>
        <v>1.0733771621574276E-2</v>
      </c>
      <c r="X34">
        <f>(P_smrt_vyliecenie_hosp_Y[[#This Row],[P_rec]]-B33)/$B$41</f>
        <v>5.1493305870236915E-3</v>
      </c>
      <c r="Y34">
        <f t="shared" si="7"/>
        <v>3.429364051396861E-3</v>
      </c>
      <c r="Z34">
        <f t="shared" si="8"/>
        <v>3.5383944128757248E-3</v>
      </c>
      <c r="AA34">
        <f>_xlfn.GAMMA.DIST(N34,$J$7,$J$8,FALSE)</f>
        <v>4.5417507855056305E-4</v>
      </c>
      <c r="AB34">
        <f t="shared" si="5"/>
        <v>4.5490383719316049E-4</v>
      </c>
    </row>
    <row r="35" spans="1:28" x14ac:dyDescent="0.3">
      <c r="A35">
        <v>32</v>
      </c>
      <c r="B35">
        <v>0.95799999999999996</v>
      </c>
      <c r="C35">
        <v>2.9000000000000001E-2</v>
      </c>
      <c r="D35">
        <v>1.4999999999999999E-2</v>
      </c>
      <c r="E35">
        <f t="shared" si="9"/>
        <v>1.1931751928361473E-30</v>
      </c>
      <c r="F35">
        <v>2.9000000000000001E-2</v>
      </c>
      <c r="G35">
        <f>P_smrt_vyliecenie_hosp_Y[[#This Row],[Column1]]/0.029</f>
        <v>1</v>
      </c>
      <c r="N35" s="6">
        <v>32</v>
      </c>
      <c r="O35" s="7">
        <f>(P_smrt_vyliecenie_hosp_Y[[#This Row],[P_death]]-C34)/$C$41</f>
        <v>0</v>
      </c>
      <c r="P35">
        <f t="shared" si="6"/>
        <v>1.6426807274718166E-2</v>
      </c>
      <c r="Q35">
        <f t="shared" si="0"/>
        <v>1.4063726730578558E-2</v>
      </c>
      <c r="R35">
        <f t="shared" si="1"/>
        <v>2.6312193191056492E-3</v>
      </c>
      <c r="S35">
        <f t="shared" si="2"/>
        <v>7.1224880369162953E-3</v>
      </c>
      <c r="T35">
        <f>P_smrt_vyliecenie_hosp_Y[[#This Row],[Column2]]-G34</f>
        <v>0</v>
      </c>
      <c r="U35">
        <f t="shared" si="3"/>
        <v>6.4941467611271175E-2</v>
      </c>
      <c r="V35">
        <f t="shared" si="4"/>
        <v>1.0478563095445115E-2</v>
      </c>
      <c r="X35">
        <f>(P_smrt_vyliecenie_hosp_Y[[#This Row],[P_rec]]-B34)/$B$41</f>
        <v>2.0597322348094769E-3</v>
      </c>
      <c r="Y35">
        <f t="shared" si="7"/>
        <v>2.5002774179889026E-3</v>
      </c>
      <c r="Z35">
        <f t="shared" si="8"/>
        <v>2.5797691682362205E-3</v>
      </c>
      <c r="AA35">
        <f>_xlfn.GAMMA.DIST(N35,$J$7,$J$8,FALSE)</f>
        <v>3.4961273278952547E-4</v>
      </c>
      <c r="AB35">
        <f t="shared" si="5"/>
        <v>3.5017371315285931E-4</v>
      </c>
    </row>
    <row r="36" spans="1:28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9"/>
        <v>1.7897627892542209E-32</v>
      </c>
      <c r="F36">
        <v>2.9000000000000001E-2</v>
      </c>
      <c r="G36">
        <f>P_smrt_vyliecenie_hosp_Y[[#This Row],[Column1]]/0.029</f>
        <v>1</v>
      </c>
      <c r="N36" s="6">
        <v>33</v>
      </c>
      <c r="O36" s="7">
        <f>(P_smrt_vyliecenie_hosp_Y[[#This Row],[P_death]]-C35)/$C$41</f>
        <v>0</v>
      </c>
      <c r="P36">
        <f t="shared" si="6"/>
        <v>9.034744001094993E-3</v>
      </c>
      <c r="Q36">
        <f t="shared" si="0"/>
        <v>7.7350497018182076E-3</v>
      </c>
      <c r="R36">
        <f t="shared" si="1"/>
        <v>2.553804977297386E-3</v>
      </c>
      <c r="S36">
        <f t="shared" si="2"/>
        <v>6.9129339646231058E-3</v>
      </c>
      <c r="T36">
        <f>P_smrt_vyliecenie_hosp_Y[[#This Row],[Column2]]-G35</f>
        <v>0</v>
      </c>
      <c r="U36">
        <f t="shared" si="3"/>
        <v>6.3442967247368615E-2</v>
      </c>
      <c r="V36">
        <f t="shared" si="4"/>
        <v>1.0236774124710872E-2</v>
      </c>
      <c r="X36">
        <f>(P_smrt_vyliecenie_hosp_Y[[#This Row],[P_rec]]-B35)/$B$41</f>
        <v>3.0895983522142151E-3</v>
      </c>
      <c r="Y36">
        <f t="shared" si="7"/>
        <v>2.8250970962961182E-3</v>
      </c>
      <c r="Z36">
        <f t="shared" si="8"/>
        <v>2.9149158944772532E-3</v>
      </c>
      <c r="AA36">
        <f>_xlfn.GAMMA.DIST(N36,$J$7,$J$8,FALSE)</f>
        <v>2.6874222841960499E-4</v>
      </c>
      <c r="AB36">
        <f t="shared" si="5"/>
        <v>2.6917344587481346E-4</v>
      </c>
    </row>
    <row r="37" spans="1:28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9"/>
        <v>1.7897627892542208E-34</v>
      </c>
      <c r="F37">
        <v>2.9000000000000001E-2</v>
      </c>
      <c r="G37">
        <f>P_smrt_vyliecenie_hosp_Y[[#This Row],[Column1]]/0.029</f>
        <v>1</v>
      </c>
      <c r="N37" s="6">
        <v>34</v>
      </c>
      <c r="O37" s="7">
        <f>(P_smrt_vyliecenie_hosp_Y[[#This Row],[P_death]]-C36)/$C$41</f>
        <v>0</v>
      </c>
      <c r="P37">
        <f t="shared" si="6"/>
        <v>4.9691092006022468E-3</v>
      </c>
      <c r="Q37">
        <f t="shared" si="0"/>
        <v>4.254277336000015E-3</v>
      </c>
      <c r="R37">
        <f t="shared" si="1"/>
        <v>2.4808143124119674E-3</v>
      </c>
      <c r="S37">
        <f t="shared" si="2"/>
        <v>6.7153544114182187E-3</v>
      </c>
      <c r="T37">
        <f>P_smrt_vyliecenie_hosp_Y[[#This Row],[Column2]]-G36</f>
        <v>0</v>
      </c>
      <c r="U37">
        <f t="shared" si="3"/>
        <v>6.2021003567700947E-2</v>
      </c>
      <c r="V37">
        <f t="shared" si="4"/>
        <v>1.0007334651214235E-2</v>
      </c>
      <c r="X37">
        <f>(P_smrt_vyliecenie_hosp_Y[[#This Row],[P_rec]]-B36)/$B$41</f>
        <v>2.0597322348094769E-3</v>
      </c>
      <c r="Y37">
        <f t="shared" si="7"/>
        <v>2.2887839837036428E-3</v>
      </c>
      <c r="Z37">
        <f t="shared" si="8"/>
        <v>2.3615516867967557E-3</v>
      </c>
      <c r="AA37">
        <f>_xlfn.GAMMA.DIST(N37,$J$7,$J$8,FALSE)</f>
        <v>2.063032451890611E-4</v>
      </c>
      <c r="AB37">
        <f t="shared" si="5"/>
        <v>2.0663427452120153E-4</v>
      </c>
    </row>
    <row r="38" spans="1:28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9"/>
        <v>1.4318102314033767E-36</v>
      </c>
      <c r="F38">
        <v>2.9000000000000001E-2</v>
      </c>
      <c r="G38">
        <f>P_smrt_vyliecenie_hosp_Y[[#This Row],[Column1]]/0.029</f>
        <v>1</v>
      </c>
      <c r="N38" s="6">
        <v>35</v>
      </c>
      <c r="O38" s="7">
        <f>(P_smrt_vyliecenie_hosp_Y[[#This Row],[P_death]]-C37)/$C$41</f>
        <v>0</v>
      </c>
      <c r="P38">
        <f t="shared" si="6"/>
        <v>2.7330100603312358E-3</v>
      </c>
      <c r="Q38">
        <f t="shared" si="0"/>
        <v>2.3398525348000084E-3</v>
      </c>
      <c r="R38">
        <f t="shared" si="1"/>
        <v>2.4118786847058199E-3</v>
      </c>
      <c r="S38">
        <f t="shared" si="2"/>
        <v>6.5287515007109356E-3</v>
      </c>
      <c r="T38">
        <f>P_smrt_vyliecenie_hosp_Y[[#This Row],[Column2]]-G37</f>
        <v>0</v>
      </c>
      <c r="U38">
        <f t="shared" si="3"/>
        <v>6.0669643695555421E-2</v>
      </c>
      <c r="V38">
        <f t="shared" si="4"/>
        <v>9.7892873817917031E-3</v>
      </c>
      <c r="X38">
        <f>(P_smrt_vyliecenie_hosp_Y[[#This Row],[P_rec]]-B37)/$B$41</f>
        <v>3.0895983522142151E-3</v>
      </c>
      <c r="Y38">
        <f t="shared" si="7"/>
        <v>2.7510743942962771E-3</v>
      </c>
      <c r="Z38">
        <f t="shared" si="8"/>
        <v>2.8385397759734402E-3</v>
      </c>
      <c r="AA38">
        <f>_xlfn.GAMMA.DIST(N38,$J$7,$J$8,FALSE)</f>
        <v>1.5817258881939815E-4</v>
      </c>
      <c r="AB38">
        <f t="shared" si="5"/>
        <v>1.5842638883302289E-4</v>
      </c>
    </row>
    <row r="39" spans="1:28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9"/>
        <v>7.1590511570168833E-39</v>
      </c>
      <c r="F39">
        <v>2.9000000000000001E-2</v>
      </c>
      <c r="G39">
        <f>P_smrt_vyliecenie_hosp_Y[[#This Row],[Column1]]/0.029</f>
        <v>1</v>
      </c>
      <c r="N39" s="6">
        <v>36</v>
      </c>
      <c r="O39" s="7">
        <f>(P_smrt_vyliecenie_hosp_Y[[#This Row],[P_death]]-C38)/$C$41</f>
        <v>0</v>
      </c>
      <c r="P39">
        <f t="shared" si="6"/>
        <v>1.5031555331821798E-3</v>
      </c>
      <c r="Q39">
        <f t="shared" si="0"/>
        <v>1.2869188941400046E-3</v>
      </c>
      <c r="R39">
        <f t="shared" si="1"/>
        <v>2.3466693073806227E-3</v>
      </c>
      <c r="S39">
        <f t="shared" si="2"/>
        <v>6.3522352344609042E-3</v>
      </c>
      <c r="T39">
        <f>P_smrt_vyliecenie_hosp_Y[[#This Row],[Column2]]-G38</f>
        <v>0</v>
      </c>
      <c r="U39">
        <f t="shared" si="3"/>
        <v>5.9383563023203072E-2</v>
      </c>
      <c r="V39">
        <f t="shared" si="4"/>
        <v>9.5817731698902512E-3</v>
      </c>
      <c r="X39">
        <f>(P_smrt_vyliecenie_hosp_Y[[#This Row],[P_rec]]-B38)/$B$41</f>
        <v>0</v>
      </c>
      <c r="Y39">
        <f t="shared" si="7"/>
        <v>9.6287603800369697E-4</v>
      </c>
      <c r="Z39">
        <f t="shared" si="8"/>
        <v>9.9348892159070419E-4</v>
      </c>
      <c r="AA39">
        <f>_xlfn.GAMMA.DIST(N39,$J$7,$J$8,FALSE)</f>
        <v>1.2112732136620445E-4</v>
      </c>
      <c r="AB39">
        <f t="shared" si="5"/>
        <v>1.2132167941548802E-4</v>
      </c>
    </row>
    <row r="40" spans="1:28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9"/>
        <v>3.5795255785084417E-41</v>
      </c>
      <c r="F40">
        <v>2.9000000000000001E-2</v>
      </c>
      <c r="G40">
        <f>P_smrt_vyliecenie_hosp_Y[[#This Row],[Column1]]/0.029</f>
        <v>1</v>
      </c>
      <c r="N40" s="6">
        <v>37</v>
      </c>
      <c r="O40" s="7">
        <f>(P_smrt_vyliecenie_hosp_Y[[#This Row],[P_death]]-C39)/$C$41</f>
        <v>0</v>
      </c>
      <c r="P40">
        <f t="shared" si="6"/>
        <v>8.2673554325019894E-4</v>
      </c>
      <c r="Q40">
        <f t="shared" si="0"/>
        <v>7.0780539177700259E-4</v>
      </c>
      <c r="R40">
        <f t="shared" si="1"/>
        <v>2.2848920027747181E-3</v>
      </c>
      <c r="S40">
        <f t="shared" si="2"/>
        <v>6.1850092986320167E-3</v>
      </c>
      <c r="T40">
        <f>P_smrt_vyliecenie_hosp_Y[[#This Row],[Column2]]-G39</f>
        <v>0</v>
      </c>
      <c r="U40">
        <f t="shared" si="3"/>
        <v>5.8157968439847399E-2</v>
      </c>
      <c r="V40">
        <f t="shared" si="4"/>
        <v>9.3840186280926881E-3</v>
      </c>
      <c r="X40">
        <f>(P_smrt_vyliecenie_hosp_Y[[#This Row],[P_rec]]-B39)/$B$41</f>
        <v>0</v>
      </c>
      <c r="Y40">
        <f t="shared" si="7"/>
        <v>3.3700661330129391E-4</v>
      </c>
      <c r="Z40">
        <f t="shared" si="8"/>
        <v>3.4772112255674644E-4</v>
      </c>
      <c r="AA40">
        <f>_xlfn.GAMMA.DIST(N40,$J$7,$J$8,FALSE)</f>
        <v>9.2654585104609956E-5</v>
      </c>
      <c r="AB40">
        <f t="shared" si="5"/>
        <v>9.2803256471358554E-5</v>
      </c>
    </row>
    <row r="41" spans="1:28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F41">
        <v>2.9000000000000001E-2</v>
      </c>
      <c r="G41">
        <f>P_smrt_vyliecenie_hosp_Y[[#This Row],[Column1]]/0.029</f>
        <v>1</v>
      </c>
      <c r="N41" s="6">
        <v>38</v>
      </c>
      <c r="O41" s="7">
        <f>(P_smrt_vyliecenie_hosp_Y[[#This Row],[P_death]]-C40)/$C$41</f>
        <v>0</v>
      </c>
      <c r="P41">
        <f t="shared" si="6"/>
        <v>4.5470454878760943E-4</v>
      </c>
      <c r="Q41">
        <f t="shared" si="0"/>
        <v>3.8929296547735145E-4</v>
      </c>
      <c r="R41">
        <f t="shared" si="1"/>
        <v>2.2262827652943145E-3</v>
      </c>
      <c r="S41">
        <f t="shared" si="2"/>
        <v>6.0263590524226472E-3</v>
      </c>
      <c r="T41">
        <f>P_smrt_vyliecenie_hosp_Y[[#This Row],[Column2]]-G40</f>
        <v>0</v>
      </c>
      <c r="U41">
        <f t="shared" si="3"/>
        <v>5.6988532974428824E-2</v>
      </c>
      <c r="V41">
        <f t="shared" si="4"/>
        <v>9.1953255824752077E-3</v>
      </c>
      <c r="X41">
        <f>(P_smrt_vyliecenie_hosp_Y[[#This Row],[P_rec]]-B40)/$B$41</f>
        <v>5.1493305870236915E-3</v>
      </c>
      <c r="Y41">
        <f t="shared" si="7"/>
        <v>3.3679523146554558E-3</v>
      </c>
      <c r="Z41">
        <f t="shared" si="8"/>
        <v>3.4750302022191538E-3</v>
      </c>
      <c r="AA41">
        <f>_xlfn.GAMMA.DIST(N41,$J$7,$J$8,FALSE)</f>
        <v>7.0799723160573142E-5</v>
      </c>
      <c r="AB41">
        <f t="shared" si="5"/>
        <v>7.0913326730173289E-5</v>
      </c>
    </row>
    <row r="42" spans="1:28" x14ac:dyDescent="0.3">
      <c r="B42">
        <f>SUMPRODUCT(P_smrt_vyliecenie_hosp_Y[P_rec],P_smrt_vyliecenie_hosp_Y[P_cont_cum])</f>
        <v>0.94848169283601969</v>
      </c>
      <c r="C42">
        <f>SUMPRODUCT(P_smrt_vyliecenie_hosp_Y[P_death],P_smrt_vyliecenie_hosp_Y[P_cont_cum])</f>
        <v>5.151830716398012E-2</v>
      </c>
      <c r="N42" t="s">
        <v>54</v>
      </c>
      <c r="O42" s="8">
        <f t="shared" ref="O42:V42" si="10">SUM(O3:O41)</f>
        <v>1.0000000000000002</v>
      </c>
      <c r="P42" s="8">
        <f t="shared" si="10"/>
        <v>1.1680266254748535</v>
      </c>
      <c r="Q42" s="8">
        <f t="shared" si="10"/>
        <v>1</v>
      </c>
      <c r="R42" s="8">
        <f t="shared" si="10"/>
        <v>0.36942418231773461</v>
      </c>
      <c r="S42" s="8">
        <f t="shared" si="10"/>
        <v>1</v>
      </c>
      <c r="T42" s="8">
        <f t="shared" si="10"/>
        <v>1</v>
      </c>
      <c r="U42" s="8">
        <f t="shared" si="10"/>
        <v>6.1975546665840398</v>
      </c>
      <c r="V42" s="8">
        <f t="shared" si="10"/>
        <v>0.99999999999999989</v>
      </c>
      <c r="W42" s="8"/>
      <c r="X42" s="8">
        <f>SUM(X3:X41)</f>
        <v>1</v>
      </c>
      <c r="Y42" s="8">
        <f>SUM(Y3:Y41)</f>
        <v>0.96918648721518508</v>
      </c>
      <c r="Z42" s="8">
        <f>SUM(Z3:Z41)</f>
        <v>1.0000000000000002</v>
      </c>
      <c r="AA42" s="8">
        <f>SUM(AA3:AA41)</f>
        <v>0.99839799407476093</v>
      </c>
      <c r="AB42" s="8">
        <f>SUM(AB3:AB41)</f>
        <v>1</v>
      </c>
    </row>
    <row r="43" spans="1:28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O43" s="8">
        <f>SUMPRODUCT(O3:O41,N3:N41)</f>
        <v>10.620689655172415</v>
      </c>
      <c r="Q43" s="9"/>
      <c r="R43" s="16"/>
      <c r="S43" s="16">
        <f>SUMPRODUCT(S3:S41,N3:N41)</f>
        <v>8.1678339084688663</v>
      </c>
      <c r="T43" s="17"/>
      <c r="U43" s="17" t="s">
        <v>24</v>
      </c>
      <c r="V43" s="16">
        <f>SUMPRODUCT(N3:N41,V3:V41)</f>
        <v>10.607636679086083</v>
      </c>
      <c r="W43" s="16"/>
    </row>
    <row r="44" spans="1:28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9"/>
      <c r="R44" s="9"/>
      <c r="S44" s="9"/>
      <c r="T44" s="9"/>
      <c r="U44" s="9"/>
      <c r="V44" s="9"/>
      <c r="W44" s="9"/>
      <c r="AA44">
        <f>SUMPRODUCT(AA4:AA41,N4:N41)</f>
        <v>7.9532625519199849</v>
      </c>
      <c r="AB44" s="9"/>
    </row>
    <row r="45" spans="1:28" x14ac:dyDescent="0.3">
      <c r="AA45">
        <f>(SUMPRODUCT(N4:N41,N4:N41,AA4:AA41)-AA44^2)^0.5</f>
        <v>5.0617362442448064</v>
      </c>
      <c r="AB45" s="9"/>
    </row>
  </sheetData>
  <mergeCells count="2">
    <mergeCell ref="O1:V1"/>
    <mergeCell ref="X1:AB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AI61"/>
  <sheetViews>
    <sheetView topLeftCell="C6" workbookViewId="0">
      <selection activeCell="J15" sqref="J15"/>
    </sheetView>
  </sheetViews>
  <sheetFormatPr defaultRowHeight="14.4" x14ac:dyDescent="0.3"/>
  <cols>
    <col min="9" max="9" width="24.21875" customWidth="1"/>
    <col min="14" max="14" width="8.88671875" style="5"/>
    <col min="35" max="35" width="12" bestFit="1" customWidth="1"/>
  </cols>
  <sheetData>
    <row r="1" spans="1:35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6</v>
      </c>
      <c r="I1" s="2" t="s">
        <v>9</v>
      </c>
      <c r="N1" s="34" t="s">
        <v>20</v>
      </c>
      <c r="O1" s="34"/>
      <c r="P1" s="34"/>
      <c r="Q1" s="34"/>
      <c r="R1" s="34"/>
      <c r="S1" s="34"/>
      <c r="T1" s="34"/>
      <c r="U1" s="34"/>
      <c r="V1" s="32"/>
      <c r="W1" s="32"/>
      <c r="X1" s="32"/>
      <c r="Y1" s="32"/>
      <c r="Z1" s="32"/>
      <c r="AA1" s="32"/>
      <c r="AB1" s="32"/>
      <c r="AC1" s="32"/>
      <c r="AE1" s="33" t="s">
        <v>21</v>
      </c>
      <c r="AF1" s="33"/>
      <c r="AG1" s="33"/>
      <c r="AH1" s="33"/>
      <c r="AI1" s="33"/>
    </row>
    <row r="2" spans="1:35" x14ac:dyDescent="0.3">
      <c r="B2">
        <v>0</v>
      </c>
      <c r="C2">
        <v>0</v>
      </c>
      <c r="D2">
        <v>1</v>
      </c>
      <c r="F2">
        <v>0</v>
      </c>
      <c r="G2">
        <f>F2/$C$57</f>
        <v>0</v>
      </c>
      <c r="I2" s="1" t="s">
        <v>22</v>
      </c>
      <c r="J2">
        <v>0.5</v>
      </c>
      <c r="N2" s="11" t="s">
        <v>18</v>
      </c>
      <c r="O2" s="11"/>
      <c r="P2" s="11" t="s">
        <v>19</v>
      </c>
      <c r="Q2" s="11"/>
      <c r="R2" s="11" t="s">
        <v>51</v>
      </c>
      <c r="S2" s="11" t="s">
        <v>52</v>
      </c>
      <c r="T2" s="11"/>
      <c r="U2" s="11" t="s">
        <v>53</v>
      </c>
      <c r="V2" s="11"/>
      <c r="W2" s="48" t="s">
        <v>63</v>
      </c>
      <c r="X2" s="11"/>
      <c r="Y2" s="11" t="s">
        <v>67</v>
      </c>
      <c r="Z2" s="11"/>
      <c r="AA2" s="11" t="s">
        <v>69</v>
      </c>
      <c r="AB2" s="11"/>
      <c r="AC2" s="11"/>
      <c r="AE2" s="11" t="s">
        <v>18</v>
      </c>
      <c r="AF2" s="11"/>
      <c r="AG2" s="11" t="s">
        <v>19</v>
      </c>
      <c r="AH2" s="11"/>
      <c r="AI2" s="11" t="s">
        <v>59</v>
      </c>
    </row>
    <row r="3" spans="1:35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F3">
        <v>1.6E-2</v>
      </c>
      <c r="G3">
        <f t="shared" ref="G3:G57" si="0">F3/$C$57</f>
        <v>7.3732718894009217E-2</v>
      </c>
      <c r="I3" s="41" t="s">
        <v>55</v>
      </c>
      <c r="J3" s="42">
        <v>0.99999000000000005</v>
      </c>
      <c r="M3">
        <v>0</v>
      </c>
      <c r="N3" s="45">
        <f>(P_smrt_vyliecenie_hosp_O[[#This Row],[P_death]]-C2)/$C$57</f>
        <v>7.3732718894009217E-2</v>
      </c>
      <c r="O3" s="12">
        <f>N3</f>
        <v>7.3732718894009217E-2</v>
      </c>
      <c r="P3" s="12">
        <f>O3/$O$58</f>
        <v>6.8669530787908856E-2</v>
      </c>
      <c r="Q3" s="12">
        <f>-1/LN(1-$J$3)*$J$3^(1+M3)/(1+M3)</f>
        <v>8.6858027791652234E-2</v>
      </c>
      <c r="R3" s="13">
        <f>Q3/$Q$58</f>
        <v>0.21771749166381016</v>
      </c>
      <c r="S3" s="12">
        <f>G3</f>
        <v>7.3732718894009217E-2</v>
      </c>
      <c r="T3" s="13">
        <f>1/(1+M3)^$J$4</f>
        <v>1</v>
      </c>
      <c r="U3" s="12">
        <f>T3/$T$58</f>
        <v>0.13375252071892185</v>
      </c>
      <c r="V3" s="13">
        <f>$K$7*1*EXP(-(M3/$J$5)^$J$7)</f>
        <v>7.6084196646148336E-2</v>
      </c>
      <c r="W3" s="13">
        <f>V3/$V$58</f>
        <v>7.3853627182246237E-2</v>
      </c>
      <c r="X3" s="13">
        <f>J$8*J$9*EXP(J$8*M3)*J$10^J$9/(J$10-1+EXP(J$8*M3))^(J$9+1)</f>
        <v>5.0999999999999997E-2</v>
      </c>
      <c r="Y3" s="13">
        <f>X3/X$58</f>
        <v>4.9771042979572536E-2</v>
      </c>
      <c r="Z3" s="13">
        <f>W3</f>
        <v>7.3853627182246237E-2</v>
      </c>
      <c r="AA3" s="13">
        <f>Z3/$Z$58</f>
        <v>5.6147648676605599E-2</v>
      </c>
      <c r="AB3" s="13"/>
      <c r="AC3" s="13"/>
      <c r="AE3" s="15">
        <f>(B3-B2)/$B$57</f>
        <v>0</v>
      </c>
      <c r="AF3" s="13">
        <f>AE3</f>
        <v>0</v>
      </c>
      <c r="AG3" s="13">
        <f>AF3/$AF$58</f>
        <v>0</v>
      </c>
      <c r="AH3" s="13">
        <f>_xlfn.GAMMA.DIST(M3,$J$15,$J$16,FALSE)</f>
        <v>0</v>
      </c>
      <c r="AI3" s="14">
        <f>AH3/$AH$58</f>
        <v>0</v>
      </c>
    </row>
    <row r="4" spans="1:35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F4">
        <v>2.9000000000000001E-2</v>
      </c>
      <c r="G4">
        <f t="shared" si="0"/>
        <v>0.13364055299539171</v>
      </c>
      <c r="I4" s="46" t="s">
        <v>56</v>
      </c>
      <c r="J4" s="47">
        <v>0.75</v>
      </c>
      <c r="M4">
        <v>1</v>
      </c>
      <c r="N4" s="45">
        <f>(P_smrt_vyliecenie_hosp_O[[#This Row],[P_death]]-C3)/$C$57</f>
        <v>5.9907834101382493E-2</v>
      </c>
      <c r="O4" s="13">
        <f>J$2*N4+(1-J$2)*O3</f>
        <v>6.6820276497695855E-2</v>
      </c>
      <c r="P4" s="13">
        <f t="shared" ref="P4:P57" si="1">O4/$O$58</f>
        <v>6.2231762276542396E-2</v>
      </c>
      <c r="Q4" s="13">
        <f t="shared" ref="Q4:Q57" si="2">-1/LN(1-$J$3)*$J$3^(1+M4)/(1+M4)</f>
        <v>4.3428579605687155E-2</v>
      </c>
      <c r="R4" s="13">
        <f t="shared" ref="R4:R57" si="3">Q4/$Q$58</f>
        <v>0.10885765724444675</v>
      </c>
      <c r="S4" s="13">
        <f>G4-old!G3</f>
        <v>5.9907834101382493E-2</v>
      </c>
      <c r="T4" s="13">
        <f t="shared" ref="T4:T57" si="4">1/(1+M4)^$J$4</f>
        <v>0.59460355750136051</v>
      </c>
      <c r="U4" s="13">
        <f t="shared" ref="U4:U57" si="5">T4/$T$58</f>
        <v>7.9529724644245361E-2</v>
      </c>
      <c r="V4" s="13">
        <f>$K$7*M4^($J$6-1)*EXP(-(M4/$J$5)^$J$7)</f>
        <v>7.6084143060350717E-2</v>
      </c>
      <c r="W4" s="13">
        <f t="shared" ref="W4:Y57" si="6">V4/$V$58</f>
        <v>7.3853575167429839E-2</v>
      </c>
      <c r="X4" s="13">
        <f t="shared" ref="X4:X57" si="7">J$8*J$9*EXP(J$8*M4)*J$10^J$9/(J$10-1+EXP(J$8*M4))^(J$9+1)</f>
        <v>6.0746286770943195E-2</v>
      </c>
      <c r="Y4" s="13">
        <f t="shared" ref="Y4:Y56" si="8">X4/X$58</f>
        <v>5.9282471563255931E-2</v>
      </c>
      <c r="Z4" s="13">
        <f>W4</f>
        <v>7.3853575167429839E-2</v>
      </c>
      <c r="AA4" s="13">
        <f t="shared" ref="AA4:AA57" si="9">Z4/$Z$58</f>
        <v>5.6147609132039561E-2</v>
      </c>
      <c r="AB4" s="13"/>
      <c r="AC4" s="13"/>
      <c r="AE4" s="15">
        <f>(B4-B3)/$B$57</f>
        <v>2.0434227330779056E-2</v>
      </c>
      <c r="AF4" s="13">
        <f>AE4*$J$14+(1-$J$14)*AF3</f>
        <v>1.0217113665389528E-2</v>
      </c>
      <c r="AG4" s="13">
        <f t="shared" ref="AG4:AG57" si="10">AF4/$AF$58</f>
        <v>1.0217145035599158E-2</v>
      </c>
      <c r="AH4" s="13">
        <f t="shared" ref="AH4:AH57" si="11">_xlfn.GAMMA.DIST(M4,$J$15,$J$16,FALSE)</f>
        <v>2.6495999078222816E-3</v>
      </c>
      <c r="AI4" s="14">
        <f t="shared" ref="AI4:AI57" si="12">AH4/$AH$58</f>
        <v>2.6496150672176114E-3</v>
      </c>
    </row>
    <row r="5" spans="1:35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13">D4*E4</f>
        <v>0.9387359999999999</v>
      </c>
      <c r="F5">
        <v>4.7E-2</v>
      </c>
      <c r="G5">
        <f t="shared" si="0"/>
        <v>0.21658986175115208</v>
      </c>
      <c r="I5" s="1" t="s">
        <v>60</v>
      </c>
      <c r="J5">
        <v>17</v>
      </c>
      <c r="K5">
        <f>($J$7/$J$5^$J$6)</f>
        <v>0.39045049261427023</v>
      </c>
      <c r="M5">
        <v>2</v>
      </c>
      <c r="N5" s="45">
        <f>(P_smrt_vyliecenie_hosp_O[[#This Row],[P_death]]-C4)/$C$57</f>
        <v>8.2949308755760356E-2</v>
      </c>
      <c r="O5" s="13">
        <f t="shared" ref="O5:O57" si="14">J$2*N5+(1-J$2)*O4</f>
        <v>7.4884792626728106E-2</v>
      </c>
      <c r="P5" s="13">
        <f t="shared" si="1"/>
        <v>6.9742492206469928E-2</v>
      </c>
      <c r="Q5" s="13">
        <f t="shared" si="2"/>
        <v>2.8952096879927402E-2</v>
      </c>
      <c r="R5" s="13">
        <f t="shared" si="3"/>
        <v>7.2571045778582879E-2</v>
      </c>
      <c r="S5" s="13">
        <f>G5-old!G4</f>
        <v>8.294930875576037E-2</v>
      </c>
      <c r="T5" s="13">
        <f t="shared" si="4"/>
        <v>0.43869133765083085</v>
      </c>
      <c r="U5" s="13">
        <f t="shared" si="5"/>
        <v>5.867607222835429E-2</v>
      </c>
      <c r="V5" s="13">
        <f t="shared" ref="V5:V57" si="15">$K$7*M5^($J$6-1)*EXP(-(M5/$J$5)^$J$7)</f>
        <v>7.0987465708750128E-2</v>
      </c>
      <c r="W5" s="13">
        <f t="shared" si="6"/>
        <v>6.8906317713376616E-2</v>
      </c>
      <c r="X5" s="13">
        <f t="shared" si="7"/>
        <v>7.01199191638152E-2</v>
      </c>
      <c r="Y5" s="13">
        <f t="shared" si="8"/>
        <v>6.8430225694635263E-2</v>
      </c>
      <c r="Z5" s="13">
        <f t="shared" ref="Z5:Z57" si="16">IF(W5&gt;U5,W5,U5)</f>
        <v>6.8906317713376616E-2</v>
      </c>
      <c r="AA5" s="13">
        <f t="shared" si="9"/>
        <v>5.238642794106789E-2</v>
      </c>
      <c r="AB5" s="13"/>
      <c r="AC5" s="13"/>
      <c r="AE5" s="15">
        <f>(B5-B4)/$B$57</f>
        <v>3.5759897828863338E-2</v>
      </c>
      <c r="AF5" s="13">
        <f t="shared" ref="AF5:AF57" si="17">AE5*$J$14+(1-$J$14)*AF4</f>
        <v>2.2988505747126433E-2</v>
      </c>
      <c r="AG5" s="13">
        <f t="shared" si="10"/>
        <v>2.2988576330098098E-2</v>
      </c>
      <c r="AH5" s="13">
        <f t="shared" si="11"/>
        <v>1.2057579032817137E-2</v>
      </c>
      <c r="AI5" s="14">
        <f t="shared" si="12"/>
        <v>1.2057648018933395E-2</v>
      </c>
    </row>
    <row r="6" spans="1:35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13"/>
        <v>0.85331102399999992</v>
      </c>
      <c r="F6">
        <v>5.8999999999999997E-2</v>
      </c>
      <c r="G6">
        <f t="shared" si="0"/>
        <v>0.27188940092165897</v>
      </c>
      <c r="I6" s="1" t="s">
        <v>61</v>
      </c>
      <c r="J6">
        <v>0.9</v>
      </c>
      <c r="K6">
        <f>_xlfn.GAMMA($J$6/$J$7)</f>
        <v>5.1318211905446498</v>
      </c>
      <c r="M6">
        <v>3</v>
      </c>
      <c r="N6" s="45">
        <f>(P_smrt_vyliecenie_hosp_O[[#This Row],[P_death]]-C5)/$C$57</f>
        <v>5.5299539170506895E-2</v>
      </c>
      <c r="O6" s="13">
        <f t="shared" si="14"/>
        <v>6.5092165898617493E-2</v>
      </c>
      <c r="P6" s="13">
        <f t="shared" si="1"/>
        <v>6.0622320148700767E-2</v>
      </c>
      <c r="Q6" s="13">
        <f t="shared" si="2"/>
        <v>2.1713855519218953E-2</v>
      </c>
      <c r="R6" s="13">
        <f t="shared" si="3"/>
        <v>5.4427740051093826E-2</v>
      </c>
      <c r="S6" s="13">
        <f>G6-old!G5</f>
        <v>5.5299539170506895E-2</v>
      </c>
      <c r="T6" s="13">
        <f t="shared" si="4"/>
        <v>0.35355339059327379</v>
      </c>
      <c r="U6" s="13">
        <f t="shared" si="5"/>
        <v>4.7288657200571918E-2</v>
      </c>
      <c r="V6" s="13">
        <f t="shared" si="15"/>
        <v>6.81566140518374E-2</v>
      </c>
      <c r="W6" s="13">
        <f t="shared" si="6"/>
        <v>6.6158458471986314E-2</v>
      </c>
      <c r="X6" s="13">
        <f t="shared" si="7"/>
        <v>7.8099620401431744E-2</v>
      </c>
      <c r="Y6" s="13">
        <f t="shared" si="8"/>
        <v>7.6217638503685486E-2</v>
      </c>
      <c r="Z6" s="13">
        <f t="shared" si="16"/>
        <v>6.6158458471986314E-2</v>
      </c>
      <c r="AA6" s="13">
        <f t="shared" si="9"/>
        <v>5.0297352005533667E-2</v>
      </c>
      <c r="AB6" s="13"/>
      <c r="AC6" s="13"/>
      <c r="AE6" s="15">
        <f>(B6-B5)/$B$57</f>
        <v>5.3639846743295014E-2</v>
      </c>
      <c r="AF6" s="13">
        <f t="shared" si="17"/>
        <v>3.8314176245210725E-2</v>
      </c>
      <c r="AG6" s="13">
        <f t="shared" si="10"/>
        <v>3.8314293883496837E-2</v>
      </c>
      <c r="AH6" s="13">
        <f t="shared" si="11"/>
        <v>2.5748448020170192E-2</v>
      </c>
      <c r="AI6" s="14">
        <f t="shared" si="12"/>
        <v>2.5748595337092086E-2</v>
      </c>
    </row>
    <row r="7" spans="1:35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13"/>
        <v>0.72958092551999987</v>
      </c>
      <c r="F7">
        <v>7.1999999999999995E-2</v>
      </c>
      <c r="G7">
        <f t="shared" si="0"/>
        <v>0.33179723502304143</v>
      </c>
      <c r="I7" s="1" t="s">
        <v>62</v>
      </c>
      <c r="J7">
        <v>5</v>
      </c>
      <c r="K7">
        <f>K5/K6</f>
        <v>7.6084196646148336E-2</v>
      </c>
      <c r="M7">
        <v>4</v>
      </c>
      <c r="N7" s="45">
        <f>(P_smrt_vyliecenie_hosp_O[[#This Row],[P_death]]-C6)/$C$57</f>
        <v>5.9907834101382479E-2</v>
      </c>
      <c r="O7" s="13">
        <f t="shared" si="14"/>
        <v>6.2499999999999986E-2</v>
      </c>
      <c r="P7" s="13">
        <f t="shared" si="1"/>
        <v>5.8208156956938352E-2</v>
      </c>
      <c r="Q7" s="13">
        <f t="shared" si="2"/>
        <v>1.7370910704531013E-2</v>
      </c>
      <c r="R7" s="13">
        <f t="shared" si="3"/>
        <v>4.3541756618954659E-2</v>
      </c>
      <c r="S7" s="13">
        <f>G7-old!G6</f>
        <v>5.9907834101382451E-2</v>
      </c>
      <c r="T7" s="13">
        <f t="shared" si="4"/>
        <v>0.29906975624424414</v>
      </c>
      <c r="U7" s="13">
        <f t="shared" si="5"/>
        <v>4.000133376846117E-2</v>
      </c>
      <c r="V7" s="13">
        <f t="shared" si="15"/>
        <v>6.6187388726854382E-2</v>
      </c>
      <c r="W7" s="13">
        <f t="shared" si="6"/>
        <v>6.4246965160628652E-2</v>
      </c>
      <c r="X7" s="13">
        <f t="shared" si="7"/>
        <v>8.3648802695582794E-2</v>
      </c>
      <c r="Y7" s="13">
        <f t="shared" si="8"/>
        <v>8.1633101061796762E-2</v>
      </c>
      <c r="Z7" s="13">
        <f t="shared" si="16"/>
        <v>6.4246965160628652E-2</v>
      </c>
      <c r="AA7" s="13">
        <f t="shared" si="9"/>
        <v>4.8844128122176568E-2</v>
      </c>
      <c r="AB7" s="13"/>
      <c r="AC7" s="13"/>
      <c r="AE7" s="15">
        <f>(B7-B6)/$B$57</f>
        <v>4.853128991060026E-2</v>
      </c>
      <c r="AF7" s="13">
        <f t="shared" si="17"/>
        <v>4.3422733077905493E-2</v>
      </c>
      <c r="AG7" s="13">
        <f t="shared" si="10"/>
        <v>4.3422866401296417E-2</v>
      </c>
      <c r="AH7" s="13">
        <f t="shared" si="11"/>
        <v>4.0337675053424539E-2</v>
      </c>
      <c r="AI7" s="14">
        <f t="shared" si="12"/>
        <v>4.0337905841009117E-2</v>
      </c>
    </row>
    <row r="8" spans="1:35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13"/>
        <v>0.58731264504359992</v>
      </c>
      <c r="F8">
        <v>8.3000000000000004E-2</v>
      </c>
      <c r="G8">
        <f t="shared" si="0"/>
        <v>0.38248847926267282</v>
      </c>
      <c r="I8" s="1" t="s">
        <v>64</v>
      </c>
      <c r="J8">
        <v>0.3</v>
      </c>
      <c r="M8">
        <v>5</v>
      </c>
      <c r="N8" s="45">
        <f>(P_smrt_vyliecenie_hosp_O[[#This Row],[P_death]]-C7)/$C$57</f>
        <v>5.0691244239631381E-2</v>
      </c>
      <c r="O8" s="13">
        <f t="shared" si="14"/>
        <v>5.6595622119815683E-2</v>
      </c>
      <c r="P8" s="13">
        <f t="shared" si="1"/>
        <v>5.270922968681286E-2</v>
      </c>
      <c r="Q8" s="13">
        <f t="shared" si="2"/>
        <v>1.4475614162853305E-2</v>
      </c>
      <c r="R8" s="13">
        <f t="shared" si="3"/>
        <v>3.6284434334490391E-2</v>
      </c>
      <c r="S8" s="13">
        <f>G8-old!G7</f>
        <v>5.0691244239631394E-2</v>
      </c>
      <c r="T8" s="13">
        <f t="shared" si="4"/>
        <v>0.2608474300122145</v>
      </c>
      <c r="U8" s="13">
        <f t="shared" si="5"/>
        <v>3.4889001287186236E-2</v>
      </c>
      <c r="V8" s="13">
        <f t="shared" si="15"/>
        <v>6.463110914393666E-2</v>
      </c>
      <c r="W8" s="13">
        <f t="shared" si="6"/>
        <v>6.2736311211784385E-2</v>
      </c>
      <c r="X8" s="13">
        <f t="shared" si="7"/>
        <v>8.5983291032885267E-2</v>
      </c>
      <c r="Y8" s="13">
        <f t="shared" si="8"/>
        <v>8.3911334774957394E-2</v>
      </c>
      <c r="Z8" s="13">
        <f t="shared" si="16"/>
        <v>6.2736311211784385E-2</v>
      </c>
      <c r="AA8" s="13">
        <f t="shared" si="9"/>
        <v>4.7695644690451164E-2</v>
      </c>
      <c r="AB8" s="13"/>
      <c r="AC8" s="13"/>
      <c r="AE8" s="15">
        <f>(B8-B7)/$B$57</f>
        <v>5.2362707535121338E-2</v>
      </c>
      <c r="AF8" s="13">
        <f t="shared" si="17"/>
        <v>4.7892720306513412E-2</v>
      </c>
      <c r="AG8" s="13">
        <f t="shared" si="10"/>
        <v>4.7892867354371045E-2</v>
      </c>
      <c r="AH8" s="13">
        <f t="shared" si="11"/>
        <v>5.3327979084046684E-2</v>
      </c>
      <c r="AI8" s="14">
        <f t="shared" si="12"/>
        <v>5.3328284194231315E-2</v>
      </c>
    </row>
    <row r="9" spans="1:35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13"/>
        <v>0.44107179642774352</v>
      </c>
      <c r="F9">
        <v>9.8000000000000004E-2</v>
      </c>
      <c r="G9">
        <f t="shared" si="0"/>
        <v>0.45161290322580649</v>
      </c>
      <c r="I9" s="1" t="s">
        <v>65</v>
      </c>
      <c r="J9">
        <v>0.85</v>
      </c>
      <c r="M9">
        <v>6</v>
      </c>
      <c r="N9" s="45">
        <f>(P_smrt_vyliecenie_hosp_O[[#This Row],[P_death]]-C8)/$C$57</f>
        <v>6.9124423963133633E-2</v>
      </c>
      <c r="O9" s="13">
        <f t="shared" si="14"/>
        <v>6.2860023041474658E-2</v>
      </c>
      <c r="P9" s="13">
        <f t="shared" si="1"/>
        <v>5.8543457400238703E-2</v>
      </c>
      <c r="Q9" s="13">
        <f t="shared" si="2"/>
        <v>1.2407545205752867E-2</v>
      </c>
      <c r="R9" s="13">
        <f t="shared" si="3"/>
        <v>3.1100632705840327E-2</v>
      </c>
      <c r="S9" s="13">
        <f>G9-old!G8</f>
        <v>6.9124423963133674E-2</v>
      </c>
      <c r="T9" s="13">
        <f t="shared" si="4"/>
        <v>0.23236808024254085</v>
      </c>
      <c r="U9" s="13">
        <f t="shared" si="5"/>
        <v>3.1079816467056539E-2</v>
      </c>
      <c r="V9" s="13">
        <f t="shared" si="15"/>
        <v>6.3255875900256997E-2</v>
      </c>
      <c r="W9" s="13">
        <f t="shared" si="6"/>
        <v>6.1401395845066237E-2</v>
      </c>
      <c r="X9" s="13">
        <f t="shared" si="7"/>
        <v>8.4803879675510799E-2</v>
      </c>
      <c r="Y9" s="13">
        <f t="shared" si="8"/>
        <v>8.2760343924791105E-2</v>
      </c>
      <c r="Z9" s="13">
        <f t="shared" si="16"/>
        <v>6.1401395845066237E-2</v>
      </c>
      <c r="AA9" s="13">
        <f t="shared" si="9"/>
        <v>4.6680767535690233E-2</v>
      </c>
      <c r="AB9" s="13"/>
      <c r="AC9" s="13"/>
      <c r="AE9" s="15">
        <f>(B9-B8)/$B$57</f>
        <v>5.1085568326947613E-2</v>
      </c>
      <c r="AF9" s="13">
        <f t="shared" si="17"/>
        <v>4.9489144316730516E-2</v>
      </c>
      <c r="AG9" s="13">
        <f t="shared" si="10"/>
        <v>4.9489296266183404E-2</v>
      </c>
      <c r="AH9" s="13">
        <f t="shared" si="11"/>
        <v>6.3324640323887862E-2</v>
      </c>
      <c r="AI9" s="14">
        <f t="shared" si="12"/>
        <v>6.3325002628873597E-2</v>
      </c>
    </row>
    <row r="10" spans="1:35" x14ac:dyDescent="0.3">
      <c r="A10">
        <v>7</v>
      </c>
      <c r="B10">
        <v>0.246</v>
      </c>
      <c r="C10">
        <v>0.112</v>
      </c>
      <c r="D10">
        <v>0.64300000000000002</v>
      </c>
      <c r="E10">
        <f t="shared" si="13"/>
        <v>0.30742704211013722</v>
      </c>
      <c r="F10">
        <v>0.112</v>
      </c>
      <c r="G10">
        <f t="shared" si="0"/>
        <v>0.5161290322580645</v>
      </c>
      <c r="I10" s="1" t="s">
        <v>66</v>
      </c>
      <c r="J10">
        <v>5</v>
      </c>
      <c r="M10">
        <v>7</v>
      </c>
      <c r="N10" s="45">
        <f>(P_smrt_vyliecenie_hosp_O[[#This Row],[P_death]]-C9)/$C$57</f>
        <v>6.4516129032258063E-2</v>
      </c>
      <c r="O10" s="13">
        <f t="shared" si="14"/>
        <v>6.3688076036866353E-2</v>
      </c>
      <c r="P10" s="13">
        <f t="shared" si="1"/>
        <v>5.9314648419829467E-2</v>
      </c>
      <c r="Q10" s="13">
        <f t="shared" si="2"/>
        <v>1.0856493489013208E-2</v>
      </c>
      <c r="R10" s="13">
        <f t="shared" si="3"/>
        <v>2.7212781487074112E-2</v>
      </c>
      <c r="S10" s="13">
        <f>G10-old!G9</f>
        <v>6.4516129032258007E-2</v>
      </c>
      <c r="T10" s="13">
        <f t="shared" si="4"/>
        <v>0.21022410381342868</v>
      </c>
      <c r="U10" s="13">
        <f t="shared" si="5"/>
        <v>2.8118003800922397E-2</v>
      </c>
      <c r="V10" s="13">
        <f t="shared" si="15"/>
        <v>6.1893332215330138E-2</v>
      </c>
      <c r="W10" s="13">
        <f t="shared" si="6"/>
        <v>6.0078798015794077E-2</v>
      </c>
      <c r="X10" s="13">
        <f t="shared" si="7"/>
        <v>8.0380077891329782E-2</v>
      </c>
      <c r="Y10" s="13">
        <f t="shared" si="8"/>
        <v>7.844314336138751E-2</v>
      </c>
      <c r="Z10" s="13">
        <f t="shared" si="16"/>
        <v>6.0078798015794077E-2</v>
      </c>
      <c r="AA10" s="13">
        <f t="shared" si="9"/>
        <v>4.5675254860257739E-2</v>
      </c>
      <c r="AB10" s="13"/>
      <c r="AC10" s="13"/>
      <c r="AE10" s="15">
        <f>(B10-B9)/$B$57</f>
        <v>5.2362707535121338E-2</v>
      </c>
      <c r="AF10" s="13">
        <f t="shared" si="17"/>
        <v>5.092592592592593E-2</v>
      </c>
      <c r="AG10" s="13">
        <f t="shared" si="10"/>
        <v>5.0926082286814549E-2</v>
      </c>
      <c r="AH10" s="13">
        <f t="shared" si="11"/>
        <v>6.9825445795636931E-2</v>
      </c>
      <c r="AI10" s="14">
        <f t="shared" si="12"/>
        <v>6.9825845294268316E-2</v>
      </c>
    </row>
    <row r="11" spans="1:35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13"/>
        <v>0.19767558807681823</v>
      </c>
      <c r="F11">
        <v>0.121</v>
      </c>
      <c r="G11">
        <f t="shared" si="0"/>
        <v>0.55760368663594473</v>
      </c>
      <c r="I11" s="1" t="s">
        <v>68</v>
      </c>
      <c r="J11">
        <v>0.5</v>
      </c>
      <c r="M11">
        <v>8</v>
      </c>
      <c r="N11" s="45">
        <f>(P_smrt_vyliecenie_hosp_O[[#This Row],[P_death]]-C10)/$C$57</f>
        <v>4.1474654377880157E-2</v>
      </c>
      <c r="O11" s="13">
        <f t="shared" si="14"/>
        <v>5.2581365207373255E-2</v>
      </c>
      <c r="P11" s="13">
        <f t="shared" si="1"/>
        <v>4.8970629744014088E-2</v>
      </c>
      <c r="Q11" s="13">
        <f t="shared" si="2"/>
        <v>9.6501199325140594E-3</v>
      </c>
      <c r="R11" s="13">
        <f t="shared" si="3"/>
        <v>2.4188897208230434E-2</v>
      </c>
      <c r="S11" s="13">
        <f>G11-old!G10</f>
        <v>4.1474654377880227E-2</v>
      </c>
      <c r="T11" s="13">
        <f t="shared" si="4"/>
        <v>0.19245008972987526</v>
      </c>
      <c r="U11" s="13">
        <f t="shared" si="5"/>
        <v>2.5740684613953509E-2</v>
      </c>
      <c r="V11" s="13">
        <f t="shared" si="15"/>
        <v>6.0389668747486809E-2</v>
      </c>
      <c r="W11" s="13">
        <f t="shared" si="6"/>
        <v>5.861921762910563E-2</v>
      </c>
      <c r="X11" s="13">
        <f t="shared" si="7"/>
        <v>7.3444989542535533E-2</v>
      </c>
      <c r="Y11" s="13">
        <f t="shared" si="8"/>
        <v>7.1675171199133178E-2</v>
      </c>
      <c r="Z11" s="13">
        <f t="shared" si="16"/>
        <v>5.861921762910563E-2</v>
      </c>
      <c r="AA11" s="13">
        <f t="shared" si="9"/>
        <v>4.4565600400567944E-2</v>
      </c>
      <c r="AB11" s="13"/>
      <c r="AC11" s="13"/>
      <c r="AE11" s="15">
        <f>(B11-B10)/$B$57</f>
        <v>7.0242656449552993E-2</v>
      </c>
      <c r="AF11" s="13">
        <f t="shared" si="17"/>
        <v>6.0584291187739461E-2</v>
      </c>
      <c r="AG11" s="13">
        <f t="shared" si="10"/>
        <v>6.058447720327937E-2</v>
      </c>
      <c r="AH11" s="13">
        <f t="shared" si="11"/>
        <v>7.2929538660513632E-2</v>
      </c>
      <c r="AI11" s="14">
        <f t="shared" si="12"/>
        <v>7.2929955918871969E-2</v>
      </c>
    </row>
    <row r="12" spans="1:35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13"/>
        <v>0.11405881432032411</v>
      </c>
      <c r="F12">
        <v>0.13100000000000001</v>
      </c>
      <c r="G12">
        <f t="shared" si="0"/>
        <v>0.60368663594470051</v>
      </c>
      <c r="M12">
        <v>9</v>
      </c>
      <c r="N12" s="45">
        <f>(P_smrt_vyliecenie_hosp_O[[#This Row],[P_death]]-C11)/$C$57</f>
        <v>4.6082949308755804E-2</v>
      </c>
      <c r="O12" s="13">
        <f t="shared" si="14"/>
        <v>4.933215725806453E-2</v>
      </c>
      <c r="P12" s="13">
        <f t="shared" si="1"/>
        <v>4.5944543243228581E-2</v>
      </c>
      <c r="Q12" s="13">
        <f t="shared" si="2"/>
        <v>8.6850210881832621E-3</v>
      </c>
      <c r="R12" s="13">
        <f t="shared" si="3"/>
        <v>2.176978978733252E-2</v>
      </c>
      <c r="S12" s="13">
        <f>G12-old!G11</f>
        <v>4.6082949308755783E-2</v>
      </c>
      <c r="T12" s="13">
        <f t="shared" si="4"/>
        <v>0.17782794100389224</v>
      </c>
      <c r="U12" s="13">
        <f t="shared" si="5"/>
        <v>2.3784935363526306E-2</v>
      </c>
      <c r="V12" s="13">
        <f t="shared" si="15"/>
        <v>5.8588013568216503E-2</v>
      </c>
      <c r="W12" s="13">
        <f t="shared" si="6"/>
        <v>5.687038178952096E-2</v>
      </c>
      <c r="X12" s="13">
        <f t="shared" si="7"/>
        <v>6.4963216592602513E-2</v>
      </c>
      <c r="Y12" s="13">
        <f t="shared" si="8"/>
        <v>6.3397785198464701E-2</v>
      </c>
      <c r="Z12" s="13">
        <f t="shared" si="16"/>
        <v>5.687038178952096E-2</v>
      </c>
      <c r="AA12" s="13">
        <f t="shared" si="9"/>
        <v>4.3236037804112809E-2</v>
      </c>
      <c r="AB12" s="13"/>
      <c r="AC12" s="13"/>
      <c r="AE12" s="15">
        <f>(B12-B11)/$B$57</f>
        <v>7.0242656449552993E-2</v>
      </c>
      <c r="AF12" s="13">
        <f t="shared" si="17"/>
        <v>6.5413473818646234E-2</v>
      </c>
      <c r="AG12" s="13">
        <f t="shared" si="10"/>
        <v>6.5413674661511795E-2</v>
      </c>
      <c r="AH12" s="13">
        <f t="shared" si="11"/>
        <v>7.3081176288009073E-2</v>
      </c>
      <c r="AI12" s="14">
        <f t="shared" si="12"/>
        <v>7.3081594413945461E-2</v>
      </c>
    </row>
    <row r="13" spans="1:35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13"/>
        <v>5.8512171746326266E-2</v>
      </c>
      <c r="F13">
        <v>0.13800000000000001</v>
      </c>
      <c r="G13">
        <f t="shared" si="0"/>
        <v>0.63594470046082952</v>
      </c>
      <c r="M13">
        <v>10</v>
      </c>
      <c r="N13" s="45">
        <f>(P_smrt_vyliecenie_hosp_O[[#This Row],[P_death]]-C12)/$C$57</f>
        <v>3.2258064516129059E-2</v>
      </c>
      <c r="O13" s="13">
        <f t="shared" si="14"/>
        <v>4.0795110887096794E-2</v>
      </c>
      <c r="P13" s="13">
        <f t="shared" si="1"/>
        <v>3.799373148146936E-2</v>
      </c>
      <c r="Q13" s="13">
        <f t="shared" si="2"/>
        <v>7.8953947617930731E-3</v>
      </c>
      <c r="R13" s="13">
        <f t="shared" si="3"/>
        <v>1.9790520081304223E-2</v>
      </c>
      <c r="S13" s="13">
        <f>G13-old!G12</f>
        <v>3.2258064516129004E-2</v>
      </c>
      <c r="T13" s="13">
        <f t="shared" si="4"/>
        <v>0.16556002607617015</v>
      </c>
      <c r="U13" s="13">
        <f t="shared" si="5"/>
        <v>2.214407081797819E-2</v>
      </c>
      <c r="V13" s="13">
        <f t="shared" si="15"/>
        <v>5.6325785980858724E-2</v>
      </c>
      <c r="W13" s="13">
        <f t="shared" si="6"/>
        <v>5.4674476198046572E-2</v>
      </c>
      <c r="X13" s="13">
        <f t="shared" si="7"/>
        <v>5.5885470969078872E-2</v>
      </c>
      <c r="Y13" s="13">
        <f t="shared" si="8"/>
        <v>5.4538787794817217E-2</v>
      </c>
      <c r="Z13" s="13">
        <f t="shared" si="16"/>
        <v>5.4674476198046572E-2</v>
      </c>
      <c r="AA13" s="13">
        <f t="shared" si="9"/>
        <v>4.1566587834203451E-2</v>
      </c>
      <c r="AB13" s="13"/>
      <c r="AC13" s="13"/>
      <c r="AE13" s="15">
        <f>(B13-B12)/$B$57</f>
        <v>5.1085568326947682E-2</v>
      </c>
      <c r="AF13" s="13">
        <f t="shared" si="17"/>
        <v>5.8249521072796961E-2</v>
      </c>
      <c r="AG13" s="13">
        <f t="shared" si="10"/>
        <v>5.824969991975381E-2</v>
      </c>
      <c r="AH13" s="13">
        <f t="shared" si="11"/>
        <v>7.0879175632561894E-2</v>
      </c>
      <c r="AI13" s="14">
        <f t="shared" si="12"/>
        <v>7.0879581159993002E-2</v>
      </c>
    </row>
    <row r="14" spans="1:35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13"/>
        <v>2.7266672033788041E-2</v>
      </c>
      <c r="F14">
        <v>0.15</v>
      </c>
      <c r="G14">
        <f t="shared" si="0"/>
        <v>0.69124423963133641</v>
      </c>
      <c r="I14" s="1" t="s">
        <v>23</v>
      </c>
      <c r="J14">
        <v>0.5</v>
      </c>
      <c r="M14">
        <v>11</v>
      </c>
      <c r="N14" s="45">
        <f>(P_smrt_vyliecenie_hosp_O[[#This Row],[P_death]]-C13)/$C$57</f>
        <v>5.5299539170506833E-2</v>
      </c>
      <c r="O14" s="13">
        <f t="shared" si="14"/>
        <v>4.804732502880181E-2</v>
      </c>
      <c r="P14" s="13">
        <f t="shared" si="1"/>
        <v>4.4747939786200459E-2</v>
      </c>
      <c r="Q14" s="13">
        <f t="shared" si="2"/>
        <v>7.2373728238583354E-3</v>
      </c>
      <c r="R14" s="13">
        <f t="shared" si="3"/>
        <v>1.814112866142813E-2</v>
      </c>
      <c r="S14" s="13">
        <f>G14-old!G13</f>
        <v>5.5299539170506895E-2</v>
      </c>
      <c r="T14" s="13">
        <f t="shared" si="4"/>
        <v>0.15510080985034991</v>
      </c>
      <c r="U14" s="13">
        <f t="shared" si="5"/>
        <v>2.0745124283030485E-2</v>
      </c>
      <c r="V14" s="13">
        <f t="shared" si="15"/>
        <v>5.3443414997147734E-2</v>
      </c>
      <c r="W14" s="13">
        <f t="shared" si="6"/>
        <v>5.187660802810392E-2</v>
      </c>
      <c r="X14" s="13">
        <f t="shared" si="7"/>
        <v>4.6978949812963001E-2</v>
      </c>
      <c r="Y14" s="13">
        <f t="shared" si="8"/>
        <v>4.5846888828944374E-2</v>
      </c>
      <c r="Z14" s="13">
        <f t="shared" si="16"/>
        <v>5.187660802810392E-2</v>
      </c>
      <c r="AA14" s="13">
        <f t="shared" si="9"/>
        <v>3.9439492320509285E-2</v>
      </c>
      <c r="AB14" s="13"/>
      <c r="AC14" s="13"/>
      <c r="AE14" s="15">
        <f>(B14-B13)/$B$57</f>
        <v>6.3856960408684535E-2</v>
      </c>
      <c r="AF14" s="13">
        <f t="shared" si="17"/>
        <v>6.1053240740740748E-2</v>
      </c>
      <c r="AG14" s="13">
        <f t="shared" si="10"/>
        <v>6.1053428196124263E-2</v>
      </c>
      <c r="AH14" s="13">
        <f t="shared" si="11"/>
        <v>6.6950272407983763E-2</v>
      </c>
      <c r="AI14" s="14">
        <f t="shared" si="12"/>
        <v>6.6950655456625888E-2</v>
      </c>
    </row>
    <row r="15" spans="1:35" x14ac:dyDescent="0.3">
      <c r="A15">
        <v>12</v>
      </c>
      <c r="B15">
        <v>0.49099999999999999</v>
      </c>
      <c r="C15">
        <v>0.159</v>
      </c>
      <c r="D15">
        <v>0.35</v>
      </c>
      <c r="E15">
        <f t="shared" si="13"/>
        <v>1.1015735501650369E-2</v>
      </c>
      <c r="F15">
        <v>0.159</v>
      </c>
      <c r="G15">
        <f t="shared" si="0"/>
        <v>0.73271889400921664</v>
      </c>
      <c r="I15" s="43" t="s">
        <v>57</v>
      </c>
      <c r="J15" s="44">
        <v>3.63</v>
      </c>
      <c r="M15">
        <v>12</v>
      </c>
      <c r="N15" s="45">
        <f>(P_smrt_vyliecenie_hosp_O[[#This Row],[P_death]]-C14)/$C$57</f>
        <v>4.147465437788022E-2</v>
      </c>
      <c r="O15" s="13">
        <f t="shared" si="14"/>
        <v>4.4760989703341011E-2</v>
      </c>
      <c r="P15" s="13">
        <f t="shared" si="1"/>
        <v>4.1687275427199605E-2</v>
      </c>
      <c r="Q15" s="13">
        <f t="shared" si="2"/>
        <v>6.6805850308893199E-3</v>
      </c>
      <c r="R15" s="13">
        <f t="shared" si="3"/>
        <v>1.6745489769361396E-2</v>
      </c>
      <c r="S15" s="13">
        <f>G15-old!G14</f>
        <v>4.1474654377880227E-2</v>
      </c>
      <c r="T15" s="13">
        <f t="shared" si="4"/>
        <v>0.14606376323968781</v>
      </c>
      <c r="U15" s="13">
        <f t="shared" si="5"/>
        <v>1.9536396519000038E-2</v>
      </c>
      <c r="V15" s="13">
        <f t="shared" si="15"/>
        <v>4.9804157342658945E-2</v>
      </c>
      <c r="W15" s="13">
        <f t="shared" si="6"/>
        <v>4.834404292414738E-2</v>
      </c>
      <c r="X15" s="13">
        <f t="shared" si="7"/>
        <v>3.8760252423632964E-2</v>
      </c>
      <c r="Y15" s="13">
        <f t="shared" si="8"/>
        <v>3.7826239005406215E-2</v>
      </c>
      <c r="Z15" s="13">
        <f t="shared" si="16"/>
        <v>4.834404292414738E-2</v>
      </c>
      <c r="AA15" s="13">
        <f t="shared" si="9"/>
        <v>3.6753839198899727E-2</v>
      </c>
      <c r="AB15" s="13"/>
      <c r="AC15" s="13"/>
      <c r="AE15" s="15">
        <f>(B15-B14)/$B$57</f>
        <v>5.747126436781607E-2</v>
      </c>
      <c r="AF15" s="13">
        <f t="shared" si="17"/>
        <v>5.9262252554278409E-2</v>
      </c>
      <c r="AG15" s="13">
        <f t="shared" si="10"/>
        <v>5.9262434510684747E-2</v>
      </c>
      <c r="AH15" s="13">
        <f t="shared" si="11"/>
        <v>6.1873857417995295E-2</v>
      </c>
      <c r="AI15" s="14">
        <f t="shared" si="12"/>
        <v>6.1874211422485718E-2</v>
      </c>
    </row>
    <row r="16" spans="1:35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13"/>
        <v>3.8555074255776289E-3</v>
      </c>
      <c r="F16">
        <v>0.16300000000000001</v>
      </c>
      <c r="G16">
        <f t="shared" si="0"/>
        <v>0.75115207373271897</v>
      </c>
      <c r="I16" s="43" t="s">
        <v>58</v>
      </c>
      <c r="J16" s="44">
        <v>3.25</v>
      </c>
      <c r="M16">
        <v>13</v>
      </c>
      <c r="N16" s="45">
        <f>(P_smrt_vyliecenie_hosp_O[[#This Row],[P_death]]-C15)/$C$57</f>
        <v>1.8433179723502321E-2</v>
      </c>
      <c r="O16" s="13">
        <f t="shared" si="14"/>
        <v>3.1597084713421666E-2</v>
      </c>
      <c r="P16" s="13">
        <f t="shared" si="1"/>
        <v>2.942732906208842E-2</v>
      </c>
      <c r="Q16" s="13">
        <f t="shared" si="2"/>
        <v>6.203338351821938E-3</v>
      </c>
      <c r="R16" s="13">
        <f t="shared" si="3"/>
        <v>1.5549227863430581E-2</v>
      </c>
      <c r="S16" s="13">
        <f>G16-old!G15</f>
        <v>1.8433179723502335E-2</v>
      </c>
      <c r="T16" s="13">
        <f t="shared" si="4"/>
        <v>0.13816688716197642</v>
      </c>
      <c r="U16" s="13">
        <f t="shared" si="5"/>
        <v>1.8480169437801189E-2</v>
      </c>
      <c r="V16" s="13">
        <f t="shared" si="15"/>
        <v>4.5324392986643966E-2</v>
      </c>
      <c r="W16" s="13">
        <f t="shared" si="6"/>
        <v>4.3995612353839267E-2</v>
      </c>
      <c r="X16" s="13">
        <f t="shared" si="7"/>
        <v>3.1508301328376072E-2</v>
      </c>
      <c r="Y16" s="13">
        <f t="shared" si="8"/>
        <v>3.0749039600547607E-2</v>
      </c>
      <c r="Z16" s="13">
        <f t="shared" si="16"/>
        <v>4.3995612353839267E-2</v>
      </c>
      <c r="AA16" s="13">
        <f t="shared" si="9"/>
        <v>3.3447919621601506E-2</v>
      </c>
      <c r="AB16" s="13"/>
      <c r="AC16" s="13"/>
      <c r="AE16" s="15">
        <f>(B16-B15)/$B$57</f>
        <v>4.7254150702426605E-2</v>
      </c>
      <c r="AF16" s="13">
        <f t="shared" si="17"/>
        <v>5.3258201628352507E-2</v>
      </c>
      <c r="AG16" s="13">
        <f t="shared" si="10"/>
        <v>5.3258365150165445E-2</v>
      </c>
      <c r="AH16" s="13">
        <f t="shared" si="11"/>
        <v>5.6143884870939513E-2</v>
      </c>
      <c r="AI16" s="14">
        <f t="shared" si="12"/>
        <v>5.6144206092020324E-2</v>
      </c>
    </row>
    <row r="17" spans="1:35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13"/>
        <v>1.1913517945034873E-3</v>
      </c>
      <c r="F17">
        <v>0.16600000000000001</v>
      </c>
      <c r="G17">
        <f t="shared" si="0"/>
        <v>0.76497695852534564</v>
      </c>
      <c r="M17">
        <v>14</v>
      </c>
      <c r="N17" s="45">
        <f>(P_smrt_vyliecenie_hosp_O[[#This Row],[P_death]]-C16)/$C$57</f>
        <v>1.3824884792626741E-2</v>
      </c>
      <c r="O17" s="13">
        <f t="shared" si="14"/>
        <v>2.2710984753024202E-2</v>
      </c>
      <c r="P17" s="13">
        <f t="shared" si="1"/>
        <v>2.1151433042410669E-2</v>
      </c>
      <c r="Q17" s="13">
        <f t="shared" si="2"/>
        <v>5.7897245638758596E-3</v>
      </c>
      <c r="R17" s="13">
        <f t="shared" si="3"/>
        <v>1.4512467546408486E-2</v>
      </c>
      <c r="S17" s="13">
        <f>G17-old!G16</f>
        <v>1.3824884792626668E-2</v>
      </c>
      <c r="T17" s="13">
        <f t="shared" si="4"/>
        <v>0.13119931141769536</v>
      </c>
      <c r="U17" s="13">
        <f t="shared" si="5"/>
        <v>1.7548238618703579E-2</v>
      </c>
      <c r="V17" s="13">
        <f t="shared" si="15"/>
        <v>4.0010719409423717E-2</v>
      </c>
      <c r="W17" s="13">
        <f t="shared" si="6"/>
        <v>3.8837720378383365E-2</v>
      </c>
      <c r="X17" s="13">
        <f t="shared" si="7"/>
        <v>2.5318090247224149E-2</v>
      </c>
      <c r="Y17" s="13">
        <f t="shared" si="8"/>
        <v>2.4707995252064498E-2</v>
      </c>
      <c r="Z17" s="13">
        <f t="shared" si="16"/>
        <v>3.8837720378383365E-2</v>
      </c>
      <c r="AA17" s="13">
        <f t="shared" si="9"/>
        <v>2.9526602313310935E-2</v>
      </c>
      <c r="AB17" s="13"/>
      <c r="AC17" s="13"/>
      <c r="AE17" s="15">
        <f>(B17-B16)/$B$57</f>
        <v>3.3205619412515992E-2</v>
      </c>
      <c r="AF17" s="13">
        <f t="shared" si="17"/>
        <v>4.323191052043425E-2</v>
      </c>
      <c r="AG17" s="13">
        <f t="shared" si="10"/>
        <v>4.3232043257931368E-2</v>
      </c>
      <c r="AH17" s="13">
        <f t="shared" si="11"/>
        <v>5.0155562590395386E-2</v>
      </c>
      <c r="AI17" s="14">
        <f t="shared" si="12"/>
        <v>5.0155849549946924E-2</v>
      </c>
    </row>
    <row r="18" spans="1:35" x14ac:dyDescent="0.3">
      <c r="A18">
        <v>15</v>
      </c>
      <c r="B18">
        <v>0.60099999999999998</v>
      </c>
      <c r="C18">
        <v>0.17</v>
      </c>
      <c r="D18">
        <v>0.23</v>
      </c>
      <c r="E18">
        <f t="shared" si="13"/>
        <v>3.3357850246097648E-4</v>
      </c>
      <c r="F18">
        <v>0.17</v>
      </c>
      <c r="G18">
        <f t="shared" si="0"/>
        <v>0.78341013824884798</v>
      </c>
      <c r="M18">
        <v>15</v>
      </c>
      <c r="N18" s="45">
        <f>(P_smrt_vyliecenie_hosp_O[[#This Row],[P_death]]-C17)/$C$57</f>
        <v>1.8433179723502321E-2</v>
      </c>
      <c r="O18" s="13">
        <f t="shared" si="14"/>
        <v>2.0572082238263262E-2</v>
      </c>
      <c r="P18" s="13">
        <f t="shared" si="1"/>
        <v>1.9159407869693949E-2</v>
      </c>
      <c r="Q18" s="13">
        <f t="shared" si="2"/>
        <v>5.4278124999658324E-3</v>
      </c>
      <c r="R18" s="13">
        <f t="shared" si="3"/>
        <v>1.3605302270374708E-2</v>
      </c>
      <c r="S18" s="13">
        <f>G18-old!G17</f>
        <v>1.8433179723502335E-2</v>
      </c>
      <c r="T18" s="13">
        <f t="shared" si="4"/>
        <v>0.12500000000000003</v>
      </c>
      <c r="U18" s="13">
        <f t="shared" si="5"/>
        <v>1.6719065089865235E-2</v>
      </c>
      <c r="V18" s="13">
        <f t="shared" si="15"/>
        <v>3.3994901982181337E-2</v>
      </c>
      <c r="W18" s="13">
        <f t="shared" si="6"/>
        <v>3.2998269387866666E-2</v>
      </c>
      <c r="X18" s="13">
        <f t="shared" si="7"/>
        <v>2.0163081741317507E-2</v>
      </c>
      <c r="Y18" s="13">
        <f t="shared" si="8"/>
        <v>1.967720799897545E-2</v>
      </c>
      <c r="Z18" s="13">
        <f t="shared" si="16"/>
        <v>3.2998269387866666E-2</v>
      </c>
      <c r="AA18" s="13">
        <f t="shared" si="9"/>
        <v>2.5087125808376243E-2</v>
      </c>
      <c r="AB18" s="13"/>
      <c r="AC18" s="13"/>
      <c r="AE18" s="15">
        <f>(B18-B17)/$B$57</f>
        <v>6.0025542784163381E-2</v>
      </c>
      <c r="AF18" s="13">
        <f t="shared" si="17"/>
        <v>5.1628726652298812E-2</v>
      </c>
      <c r="AG18" s="13">
        <f t="shared" si="10"/>
        <v>5.1628885171038155E-2</v>
      </c>
      <c r="AH18" s="13">
        <f t="shared" si="11"/>
        <v>4.4207230939783904E-2</v>
      </c>
      <c r="AI18" s="14">
        <f t="shared" si="12"/>
        <v>4.4207483866608166E-2</v>
      </c>
    </row>
    <row r="19" spans="1:35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13"/>
        <v>7.6723055566024591E-5</v>
      </c>
      <c r="F19">
        <v>0.17299999999999999</v>
      </c>
      <c r="G19">
        <f t="shared" si="0"/>
        <v>0.79723502304147464</v>
      </c>
      <c r="M19">
        <v>16</v>
      </c>
      <c r="N19" s="45">
        <f>(P_smrt_vyliecenie_hosp_O[[#This Row],[P_death]]-C18)/$C$57</f>
        <v>1.3824884792626613E-2</v>
      </c>
      <c r="O19" s="13">
        <f t="shared" si="14"/>
        <v>1.7198483515444937E-2</v>
      </c>
      <c r="P19" s="13">
        <f t="shared" si="1"/>
        <v>1.6017472446213377E-2</v>
      </c>
      <c r="Q19" s="13">
        <f t="shared" si="2"/>
        <v>5.1084783264384315E-3</v>
      </c>
      <c r="R19" s="13">
        <f t="shared" si="3"/>
        <v>1.2804862322213654E-2</v>
      </c>
      <c r="S19" s="13">
        <f>G19-old!G18</f>
        <v>1.3824884792626668E-2</v>
      </c>
      <c r="T19" s="13">
        <f t="shared" si="4"/>
        <v>0.1194437167569959</v>
      </c>
      <c r="U19" s="13">
        <f t="shared" si="5"/>
        <v>1.5975898200285128E-2</v>
      </c>
      <c r="V19" s="13">
        <f t="shared" si="15"/>
        <v>2.7551956013271803E-2</v>
      </c>
      <c r="W19" s="13">
        <f t="shared" si="6"/>
        <v>2.6744212034061517E-2</v>
      </c>
      <c r="X19" s="13">
        <f t="shared" si="7"/>
        <v>1.594852835333576E-2</v>
      </c>
      <c r="Y19" s="13">
        <f t="shared" si="8"/>
        <v>1.5564213532055008E-2</v>
      </c>
      <c r="Z19" s="13">
        <f t="shared" si="16"/>
        <v>2.6744212034061517E-2</v>
      </c>
      <c r="AA19" s="13">
        <f t="shared" si="9"/>
        <v>2.0332442409573499E-2</v>
      </c>
      <c r="AB19" s="13"/>
      <c r="AC19" s="13"/>
      <c r="AE19" s="15">
        <f>(B19-B18)/$B$57</f>
        <v>3.959131545338445E-2</v>
      </c>
      <c r="AF19" s="13">
        <f t="shared" si="17"/>
        <v>4.5610021052841634E-2</v>
      </c>
      <c r="AG19" s="13">
        <f t="shared" si="10"/>
        <v>4.5610161091992465E-2</v>
      </c>
      <c r="AH19" s="13">
        <f t="shared" si="11"/>
        <v>3.8510555576174429E-2</v>
      </c>
      <c r="AI19" s="14">
        <f t="shared" si="12"/>
        <v>3.8510775910095274E-2</v>
      </c>
    </row>
    <row r="20" spans="1:35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13"/>
        <v>1.4960995835374795E-5</v>
      </c>
      <c r="F20">
        <v>0.17599999999999999</v>
      </c>
      <c r="G20">
        <f t="shared" si="0"/>
        <v>0.81105990783410131</v>
      </c>
      <c r="M20">
        <v>17</v>
      </c>
      <c r="N20" s="45">
        <f>(P_smrt_vyliecenie_hosp_O[[#This Row],[P_death]]-C19)/$C$57</f>
        <v>1.3824884792626741E-2</v>
      </c>
      <c r="O20" s="13">
        <f t="shared" si="14"/>
        <v>1.5511684154035839E-2</v>
      </c>
      <c r="P20" s="13">
        <f t="shared" si="1"/>
        <v>1.4446504734473148E-2</v>
      </c>
      <c r="Q20" s="13">
        <f t="shared" si="2"/>
        <v>4.82462572822988E-3</v>
      </c>
      <c r="R20" s="13">
        <f t="shared" si="3"/>
        <v>1.2093360147279852E-2</v>
      </c>
      <c r="S20" s="13">
        <f>G20-old!G19</f>
        <v>1.3824884792626668E-2</v>
      </c>
      <c r="T20" s="13">
        <f t="shared" si="4"/>
        <v>0.11443150799483991</v>
      </c>
      <c r="U20" s="13">
        <f t="shared" si="5"/>
        <v>1.5305502643977295E-2</v>
      </c>
      <c r="V20" s="13">
        <f t="shared" si="15"/>
        <v>2.1084100872029023E-2</v>
      </c>
      <c r="W20" s="13">
        <f t="shared" si="6"/>
        <v>2.0465975773098111E-2</v>
      </c>
      <c r="X20" s="13">
        <f t="shared" si="7"/>
        <v>1.2549880999972042E-2</v>
      </c>
      <c r="Y20" s="13">
        <f t="shared" si="8"/>
        <v>1.2247464051728026E-2</v>
      </c>
      <c r="Z20" s="13">
        <f t="shared" si="16"/>
        <v>2.0465975773098111E-2</v>
      </c>
      <c r="AA20" s="13">
        <f t="shared" si="9"/>
        <v>1.5559376856280822E-2</v>
      </c>
      <c r="AB20" s="13"/>
      <c r="AC20" s="13"/>
      <c r="AE20" s="15">
        <f>(B20-B19)/$B$57</f>
        <v>1.915708812260538E-2</v>
      </c>
      <c r="AF20" s="13">
        <f t="shared" si="17"/>
        <v>3.2383554587723504E-2</v>
      </c>
      <c r="AG20" s="13">
        <f t="shared" si="10"/>
        <v>3.2383654016870447E-2</v>
      </c>
      <c r="AH20" s="13">
        <f t="shared" si="11"/>
        <v>3.3204414110174517E-2</v>
      </c>
      <c r="AI20" s="14">
        <f t="shared" si="12"/>
        <v>3.3204604085588806E-2</v>
      </c>
    </row>
    <row r="21" spans="1:35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13"/>
        <v>2.6331352670259636E-6</v>
      </c>
      <c r="F21">
        <v>0.17799999999999999</v>
      </c>
      <c r="G21">
        <f t="shared" si="0"/>
        <v>0.82027649769585254</v>
      </c>
      <c r="M21">
        <v>18</v>
      </c>
      <c r="N21" s="45">
        <f>(P_smrt_vyliecenie_hosp_O[[#This Row],[P_death]]-C20)/$C$57</f>
        <v>9.2165898617511607E-3</v>
      </c>
      <c r="O21" s="13">
        <f t="shared" si="14"/>
        <v>1.2364137007893499E-2</v>
      </c>
      <c r="P21" s="13">
        <f t="shared" si="1"/>
        <v>1.1515098041480881E-2</v>
      </c>
      <c r="Q21" s="13">
        <f t="shared" si="2"/>
        <v>4.5706523513424609E-3</v>
      </c>
      <c r="R21" s="13">
        <f t="shared" si="3"/>
        <v>1.1456752939274254E-2</v>
      </c>
      <c r="S21" s="13">
        <f>G21-old!G20</f>
        <v>9.2165898617512232E-3</v>
      </c>
      <c r="T21" s="13">
        <f t="shared" si="4"/>
        <v>0.10988408578578128</v>
      </c>
      <c r="U21" s="13">
        <f t="shared" si="5"/>
        <v>1.4697273460742497E-2</v>
      </c>
      <c r="V21" s="13">
        <f t="shared" si="15"/>
        <v>1.5059178809816342E-2</v>
      </c>
      <c r="W21" s="13">
        <f t="shared" si="6"/>
        <v>1.4617687069279994E-2</v>
      </c>
      <c r="X21" s="13">
        <f t="shared" si="7"/>
        <v>9.8371043725028386E-3</v>
      </c>
      <c r="Y21" s="13">
        <f t="shared" si="8"/>
        <v>9.6000577356545047E-3</v>
      </c>
      <c r="Z21" s="13">
        <f t="shared" si="16"/>
        <v>1.4697273460742497E-2</v>
      </c>
      <c r="AA21" s="13">
        <f t="shared" si="9"/>
        <v>1.1173687444509754E-2</v>
      </c>
      <c r="AB21" s="13"/>
      <c r="AC21" s="13"/>
      <c r="AE21" s="15">
        <f>(B21-B20)/$B$57</f>
        <v>2.2988505747126457E-2</v>
      </c>
      <c r="AF21" s="13">
        <f t="shared" si="17"/>
        <v>2.768603016742498E-2</v>
      </c>
      <c r="AG21" s="13">
        <f t="shared" si="10"/>
        <v>2.7686115173484283E-2</v>
      </c>
      <c r="AH21" s="13">
        <f t="shared" si="11"/>
        <v>2.8369571448752538E-2</v>
      </c>
      <c r="AI21" s="14">
        <f t="shared" si="12"/>
        <v>2.836973376214471E-2</v>
      </c>
    </row>
    <row r="22" spans="1:35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13"/>
        <v>4.1603537219010226E-7</v>
      </c>
      <c r="F22">
        <v>0.184</v>
      </c>
      <c r="G22">
        <f t="shared" si="0"/>
        <v>0.84792626728110598</v>
      </c>
      <c r="M22">
        <v>19</v>
      </c>
      <c r="N22" s="45">
        <f>(P_smrt_vyliecenie_hosp_O[[#This Row],[P_death]]-C21)/$C$57</f>
        <v>2.7649769585253482E-2</v>
      </c>
      <c r="O22" s="13">
        <f t="shared" si="14"/>
        <v>2.0006953296573489E-2</v>
      </c>
      <c r="P22" s="13">
        <f t="shared" si="1"/>
        <v>1.863308604347336E-2</v>
      </c>
      <c r="Q22" s="13">
        <f t="shared" si="2"/>
        <v>4.3420763125780002E-3</v>
      </c>
      <c r="R22" s="13">
        <f t="shared" si="3"/>
        <v>1.0883806453157618E-2</v>
      </c>
      <c r="S22" s="13">
        <f>G22-old!G21</f>
        <v>2.7649769585253448E-2</v>
      </c>
      <c r="T22" s="13">
        <f t="shared" si="4"/>
        <v>0.10573712634405641</v>
      </c>
      <c r="U22" s="13">
        <f t="shared" si="5"/>
        <v>1.4142607182092662E-2</v>
      </c>
      <c r="V22" s="13">
        <f t="shared" si="15"/>
        <v>9.9094551874152129E-3</v>
      </c>
      <c r="W22" s="13">
        <f t="shared" si="6"/>
        <v>9.6189385082715208E-3</v>
      </c>
      <c r="X22" s="13">
        <f t="shared" si="7"/>
        <v>7.6882243708121783E-3</v>
      </c>
      <c r="Y22" s="13">
        <f t="shared" si="8"/>
        <v>7.5029597175743134E-3</v>
      </c>
      <c r="Z22" s="13">
        <f t="shared" si="16"/>
        <v>1.4142607182092662E-2</v>
      </c>
      <c r="AA22" s="13">
        <f t="shared" si="9"/>
        <v>1.0751999187147119E-2</v>
      </c>
      <c r="AB22" s="13"/>
      <c r="AC22" s="13"/>
      <c r="AE22" s="15">
        <f>(B22-B21)/$B$57</f>
        <v>2.1711366538952764E-2</v>
      </c>
      <c r="AF22" s="13">
        <f t="shared" si="17"/>
        <v>2.4698698353188872E-2</v>
      </c>
      <c r="AG22" s="13">
        <f t="shared" si="10"/>
        <v>2.4698774187066255E-2</v>
      </c>
      <c r="AH22" s="13">
        <f t="shared" si="11"/>
        <v>2.404246464700132E-2</v>
      </c>
      <c r="AI22" s="14">
        <f t="shared" si="12"/>
        <v>2.4042602203326414E-2</v>
      </c>
    </row>
    <row r="23" spans="1:35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13"/>
        <v>5.5332704501283602E-8</v>
      </c>
      <c r="F23">
        <v>0.186</v>
      </c>
      <c r="G23">
        <f t="shared" si="0"/>
        <v>0.8571428571428571</v>
      </c>
      <c r="M23">
        <v>20</v>
      </c>
      <c r="N23" s="45">
        <f>(P_smrt_vyliecenie_hosp_O[[#This Row],[P_death]]-C22)/$C$57</f>
        <v>9.2165898617511607E-3</v>
      </c>
      <c r="O23" s="13">
        <f t="shared" si="14"/>
        <v>1.4611771579162325E-2</v>
      </c>
      <c r="P23" s="13">
        <f t="shared" si="1"/>
        <v>1.3608388695980987E-2</v>
      </c>
      <c r="Q23" s="13">
        <f t="shared" si="2"/>
        <v>4.1352694207760715E-3</v>
      </c>
      <c r="R23" s="13">
        <f t="shared" si="3"/>
        <v>1.0365426300088656E-2</v>
      </c>
      <c r="S23" s="13">
        <f>G23-old!G22</f>
        <v>9.2165898617511122E-3</v>
      </c>
      <c r="T23" s="13">
        <f t="shared" si="4"/>
        <v>0.10193786394895582</v>
      </c>
      <c r="U23" s="13">
        <f t="shared" si="5"/>
        <v>1.363444625987535E-2</v>
      </c>
      <c r="V23" s="13">
        <f t="shared" si="15"/>
        <v>5.9210823501894402E-3</v>
      </c>
      <c r="W23" s="13">
        <f t="shared" si="6"/>
        <v>5.7474932730121253E-3</v>
      </c>
      <c r="X23" s="13">
        <f t="shared" si="7"/>
        <v>5.9956448199555588E-3</v>
      </c>
      <c r="Y23" s="13">
        <f t="shared" si="8"/>
        <v>5.851166588710972E-3</v>
      </c>
      <c r="Z23" s="13">
        <f t="shared" si="16"/>
        <v>1.363444625987535E-2</v>
      </c>
      <c r="AA23" s="13">
        <f t="shared" si="9"/>
        <v>1.0365666896907265E-2</v>
      </c>
      <c r="AB23" s="13"/>
      <c r="AC23" s="13"/>
      <c r="AE23" s="15">
        <f>(B23-B22)/$B$57</f>
        <v>2.0434227330778931E-2</v>
      </c>
      <c r="AF23" s="13">
        <f t="shared" si="17"/>
        <v>2.2566462841983902E-2</v>
      </c>
      <c r="AG23" s="13">
        <f t="shared" si="10"/>
        <v>2.2566532129132223E-2</v>
      </c>
      <c r="AH23" s="13">
        <f t="shared" si="11"/>
        <v>2.0227249565131715E-2</v>
      </c>
      <c r="AI23" s="14">
        <f t="shared" si="12"/>
        <v>2.0227365293122076E-2</v>
      </c>
    </row>
    <row r="24" spans="1:35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13"/>
        <v>6.4185937221488981E-9</v>
      </c>
      <c r="F24">
        <v>0.189</v>
      </c>
      <c r="G24">
        <f t="shared" si="0"/>
        <v>0.87096774193548387</v>
      </c>
      <c r="M24">
        <v>21</v>
      </c>
      <c r="N24" s="45">
        <f>(P_smrt_vyliecenie_hosp_O[[#This Row],[P_death]]-C23)/$C$57</f>
        <v>1.3824884792626741E-2</v>
      </c>
      <c r="O24" s="13">
        <f t="shared" si="14"/>
        <v>1.4218328185894533E-2</v>
      </c>
      <c r="P24" s="13">
        <f t="shared" si="1"/>
        <v>1.3241962859356955E-2</v>
      </c>
      <c r="Q24" s="13">
        <f t="shared" si="2"/>
        <v>3.947263155896324E-3</v>
      </c>
      <c r="R24" s="13">
        <f t="shared" si="3"/>
        <v>9.8941716164699413E-3</v>
      </c>
      <c r="S24" s="13">
        <f>G24-old!G23</f>
        <v>1.3824884792626779E-2</v>
      </c>
      <c r="T24" s="13">
        <f t="shared" si="4"/>
        <v>9.8442580484908795E-2</v>
      </c>
      <c r="U24" s="13">
        <f t="shared" si="5"/>
        <v>1.3166943285931895E-2</v>
      </c>
      <c r="V24" s="13">
        <f t="shared" si="15"/>
        <v>3.1612616421392934E-3</v>
      </c>
      <c r="W24" s="13">
        <f t="shared" si="6"/>
        <v>3.068582557688214E-3</v>
      </c>
      <c r="X24" s="13">
        <f t="shared" si="7"/>
        <v>4.6680749861288048E-3</v>
      </c>
      <c r="Y24" s="13">
        <f t="shared" si="8"/>
        <v>4.5555874660094947E-3</v>
      </c>
      <c r="Z24" s="13">
        <f t="shared" si="16"/>
        <v>1.3166943285931895E-2</v>
      </c>
      <c r="AA24" s="13">
        <f t="shared" si="9"/>
        <v>1.0010245047801991E-2</v>
      </c>
      <c r="AB24" s="13"/>
      <c r="AC24" s="13"/>
      <c r="AE24" s="15">
        <f>(B24-B23)/$B$57</f>
        <v>1.0217113665389537E-2</v>
      </c>
      <c r="AF24" s="13">
        <f t="shared" si="17"/>
        <v>1.6391788253686718E-2</v>
      </c>
      <c r="AG24" s="13">
        <f t="shared" si="10"/>
        <v>1.6391838582365693E-2</v>
      </c>
      <c r="AH24" s="13">
        <f t="shared" si="11"/>
        <v>1.6905795764568139E-2</v>
      </c>
      <c r="AI24" s="14">
        <f t="shared" si="12"/>
        <v>1.6905892489224795E-2</v>
      </c>
    </row>
    <row r="25" spans="1:35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13"/>
        <v>6.7395234082563432E-10</v>
      </c>
      <c r="F25">
        <v>0.193</v>
      </c>
      <c r="G25">
        <f t="shared" si="0"/>
        <v>0.88940092165898621</v>
      </c>
      <c r="M25">
        <v>22</v>
      </c>
      <c r="N25" s="45">
        <f>(P_smrt_vyliecenie_hosp_O[[#This Row],[P_death]]-C24)/$C$57</f>
        <v>0</v>
      </c>
      <c r="O25" s="13">
        <f t="shared" si="14"/>
        <v>7.1091640929472665E-3</v>
      </c>
      <c r="P25" s="13">
        <f t="shared" si="1"/>
        <v>6.6209814296784774E-3</v>
      </c>
      <c r="Q25" s="13">
        <f t="shared" si="2"/>
        <v>3.7756052622532547E-3</v>
      </c>
      <c r="R25" s="13">
        <f t="shared" si="3"/>
        <v>9.4638956019383984E-3</v>
      </c>
      <c r="S25" s="13">
        <f>G25-old!G24</f>
        <v>1.8433179723502335E-2</v>
      </c>
      <c r="T25" s="13">
        <f t="shared" si="4"/>
        <v>9.5214726221514889E-2</v>
      </c>
      <c r="U25" s="13">
        <f t="shared" si="5"/>
        <v>1.2735209641689641E-2</v>
      </c>
      <c r="V25" s="13">
        <f t="shared" si="15"/>
        <v>1.4814961628527648E-3</v>
      </c>
      <c r="W25" s="13">
        <f t="shared" si="6"/>
        <v>1.4380629632210935E-3</v>
      </c>
      <c r="X25" s="13">
        <f t="shared" si="7"/>
        <v>3.6300496911087017E-3</v>
      </c>
      <c r="Y25" s="13">
        <f t="shared" si="8"/>
        <v>3.5425756704736315E-3</v>
      </c>
      <c r="Z25" s="13">
        <f t="shared" si="16"/>
        <v>1.2735209641689641E-2</v>
      </c>
      <c r="AA25" s="13">
        <f t="shared" si="9"/>
        <v>9.6820170391902233E-3</v>
      </c>
      <c r="AB25" s="13"/>
      <c r="AC25" s="13"/>
      <c r="AE25" s="15">
        <f>(B25-B24)/$B$57</f>
        <v>8.9399744572158449E-3</v>
      </c>
      <c r="AF25" s="13">
        <f t="shared" si="17"/>
        <v>1.2665881355451282E-2</v>
      </c>
      <c r="AG25" s="13">
        <f t="shared" si="10"/>
        <v>1.2665920244257481E-2</v>
      </c>
      <c r="AH25" s="13">
        <f t="shared" si="11"/>
        <v>1.4045637385792885E-2</v>
      </c>
      <c r="AI25" s="14">
        <f t="shared" si="12"/>
        <v>1.4045717746367009E-2</v>
      </c>
    </row>
    <row r="26" spans="1:35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13"/>
        <v>6.604732940091217E-11</v>
      </c>
      <c r="F26">
        <v>0.19500000000000001</v>
      </c>
      <c r="G26">
        <f t="shared" si="0"/>
        <v>0.89861751152073732</v>
      </c>
      <c r="M26">
        <v>23</v>
      </c>
      <c r="N26" s="45">
        <f>(P_smrt_vyliecenie_hosp_O[[#This Row],[P_death]]-C25)/$C$57</f>
        <v>0</v>
      </c>
      <c r="O26" s="13">
        <f t="shared" si="14"/>
        <v>3.5545820464736332E-3</v>
      </c>
      <c r="P26" s="13">
        <f t="shared" si="1"/>
        <v>3.3104907148392387E-3</v>
      </c>
      <c r="Q26" s="13">
        <f t="shared" si="2"/>
        <v>3.6182521934422719E-3</v>
      </c>
      <c r="R26" s="13">
        <f t="shared" si="3"/>
        <v>9.0694759228581116E-3</v>
      </c>
      <c r="S26" s="13">
        <f>G26-old!G25</f>
        <v>9.2165898617511122E-3</v>
      </c>
      <c r="T26" s="13">
        <f t="shared" si="4"/>
        <v>9.2223493308360119E-2</v>
      </c>
      <c r="U26" s="13">
        <f t="shared" si="5"/>
        <v>1.2335124699497787E-2</v>
      </c>
      <c r="V26" s="13">
        <f t="shared" si="15"/>
        <v>5.9761935310965195E-4</v>
      </c>
      <c r="W26" s="13">
        <f t="shared" si="6"/>
        <v>5.8009887528581467E-4</v>
      </c>
      <c r="X26" s="13">
        <f t="shared" si="7"/>
        <v>2.8202996823040146E-3</v>
      </c>
      <c r="Y26" s="13">
        <f t="shared" si="8"/>
        <v>2.7523383667299585E-3</v>
      </c>
      <c r="Z26" s="13">
        <f t="shared" si="16"/>
        <v>1.2335124699497787E-2</v>
      </c>
      <c r="AA26" s="13">
        <f t="shared" si="9"/>
        <v>9.3778501399862744E-3</v>
      </c>
      <c r="AB26" s="13"/>
      <c r="AC26" s="13"/>
      <c r="AE26" s="15">
        <f>(B26-B25)/$B$57</f>
        <v>1.6602809706257996E-2</v>
      </c>
      <c r="AF26" s="13">
        <f t="shared" si="17"/>
        <v>1.4634345530854638E-2</v>
      </c>
      <c r="AG26" s="13">
        <f t="shared" si="10"/>
        <v>1.4634390463553061E-2</v>
      </c>
      <c r="AH26" s="13">
        <f t="shared" si="11"/>
        <v>1.1606063407395317E-2</v>
      </c>
      <c r="AI26" s="14">
        <f t="shared" si="12"/>
        <v>1.1606129810214435E-2</v>
      </c>
    </row>
    <row r="27" spans="1:35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13"/>
        <v>5.6140229990775349E-12</v>
      </c>
      <c r="F27">
        <v>0.2</v>
      </c>
      <c r="G27">
        <f t="shared" si="0"/>
        <v>0.92165898617511521</v>
      </c>
      <c r="M27">
        <v>24</v>
      </c>
      <c r="N27" s="45">
        <f>(P_smrt_vyliecenie_hosp_O[[#This Row],[P_death]]-C26)/$C$57</f>
        <v>0</v>
      </c>
      <c r="O27" s="13">
        <f t="shared" si="14"/>
        <v>1.7772910232368166E-3</v>
      </c>
      <c r="P27" s="13">
        <f t="shared" si="1"/>
        <v>1.6552453574196194E-3</v>
      </c>
      <c r="Q27" s="13">
        <f t="shared" si="2"/>
        <v>3.4734873704835244E-3</v>
      </c>
      <c r="R27" s="13">
        <f t="shared" si="3"/>
        <v>8.7066098189749284E-3</v>
      </c>
      <c r="S27" s="13">
        <f>G27-old!G26</f>
        <v>2.3041474654377891E-2</v>
      </c>
      <c r="T27" s="13">
        <f t="shared" si="4"/>
        <v>8.9442719099991616E-2</v>
      </c>
      <c r="U27" s="13">
        <f t="shared" si="5"/>
        <v>1.1963189139578336E-2</v>
      </c>
      <c r="V27" s="13">
        <f t="shared" si="15"/>
        <v>2.0310925363511138E-4</v>
      </c>
      <c r="W27" s="13">
        <f t="shared" si="6"/>
        <v>1.971546754314213E-4</v>
      </c>
      <c r="X27" s="13">
        <f t="shared" si="7"/>
        <v>2.189710336705529E-3</v>
      </c>
      <c r="Y27" s="13">
        <f t="shared" si="8"/>
        <v>2.1369444564899049E-3</v>
      </c>
      <c r="Z27" s="13">
        <f t="shared" si="16"/>
        <v>1.1963189139578336E-2</v>
      </c>
      <c r="AA27" s="13">
        <f t="shared" si="9"/>
        <v>9.0950839720205373E-3</v>
      </c>
      <c r="AB27" s="13"/>
      <c r="AC27" s="13"/>
      <c r="AE27" s="15">
        <f>(B27-B26)/$B$57</f>
        <v>7.6628352490421521E-3</v>
      </c>
      <c r="AF27" s="13">
        <f t="shared" si="17"/>
        <v>1.1148590389948395E-2</v>
      </c>
      <c r="AG27" s="13">
        <f t="shared" si="10"/>
        <v>1.1148624620126217E-2</v>
      </c>
      <c r="AH27" s="13">
        <f t="shared" si="11"/>
        <v>9.5426110913234483E-3</v>
      </c>
      <c r="AI27" s="14">
        <f t="shared" si="12"/>
        <v>9.5426656883264085E-3</v>
      </c>
    </row>
    <row r="28" spans="1:35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13"/>
        <v>4.4350781692712526E-13</v>
      </c>
      <c r="F28">
        <v>0.20300000000000001</v>
      </c>
      <c r="G28">
        <f t="shared" si="0"/>
        <v>0.93548387096774199</v>
      </c>
      <c r="M28">
        <v>25</v>
      </c>
      <c r="N28" s="45">
        <f>(P_smrt_vyliecenie_hosp_O[[#This Row],[P_death]]-C27)/$C$57</f>
        <v>1.8433179723502321E-2</v>
      </c>
      <c r="O28" s="13">
        <f t="shared" si="14"/>
        <v>1.0105235373369569E-2</v>
      </c>
      <c r="P28" s="13">
        <f t="shared" si="1"/>
        <v>9.4113140271984246E-3</v>
      </c>
      <c r="Q28" s="13">
        <f t="shared" si="2"/>
        <v>3.3398583034709804E-3</v>
      </c>
      <c r="R28" s="13">
        <f t="shared" si="3"/>
        <v>8.3716564931507111E-3</v>
      </c>
      <c r="S28" s="13">
        <f>G28-old!G27</f>
        <v>1.3824884792626779E-2</v>
      </c>
      <c r="T28" s="13">
        <f t="shared" si="4"/>
        <v>8.6850033244354807E-2</v>
      </c>
      <c r="U28" s="13">
        <f t="shared" si="5"/>
        <v>1.1616410870954618E-2</v>
      </c>
      <c r="V28" s="13">
        <f t="shared" si="15"/>
        <v>5.6815827326698886E-5</v>
      </c>
      <c r="W28" s="13">
        <f t="shared" si="6"/>
        <v>5.5150150943327565E-5</v>
      </c>
      <c r="X28" s="13">
        <f t="shared" si="7"/>
        <v>1.6992678249400951E-3</v>
      </c>
      <c r="Y28" s="13">
        <f t="shared" si="8"/>
        <v>1.658320234292122E-3</v>
      </c>
      <c r="Z28" s="13">
        <f t="shared" si="16"/>
        <v>1.1616410870954618E-2</v>
      </c>
      <c r="AA28" s="13">
        <f t="shared" si="9"/>
        <v>8.8314437807633268E-3</v>
      </c>
      <c r="AB28" s="13"/>
      <c r="AC28" s="13"/>
      <c r="AE28" s="15">
        <f>(B28-B27)/$B$57</f>
        <v>5.1085568326947684E-3</v>
      </c>
      <c r="AF28" s="13">
        <f t="shared" si="17"/>
        <v>8.1285736113215819E-3</v>
      </c>
      <c r="AG28" s="13">
        <f t="shared" si="10"/>
        <v>8.1285985689629001E-3</v>
      </c>
      <c r="AH28" s="13">
        <f t="shared" si="11"/>
        <v>7.8102477477189694E-3</v>
      </c>
      <c r="AI28" s="14">
        <f t="shared" si="12"/>
        <v>7.8102924331950232E-3</v>
      </c>
    </row>
    <row r="29" spans="1:35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13"/>
        <v>3.1489055001825891E-14</v>
      </c>
      <c r="F29">
        <v>0.20599999999999999</v>
      </c>
      <c r="G29">
        <f t="shared" si="0"/>
        <v>0.94930875576036866</v>
      </c>
      <c r="M29">
        <v>26</v>
      </c>
      <c r="N29" s="45">
        <f>(P_smrt_vyliecenie_hosp_O[[#This Row],[P_death]]-C28)/$C$57</f>
        <v>9.2165898617511607E-3</v>
      </c>
      <c r="O29" s="13">
        <f t="shared" si="14"/>
        <v>9.6609126175603646E-3</v>
      </c>
      <c r="P29" s="13">
        <f t="shared" si="1"/>
        <v>8.9975026878435192E-3</v>
      </c>
      <c r="Q29" s="13">
        <f t="shared" si="2"/>
        <v>3.2161276861883922E-3</v>
      </c>
      <c r="R29" s="13">
        <f t="shared" si="3"/>
        <v>8.0615145256011204E-3</v>
      </c>
      <c r="S29" s="13">
        <f>G29-old!G28</f>
        <v>1.3824884792626668E-2</v>
      </c>
      <c r="T29" s="13">
        <f t="shared" si="4"/>
        <v>8.4426187294621396E-2</v>
      </c>
      <c r="U29" s="13">
        <f t="shared" si="5"/>
        <v>1.1292215365343425E-2</v>
      </c>
      <c r="V29" s="13">
        <f t="shared" si="15"/>
        <v>1.2753137398742943E-5</v>
      </c>
      <c r="W29" s="13">
        <f t="shared" si="6"/>
        <v>1.2379252149183384E-5</v>
      </c>
      <c r="X29" s="13">
        <f t="shared" si="7"/>
        <v>1.3181855581432132E-3</v>
      </c>
      <c r="Y29" s="13">
        <f t="shared" si="8"/>
        <v>1.2864209817528957E-3</v>
      </c>
      <c r="Z29" s="13">
        <f t="shared" si="16"/>
        <v>1.1292215365343425E-2</v>
      </c>
      <c r="AA29" s="13">
        <f t="shared" si="9"/>
        <v>8.5849722661459973E-3</v>
      </c>
      <c r="AB29" s="13"/>
      <c r="AC29" s="13"/>
      <c r="AE29" s="15">
        <f>(B29-B28)/$B$57</f>
        <v>8.9399744572158449E-3</v>
      </c>
      <c r="AF29" s="13">
        <f t="shared" si="17"/>
        <v>8.5342740342687143E-3</v>
      </c>
      <c r="AG29" s="13">
        <f t="shared" si="10"/>
        <v>8.5343002375560858E-3</v>
      </c>
      <c r="AH29" s="13">
        <f t="shared" si="11"/>
        <v>6.3655131739808173E-3</v>
      </c>
      <c r="AI29" s="14">
        <f t="shared" si="12"/>
        <v>6.3655495935664302E-3</v>
      </c>
    </row>
    <row r="30" spans="1:35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13"/>
        <v>1.9523214101132054E-15</v>
      </c>
      <c r="F30">
        <v>0.20899999999999999</v>
      </c>
      <c r="G30">
        <f t="shared" si="0"/>
        <v>0.96313364055299533</v>
      </c>
      <c r="M30">
        <v>27</v>
      </c>
      <c r="N30" s="45">
        <f>(P_smrt_vyliecenie_hosp_O[[#This Row],[P_death]]-C29)/$C$57</f>
        <v>2.3041474654377902E-2</v>
      </c>
      <c r="O30" s="13">
        <f t="shared" si="14"/>
        <v>1.6351193635969132E-2</v>
      </c>
      <c r="P30" s="13">
        <f t="shared" si="1"/>
        <v>1.5228365529532526E-2</v>
      </c>
      <c r="Q30" s="13">
        <f t="shared" si="2"/>
        <v>3.101234970450405E-3</v>
      </c>
      <c r="R30" s="13">
        <f t="shared" si="3"/>
        <v>7.7735255565110142E-3</v>
      </c>
      <c r="S30" s="13">
        <f>G30-old!G29</f>
        <v>1.3824884792626668E-2</v>
      </c>
      <c r="T30" s="13">
        <f t="shared" si="4"/>
        <v>8.2154522635400226E-2</v>
      </c>
      <c r="U30" s="13">
        <f t="shared" si="5"/>
        <v>1.0988374490944502E-2</v>
      </c>
      <c r="V30" s="13">
        <f t="shared" si="15"/>
        <v>2.2347522695498889E-6</v>
      </c>
      <c r="W30" s="13">
        <f t="shared" si="6"/>
        <v>2.1692357708343015E-6</v>
      </c>
      <c r="X30" s="13">
        <f t="shared" si="7"/>
        <v>1.0222856396840435E-3</v>
      </c>
      <c r="Y30" s="13">
        <f t="shared" si="8"/>
        <v>9.9765142176694776E-4</v>
      </c>
      <c r="Z30" s="13">
        <f t="shared" si="16"/>
        <v>1.0988374490944502E-2</v>
      </c>
      <c r="AA30" s="13">
        <f t="shared" si="9"/>
        <v>8.3539754780363896E-3</v>
      </c>
      <c r="AB30" s="13"/>
      <c r="AC30" s="13"/>
      <c r="AE30" s="15">
        <f>(B30-B29)/$B$57</f>
        <v>2.5542784163473842E-3</v>
      </c>
      <c r="AF30" s="13">
        <f t="shared" si="17"/>
        <v>5.544276225308049E-3</v>
      </c>
      <c r="AG30" s="13">
        <f t="shared" si="10"/>
        <v>5.5442932482279387E-3</v>
      </c>
      <c r="AH30" s="13">
        <f t="shared" si="11"/>
        <v>5.1678648147982214E-3</v>
      </c>
      <c r="AI30" s="14">
        <f t="shared" si="12"/>
        <v>5.1678943821700752E-3</v>
      </c>
    </row>
    <row r="31" spans="1:35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13"/>
        <v>1.0542535614611309E-16</v>
      </c>
      <c r="F31">
        <v>0.21299999999999999</v>
      </c>
      <c r="G31">
        <f t="shared" si="0"/>
        <v>0.98156682027649766</v>
      </c>
      <c r="M31">
        <v>28</v>
      </c>
      <c r="N31" s="45">
        <f>(P_smrt_vyliecenie_hosp_O[[#This Row],[P_death]]-C30)/$C$57</f>
        <v>1.3824884792626741E-2</v>
      </c>
      <c r="O31" s="13">
        <f t="shared" si="14"/>
        <v>1.5088039214297936E-2</v>
      </c>
      <c r="P31" s="13">
        <f t="shared" si="1"/>
        <v>1.4051951276132724E-2</v>
      </c>
      <c r="Q31" s="13">
        <f t="shared" si="2"/>
        <v>2.9942658905799864E-3</v>
      </c>
      <c r="R31" s="13">
        <f t="shared" si="3"/>
        <v>7.5053978963845712E-3</v>
      </c>
      <c r="S31" s="13">
        <f>G31-old!G30</f>
        <v>1.8433179723502335E-2</v>
      </c>
      <c r="T31" s="13">
        <f t="shared" si="4"/>
        <v>8.0020544382968406E-2</v>
      </c>
      <c r="U31" s="13">
        <f t="shared" si="5"/>
        <v>1.0702949520522387E-2</v>
      </c>
      <c r="V31" s="13">
        <f t="shared" si="15"/>
        <v>2.9676262118865292E-7</v>
      </c>
      <c r="W31" s="13">
        <f t="shared" si="6"/>
        <v>2.8806239604295617E-7</v>
      </c>
      <c r="X31" s="13">
        <f t="shared" si="7"/>
        <v>7.9264684299197022E-4</v>
      </c>
      <c r="Y31" s="13">
        <f t="shared" si="8"/>
        <v>7.7354627627795761E-4</v>
      </c>
      <c r="Z31" s="13">
        <f t="shared" si="16"/>
        <v>1.0702949520522387E-2</v>
      </c>
      <c r="AA31" s="13">
        <f t="shared" si="9"/>
        <v>8.1369794878022907E-3</v>
      </c>
      <c r="AB31" s="13"/>
      <c r="AC31" s="13"/>
      <c r="AE31" s="15">
        <f>(B31-B30)/$B$57</f>
        <v>3.8314176245210761E-3</v>
      </c>
      <c r="AF31" s="13">
        <f t="shared" si="17"/>
        <v>4.6878469249145623E-3</v>
      </c>
      <c r="AG31" s="13">
        <f t="shared" si="10"/>
        <v>4.6878613182888126E-3</v>
      </c>
      <c r="AH31" s="13">
        <f t="shared" si="11"/>
        <v>4.1804303863919911E-3</v>
      </c>
      <c r="AI31" s="14">
        <f t="shared" si="12"/>
        <v>4.1804543042660404E-3</v>
      </c>
    </row>
    <row r="32" spans="1:35" x14ac:dyDescent="0.3">
      <c r="A32">
        <v>29</v>
      </c>
      <c r="B32">
        <v>0.754</v>
      </c>
      <c r="C32">
        <v>0.20599999999999999</v>
      </c>
      <c r="D32">
        <v>0.04</v>
      </c>
      <c r="E32">
        <f t="shared" si="13"/>
        <v>5.1658424511595413E-18</v>
      </c>
      <c r="F32">
        <v>0.217</v>
      </c>
      <c r="G32">
        <f t="shared" si="0"/>
        <v>1</v>
      </c>
      <c r="M32">
        <v>29</v>
      </c>
      <c r="N32" s="45">
        <f>(P_smrt_vyliecenie_hosp_O[[#This Row],[P_death]]-C31)/$C$57</f>
        <v>1.3824884792626613E-2</v>
      </c>
      <c r="O32" s="13">
        <f t="shared" si="14"/>
        <v>1.4456462003462275E-2</v>
      </c>
      <c r="P32" s="13">
        <f t="shared" si="1"/>
        <v>1.3463744149432764E-2</v>
      </c>
      <c r="Q32" s="13">
        <f t="shared" si="2"/>
        <v>2.8944280829903781E-3</v>
      </c>
      <c r="R32" s="13">
        <f t="shared" si="3"/>
        <v>7.2551454143254214E-3</v>
      </c>
      <c r="S32" s="13">
        <f>G32-old!G31</f>
        <v>1.8433179723502335E-2</v>
      </c>
      <c r="T32" s="13">
        <f t="shared" si="4"/>
        <v>7.8011577310690541E-2</v>
      </c>
      <c r="U32" s="13">
        <f t="shared" si="5"/>
        <v>1.043424511056391E-2</v>
      </c>
      <c r="V32" s="13">
        <f t="shared" si="15"/>
        <v>2.8924693021435354E-8</v>
      </c>
      <c r="W32" s="13">
        <f t="shared" si="6"/>
        <v>2.8076704347697786E-8</v>
      </c>
      <c r="X32" s="13">
        <f t="shared" si="7"/>
        <v>6.1449987478464643E-4</v>
      </c>
      <c r="Y32" s="13">
        <f t="shared" si="8"/>
        <v>5.9969215056565844E-4</v>
      </c>
      <c r="Z32" s="13">
        <f t="shared" si="16"/>
        <v>1.043424511056391E-2</v>
      </c>
      <c r="AA32" s="13">
        <f t="shared" si="9"/>
        <v>7.9326954006988491E-3</v>
      </c>
      <c r="AB32" s="13"/>
      <c r="AC32" s="13"/>
      <c r="AE32" s="15">
        <f>(B32-B31)/$B$57</f>
        <v>7.6628352490421521E-3</v>
      </c>
      <c r="AF32" s="13">
        <f t="shared" si="17"/>
        <v>6.1753410869783577E-3</v>
      </c>
      <c r="AG32" s="13">
        <f t="shared" si="10"/>
        <v>6.1753600474940941E-3</v>
      </c>
      <c r="AH32" s="13">
        <f t="shared" si="11"/>
        <v>3.3703347369364637E-3</v>
      </c>
      <c r="AI32" s="14">
        <f t="shared" si="12"/>
        <v>3.3703540199370862E-3</v>
      </c>
    </row>
    <row r="33" spans="1:35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13"/>
        <v>2.0663369804638166E-19</v>
      </c>
      <c r="F33">
        <v>0.217</v>
      </c>
      <c r="G33">
        <f t="shared" si="0"/>
        <v>1</v>
      </c>
      <c r="M33">
        <v>30</v>
      </c>
      <c r="N33" s="45">
        <f>(P_smrt_vyliecenie_hosp_O[[#This Row],[P_death]]-C32)/$C$57</f>
        <v>0</v>
      </c>
      <c r="O33" s="13">
        <f t="shared" si="14"/>
        <v>7.2282310017311377E-3</v>
      </c>
      <c r="P33" s="13">
        <f t="shared" si="1"/>
        <v>6.7318720747163822E-3</v>
      </c>
      <c r="Q33" s="13">
        <f t="shared" si="2"/>
        <v>2.801031424557628E-3</v>
      </c>
      <c r="R33" s="13">
        <f t="shared" si="3"/>
        <v>7.021038254391561E-3</v>
      </c>
      <c r="S33" s="13">
        <f>G33-old!G32</f>
        <v>0</v>
      </c>
      <c r="T33" s="13">
        <f t="shared" si="4"/>
        <v>7.611648586356666E-2</v>
      </c>
      <c r="U33" s="13">
        <f t="shared" si="5"/>
        <v>1.0180771852518221E-2</v>
      </c>
      <c r="V33" s="13">
        <f t="shared" si="15"/>
        <v>1.9993694358858595E-9</v>
      </c>
      <c r="W33" s="13">
        <f t="shared" si="6"/>
        <v>1.9407536837673554E-9</v>
      </c>
      <c r="X33" s="13">
        <f t="shared" si="7"/>
        <v>4.7633816967839414E-4</v>
      </c>
      <c r="Y33" s="13">
        <f t="shared" si="8"/>
        <v>4.6485975521322104E-4</v>
      </c>
      <c r="Z33" s="13">
        <f t="shared" si="16"/>
        <v>1.0180771852518221E-2</v>
      </c>
      <c r="AA33" s="13">
        <f t="shared" si="9"/>
        <v>7.7399908852314589E-3</v>
      </c>
      <c r="AB33" s="13"/>
      <c r="AC33" s="13"/>
      <c r="AE33" s="15">
        <f>(B33-B32)/$B$57</f>
        <v>3.8314176245210761E-3</v>
      </c>
      <c r="AF33" s="13">
        <f t="shared" si="17"/>
        <v>5.0033793557497167E-3</v>
      </c>
      <c r="AG33" s="13">
        <f t="shared" si="10"/>
        <v>5.0033947179218899E-3</v>
      </c>
      <c r="AH33" s="13">
        <f t="shared" si="11"/>
        <v>2.7087325753326207E-3</v>
      </c>
      <c r="AI33" s="14">
        <f t="shared" si="12"/>
        <v>2.7087480730490234E-3</v>
      </c>
    </row>
    <row r="34" spans="1:35" x14ac:dyDescent="0.3">
      <c r="A34">
        <v>31</v>
      </c>
      <c r="B34">
        <v>0.76</v>
      </c>
      <c r="C34">
        <v>0.20899999999999999</v>
      </c>
      <c r="D34">
        <v>0.03</v>
      </c>
      <c r="E34">
        <f t="shared" si="13"/>
        <v>7.6454468277161206E-21</v>
      </c>
      <c r="F34">
        <v>0.217</v>
      </c>
      <c r="G34">
        <f t="shared" si="0"/>
        <v>1</v>
      </c>
      <c r="M34">
        <v>31</v>
      </c>
      <c r="N34" s="45">
        <f>(P_smrt_vyliecenie_hosp_O[[#This Row],[P_death]]-C33)/$C$57</f>
        <v>1.3824884792626741E-2</v>
      </c>
      <c r="O34" s="13">
        <f t="shared" si="14"/>
        <v>1.0526557897178939E-2</v>
      </c>
      <c r="P34" s="13">
        <f t="shared" si="1"/>
        <v>9.8037045487246524E-3</v>
      </c>
      <c r="Q34" s="13">
        <f t="shared" si="2"/>
        <v>2.7134720575482762E-3</v>
      </c>
      <c r="R34" s="13">
        <f t="shared" si="3"/>
        <v>6.8015627926337335E-3</v>
      </c>
      <c r="S34" s="13">
        <f>G34-old!G33</f>
        <v>0</v>
      </c>
      <c r="T34" s="13">
        <f t="shared" si="4"/>
        <v>7.4325444687670064E-2</v>
      </c>
      <c r="U34" s="13">
        <f t="shared" si="5"/>
        <v>9.9412155805306702E-3</v>
      </c>
      <c r="V34" s="13">
        <f t="shared" si="15"/>
        <v>9.4471973187704722E-11</v>
      </c>
      <c r="W34" s="13">
        <f t="shared" si="6"/>
        <v>9.170232708672642E-11</v>
      </c>
      <c r="X34" s="13">
        <f t="shared" si="7"/>
        <v>3.6920964785441785E-4</v>
      </c>
      <c r="Y34" s="13">
        <f t="shared" si="8"/>
        <v>3.6031273042813871E-4</v>
      </c>
      <c r="Z34" s="13">
        <f t="shared" si="16"/>
        <v>9.9412155805306702E-3</v>
      </c>
      <c r="AA34" s="13">
        <f t="shared" si="9"/>
        <v>7.5578668391823338E-3</v>
      </c>
      <c r="AB34" s="13"/>
      <c r="AC34" s="13"/>
      <c r="AE34" s="15">
        <f>(B34-B33)/$B$57</f>
        <v>3.8314176245210761E-3</v>
      </c>
      <c r="AF34" s="13">
        <f t="shared" si="17"/>
        <v>4.4173984901353961E-3</v>
      </c>
      <c r="AG34" s="13">
        <f t="shared" si="10"/>
        <v>4.4174120531357882E-3</v>
      </c>
      <c r="AH34" s="13">
        <f t="shared" si="11"/>
        <v>2.1706480585199266E-3</v>
      </c>
      <c r="AI34" s="14">
        <f t="shared" si="12"/>
        <v>2.1706604776447701E-3</v>
      </c>
    </row>
    <row r="35" spans="1:35" x14ac:dyDescent="0.3">
      <c r="A35">
        <v>32</v>
      </c>
      <c r="B35">
        <v>0.76</v>
      </c>
      <c r="C35">
        <v>0.20899999999999999</v>
      </c>
      <c r="D35">
        <v>0.03</v>
      </c>
      <c r="E35">
        <f t="shared" si="13"/>
        <v>2.2936340483148361E-22</v>
      </c>
      <c r="F35">
        <v>0.217</v>
      </c>
      <c r="G35">
        <f t="shared" si="0"/>
        <v>1</v>
      </c>
      <c r="M35">
        <v>32</v>
      </c>
      <c r="N35" s="45">
        <f>(P_smrt_vyliecenie_hosp_O[[#This Row],[P_death]]-C34)/$C$57</f>
        <v>0</v>
      </c>
      <c r="O35" s="13">
        <f t="shared" si="14"/>
        <v>5.2632789485894697E-3</v>
      </c>
      <c r="P35" s="13">
        <f t="shared" si="1"/>
        <v>4.9018522743623262E-3</v>
      </c>
      <c r="Q35" s="13">
        <f t="shared" si="2"/>
        <v>2.6312193191056492E-3</v>
      </c>
      <c r="R35" s="13">
        <f t="shared" si="3"/>
        <v>6.5953888746722979E-3</v>
      </c>
      <c r="S35" s="13">
        <f>G35-old!G34</f>
        <v>0</v>
      </c>
      <c r="T35" s="13">
        <f t="shared" si="4"/>
        <v>7.2629749300861524E-2</v>
      </c>
      <c r="U35" s="13">
        <f t="shared" si="5"/>
        <v>9.7144120481735801E-3</v>
      </c>
      <c r="V35" s="13">
        <f t="shared" si="15"/>
        <v>2.933720068359513E-12</v>
      </c>
      <c r="W35" s="13">
        <f t="shared" si="6"/>
        <v>2.8477118473546486E-12</v>
      </c>
      <c r="X35" s="13">
        <f t="shared" si="7"/>
        <v>2.8615680360686988E-4</v>
      </c>
      <c r="Y35" s="13">
        <f t="shared" si="8"/>
        <v>2.7926122688656118E-4</v>
      </c>
      <c r="Z35" s="13">
        <f t="shared" si="16"/>
        <v>9.7144120481735801E-3</v>
      </c>
      <c r="AA35" s="13">
        <f t="shared" si="9"/>
        <v>7.3854381374480966E-3</v>
      </c>
      <c r="AB35" s="13"/>
      <c r="AC35" s="13"/>
      <c r="AE35" s="15">
        <f>(B35-B34)/$B$57</f>
        <v>0</v>
      </c>
      <c r="AF35" s="13">
        <f t="shared" si="17"/>
        <v>2.2086992450676981E-3</v>
      </c>
      <c r="AG35" s="13">
        <f t="shared" si="10"/>
        <v>2.2087060265678941E-3</v>
      </c>
      <c r="AH35" s="13">
        <f t="shared" si="11"/>
        <v>1.7346966147987412E-3</v>
      </c>
      <c r="AI35" s="14">
        <f t="shared" si="12"/>
        <v>1.734706539675204E-3</v>
      </c>
    </row>
    <row r="36" spans="1:35" x14ac:dyDescent="0.3">
      <c r="A36">
        <v>33</v>
      </c>
      <c r="B36">
        <v>0.76</v>
      </c>
      <c r="C36">
        <v>0.20899999999999999</v>
      </c>
      <c r="D36">
        <v>0.03</v>
      </c>
      <c r="E36">
        <f t="shared" si="13"/>
        <v>6.8809021449445078E-24</v>
      </c>
      <c r="F36">
        <v>0.217</v>
      </c>
      <c r="G36">
        <f t="shared" si="0"/>
        <v>1</v>
      </c>
      <c r="M36">
        <v>33</v>
      </c>
      <c r="N36" s="45">
        <f>(P_smrt_vyliecenie_hosp_O[[#This Row],[P_death]]-C35)/$C$57</f>
        <v>0</v>
      </c>
      <c r="O36" s="13">
        <f t="shared" si="14"/>
        <v>2.6316394742947349E-3</v>
      </c>
      <c r="P36" s="13">
        <f t="shared" si="1"/>
        <v>2.4509261371811631E-3</v>
      </c>
      <c r="Q36" s="13">
        <f t="shared" si="2"/>
        <v>2.553804977297386E-3</v>
      </c>
      <c r="R36" s="13">
        <f t="shared" si="3"/>
        <v>6.4013428348781536E-3</v>
      </c>
      <c r="S36" s="13">
        <f>G36-old!G35</f>
        <v>0</v>
      </c>
      <c r="T36" s="13">
        <f t="shared" si="4"/>
        <v>7.1021658904894647E-2</v>
      </c>
      <c r="U36" s="13">
        <f t="shared" si="5"/>
        <v>9.499325904169121E-3</v>
      </c>
      <c r="V36" s="13">
        <f t="shared" si="15"/>
        <v>5.7414639841304867E-14</v>
      </c>
      <c r="W36" s="13">
        <f t="shared" si="6"/>
        <v>5.5731408000051874E-14</v>
      </c>
      <c r="X36" s="13">
        <f t="shared" si="7"/>
        <v>2.2177642821556758E-4</v>
      </c>
      <c r="Y36" s="13">
        <f t="shared" si="8"/>
        <v>2.164322380504529E-4</v>
      </c>
      <c r="Z36" s="13">
        <f t="shared" si="16"/>
        <v>9.499325904169121E-3</v>
      </c>
      <c r="AA36" s="13">
        <f t="shared" si="9"/>
        <v>7.2219176482110929E-3</v>
      </c>
      <c r="AB36" s="13"/>
      <c r="AC36" s="13"/>
      <c r="AE36" s="15">
        <f>(B36-B35)/$B$57</f>
        <v>0</v>
      </c>
      <c r="AF36" s="13">
        <f t="shared" si="17"/>
        <v>1.104349622533849E-3</v>
      </c>
      <c r="AG36" s="13">
        <f t="shared" si="10"/>
        <v>1.1043530132839471E-3</v>
      </c>
      <c r="AH36" s="13">
        <f t="shared" si="11"/>
        <v>1.3827436684435267E-3</v>
      </c>
      <c r="AI36" s="14">
        <f t="shared" si="12"/>
        <v>1.3827515796598006E-3</v>
      </c>
    </row>
    <row r="37" spans="1:35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13"/>
        <v>2.0642706434833523E-25</v>
      </c>
      <c r="F37">
        <v>0.217</v>
      </c>
      <c r="G37">
        <f t="shared" si="0"/>
        <v>1</v>
      </c>
      <c r="M37">
        <v>34</v>
      </c>
      <c r="N37" s="45">
        <f>(P_smrt_vyliecenie_hosp_O[[#This Row],[P_death]]-C36)/$C$57</f>
        <v>1.8433179723502321E-2</v>
      </c>
      <c r="O37" s="13">
        <f t="shared" si="14"/>
        <v>1.0532409598898528E-2</v>
      </c>
      <c r="P37" s="13">
        <f t="shared" si="1"/>
        <v>9.8091544170791946E-3</v>
      </c>
      <c r="Q37" s="13">
        <f t="shared" si="2"/>
        <v>2.4808143124119674E-3</v>
      </c>
      <c r="R37" s="13">
        <f t="shared" si="3"/>
        <v>6.218385140836954E-3</v>
      </c>
      <c r="S37" s="13">
        <f>G37-old!G36</f>
        <v>0</v>
      </c>
      <c r="T37" s="13">
        <f t="shared" si="4"/>
        <v>6.9494265117079637E-2</v>
      </c>
      <c r="U37" s="13">
        <f t="shared" si="5"/>
        <v>9.2950331349184422E-3</v>
      </c>
      <c r="V37" s="13">
        <f t="shared" si="15"/>
        <v>6.7720966362491898E-16</v>
      </c>
      <c r="W37" s="13">
        <f t="shared" si="6"/>
        <v>6.5735582717887658E-16</v>
      </c>
      <c r="X37" s="13">
        <f t="shared" si="7"/>
        <v>1.7187474929928348E-4</v>
      </c>
      <c r="Y37" s="13">
        <f t="shared" si="8"/>
        <v>1.6773304969564497E-4</v>
      </c>
      <c r="Z37" s="13">
        <f t="shared" si="16"/>
        <v>9.2950331349184422E-3</v>
      </c>
      <c r="AA37" s="13">
        <f t="shared" si="9"/>
        <v>7.0666028847702613E-3</v>
      </c>
      <c r="AB37" s="13"/>
      <c r="AC37" s="13"/>
      <c r="AE37" s="15">
        <f>(B37-B36)/$B$57</f>
        <v>0</v>
      </c>
      <c r="AF37" s="13">
        <f t="shared" si="17"/>
        <v>5.5217481126692452E-4</v>
      </c>
      <c r="AG37" s="13">
        <f t="shared" si="10"/>
        <v>5.5217650664197353E-4</v>
      </c>
      <c r="AH37" s="13">
        <f t="shared" si="11"/>
        <v>1.0995386429377004E-3</v>
      </c>
      <c r="AI37" s="14">
        <f t="shared" si="12"/>
        <v>1.0995449338274757E-3</v>
      </c>
    </row>
    <row r="38" spans="1:35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13"/>
        <v>5.5735307374050514E-27</v>
      </c>
      <c r="F38">
        <v>0.217</v>
      </c>
      <c r="G38">
        <f t="shared" si="0"/>
        <v>1</v>
      </c>
      <c r="M38">
        <v>35</v>
      </c>
      <c r="N38" s="45">
        <f>(P_smrt_vyliecenie_hosp_O[[#This Row],[P_death]]-C37)/$C$57</f>
        <v>0</v>
      </c>
      <c r="O38" s="13">
        <f t="shared" si="14"/>
        <v>5.2662047994492638E-3</v>
      </c>
      <c r="P38" s="13">
        <f t="shared" si="1"/>
        <v>4.9045772085395973E-3</v>
      </c>
      <c r="Q38" s="13">
        <f t="shared" si="2"/>
        <v>2.4118786847058199E-3</v>
      </c>
      <c r="R38" s="13">
        <f t="shared" si="3"/>
        <v>6.0455917637359472E-3</v>
      </c>
      <c r="S38" s="13">
        <f>G38-old!G37</f>
        <v>0</v>
      </c>
      <c r="T38" s="13">
        <f t="shared" si="4"/>
        <v>6.8041381743977156E-2</v>
      </c>
      <c r="U38" s="13">
        <f t="shared" si="5"/>
        <v>9.1007063214553745E-3</v>
      </c>
      <c r="V38" s="13">
        <f t="shared" si="15"/>
        <v>4.5911066942566945E-18</v>
      </c>
      <c r="W38" s="13">
        <f t="shared" si="6"/>
        <v>4.456508671945265E-18</v>
      </c>
      <c r="X38" s="13">
        <f t="shared" si="7"/>
        <v>1.3319807302278368E-4</v>
      </c>
      <c r="Y38" s="13">
        <f t="shared" si="8"/>
        <v>1.2998837288653349E-4</v>
      </c>
      <c r="Z38" s="13">
        <f t="shared" si="16"/>
        <v>9.1007063214553745E-3</v>
      </c>
      <c r="AA38" s="13">
        <f t="shared" si="9"/>
        <v>6.9188647970546248E-3</v>
      </c>
      <c r="AB38" s="13"/>
      <c r="AC38" s="13"/>
      <c r="AE38" s="15">
        <f>(B38-B37)/$B$57</f>
        <v>5.1085568326947684E-3</v>
      </c>
      <c r="AF38" s="13">
        <f t="shared" si="17"/>
        <v>2.8303658219808463E-3</v>
      </c>
      <c r="AG38" s="13">
        <f t="shared" si="10"/>
        <v>2.830374512220778E-3</v>
      </c>
      <c r="AH38" s="13">
        <f t="shared" si="11"/>
        <v>8.7235013089999097E-4</v>
      </c>
      <c r="AI38" s="14">
        <f t="shared" si="12"/>
        <v>8.7235512195560708E-4</v>
      </c>
    </row>
    <row r="39" spans="1:35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13"/>
        <v>1.2819120696031618E-28</v>
      </c>
      <c r="F39">
        <v>0.217</v>
      </c>
      <c r="G39">
        <f t="shared" si="0"/>
        <v>1</v>
      </c>
      <c r="M39">
        <v>36</v>
      </c>
      <c r="N39" s="45">
        <f>(P_smrt_vyliecenie_hosp_O[[#This Row],[P_death]]-C38)/$C$57</f>
        <v>1.8433179723502321E-2</v>
      </c>
      <c r="O39" s="13">
        <f t="shared" si="14"/>
        <v>1.1849692261475793E-2</v>
      </c>
      <c r="P39" s="13">
        <f t="shared" si="1"/>
        <v>1.1035979952758413E-2</v>
      </c>
      <c r="Q39" s="13">
        <f t="shared" si="2"/>
        <v>2.3466693073806227E-3</v>
      </c>
      <c r="R39" s="13">
        <f t="shared" si="3"/>
        <v>5.8821385697691679E-3</v>
      </c>
      <c r="S39" s="13">
        <f>G39-old!G38</f>
        <v>0</v>
      </c>
      <c r="T39" s="13">
        <f t="shared" si="4"/>
        <v>6.6657451744855684E-2</v>
      </c>
      <c r="U39" s="13">
        <f t="shared" si="5"/>
        <v>8.9156021955743431E-3</v>
      </c>
      <c r="V39" s="13">
        <f t="shared" si="15"/>
        <v>1.7011977805258229E-20</v>
      </c>
      <c r="W39" s="13">
        <f t="shared" si="6"/>
        <v>1.6513235623758044E-20</v>
      </c>
      <c r="X39" s="13">
        <f t="shared" si="7"/>
        <v>1.0322283516432962E-4</v>
      </c>
      <c r="Y39" s="13">
        <f t="shared" si="8"/>
        <v>1.0073545422425846E-4</v>
      </c>
      <c r="Z39" s="13">
        <f t="shared" si="16"/>
        <v>8.9156021955743431E-3</v>
      </c>
      <c r="AA39" s="13">
        <f t="shared" si="9"/>
        <v>6.778138311097321E-3</v>
      </c>
      <c r="AB39" s="13"/>
      <c r="AC39" s="13"/>
      <c r="AE39" s="15">
        <f>(B39-B38)/$B$57</f>
        <v>5.1085568326947684E-3</v>
      </c>
      <c r="AF39" s="13">
        <f t="shared" si="17"/>
        <v>3.9694613273378076E-3</v>
      </c>
      <c r="AG39" s="13">
        <f t="shared" si="10"/>
        <v>3.9694735150101806E-3</v>
      </c>
      <c r="AH39" s="13">
        <f t="shared" si="11"/>
        <v>6.9061877307980963E-4</v>
      </c>
      <c r="AI39" s="14">
        <f t="shared" si="12"/>
        <v>6.9062272437938981E-4</v>
      </c>
    </row>
    <row r="40" spans="1:35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13"/>
        <v>1.9228681044047425E-30</v>
      </c>
      <c r="F40">
        <v>0.217</v>
      </c>
      <c r="G40">
        <f t="shared" si="0"/>
        <v>1</v>
      </c>
      <c r="M40">
        <v>37</v>
      </c>
      <c r="N40" s="45">
        <f>(P_smrt_vyliecenie_hosp_O[[#This Row],[P_death]]-C39)/$C$57</f>
        <v>0</v>
      </c>
      <c r="O40" s="13">
        <f t="shared" si="14"/>
        <v>5.9248461307378963E-3</v>
      </c>
      <c r="P40" s="13">
        <f t="shared" si="1"/>
        <v>5.5179899763792067E-3</v>
      </c>
      <c r="Q40" s="13">
        <f t="shared" si="2"/>
        <v>2.2848920027747181E-3</v>
      </c>
      <c r="R40" s="13">
        <f t="shared" si="3"/>
        <v>5.7272881760575883E-3</v>
      </c>
      <c r="S40" s="13">
        <f>G40-old!G39</f>
        <v>0</v>
      </c>
      <c r="T40" s="13">
        <f t="shared" si="4"/>
        <v>6.5337468321010228E-2</v>
      </c>
      <c r="U40" s="13">
        <f t="shared" si="5"/>
        <v>8.7390510853278206E-3</v>
      </c>
      <c r="V40" s="13">
        <f t="shared" si="15"/>
        <v>3.2666331885771937E-23</v>
      </c>
      <c r="W40" s="13">
        <f t="shared" si="6"/>
        <v>3.1708649139367032E-23</v>
      </c>
      <c r="X40" s="13">
        <f t="shared" si="7"/>
        <v>7.9992207357103455E-5</v>
      </c>
      <c r="Y40" s="13">
        <f t="shared" si="8"/>
        <v>7.8064619419632844E-5</v>
      </c>
      <c r="Z40" s="13">
        <f t="shared" si="16"/>
        <v>8.7390510853278206E-3</v>
      </c>
      <c r="AA40" s="13">
        <f t="shared" si="9"/>
        <v>6.6439143049137851E-3</v>
      </c>
      <c r="AB40" s="13"/>
      <c r="AC40" s="13"/>
      <c r="AE40" s="15">
        <f>(B40-B39)/$B$57</f>
        <v>1.0217113665389537E-2</v>
      </c>
      <c r="AF40" s="13">
        <f t="shared" si="17"/>
        <v>7.0932874963636726E-3</v>
      </c>
      <c r="AG40" s="13">
        <f t="shared" si="10"/>
        <v>7.0933092753046739E-3</v>
      </c>
      <c r="AH40" s="13">
        <f t="shared" si="11"/>
        <v>5.4563756923811982E-4</v>
      </c>
      <c r="AI40" s="14">
        <f t="shared" si="12"/>
        <v>5.4564069104364018E-4</v>
      </c>
    </row>
    <row r="41" spans="1:35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13"/>
        <v>1.5382944835237941E-32</v>
      </c>
      <c r="F41">
        <v>0.217</v>
      </c>
      <c r="G41">
        <f t="shared" si="0"/>
        <v>1</v>
      </c>
      <c r="M41">
        <v>38</v>
      </c>
      <c r="N41" s="45">
        <f>(P_smrt_vyliecenie_hosp_O[[#This Row],[P_death]]-C40)/$C$57</f>
        <v>0</v>
      </c>
      <c r="O41" s="13">
        <f t="shared" si="14"/>
        <v>2.9624230653689482E-3</v>
      </c>
      <c r="P41" s="13">
        <f t="shared" si="1"/>
        <v>2.7589949881896034E-3</v>
      </c>
      <c r="Q41" s="13">
        <f t="shared" si="2"/>
        <v>2.2262827652943145E-3</v>
      </c>
      <c r="R41" s="13">
        <f t="shared" si="3"/>
        <v>5.5803788287354236E-3</v>
      </c>
      <c r="S41" s="13">
        <f>G41-old!G40</f>
        <v>0</v>
      </c>
      <c r="T41" s="13">
        <f t="shared" si="4"/>
        <v>6.4076907677932934E-2</v>
      </c>
      <c r="U41" s="13">
        <f t="shared" si="5"/>
        <v>8.5704479217971665E-3</v>
      </c>
      <c r="V41" s="13">
        <f t="shared" si="15"/>
        <v>3.072541942666911E-26</v>
      </c>
      <c r="W41" s="13">
        <f t="shared" si="6"/>
        <v>2.9824638642225064E-26</v>
      </c>
      <c r="X41" s="13">
        <f t="shared" si="7"/>
        <v>6.198907779792341E-5</v>
      </c>
      <c r="Y41" s="13">
        <f t="shared" si="8"/>
        <v>6.0495314810676702E-5</v>
      </c>
      <c r="Z41" s="13">
        <f t="shared" si="16"/>
        <v>8.5704479217971665E-3</v>
      </c>
      <c r="AA41" s="13">
        <f t="shared" si="9"/>
        <v>6.5157327713470875E-3</v>
      </c>
      <c r="AB41" s="13"/>
      <c r="AC41" s="13"/>
      <c r="AE41" s="15">
        <f>(B41-B40)/$B$57</f>
        <v>0</v>
      </c>
      <c r="AF41" s="13">
        <f t="shared" si="17"/>
        <v>3.5466437481818363E-3</v>
      </c>
      <c r="AG41" s="13">
        <f t="shared" si="10"/>
        <v>3.546654637652337E-3</v>
      </c>
      <c r="AH41" s="13">
        <f t="shared" si="11"/>
        <v>4.3026450387515636E-4</v>
      </c>
      <c r="AI41" s="14">
        <f t="shared" si="12"/>
        <v>4.3026696558633447E-4</v>
      </c>
    </row>
    <row r="42" spans="1:35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13"/>
        <v>1.2306355868190353E-34</v>
      </c>
      <c r="F42">
        <v>0.217</v>
      </c>
      <c r="G42">
        <f t="shared" si="0"/>
        <v>1</v>
      </c>
      <c r="M42">
        <v>39</v>
      </c>
      <c r="N42" s="45">
        <f>(P_smrt_vyliecenie_hosp_O[[#This Row],[P_death]]-C41)/$C$57</f>
        <v>0</v>
      </c>
      <c r="O42" s="13">
        <f t="shared" si="14"/>
        <v>1.4812115326844741E-3</v>
      </c>
      <c r="P42" s="13">
        <f t="shared" si="1"/>
        <v>1.3794974940948017E-3</v>
      </c>
      <c r="Q42" s="13">
        <f t="shared" si="2"/>
        <v>2.1706039899049949E-3</v>
      </c>
      <c r="R42" s="13">
        <f t="shared" si="3"/>
        <v>5.4408149493234571E-3</v>
      </c>
      <c r="S42" s="13">
        <f>G42-old!G41</f>
        <v>0</v>
      </c>
      <c r="T42" s="13">
        <f t="shared" si="4"/>
        <v>6.2871671484146768E-2</v>
      </c>
      <c r="U42" s="13">
        <f t="shared" si="5"/>
        <v>8.4092445428165883E-3</v>
      </c>
      <c r="V42" s="13">
        <f t="shared" si="15"/>
        <v>1.3339297895757824E-29</v>
      </c>
      <c r="W42" s="13">
        <f t="shared" si="6"/>
        <v>1.2948228109024694E-29</v>
      </c>
      <c r="X42" s="13">
        <f t="shared" si="7"/>
        <v>4.8037390502237982E-5</v>
      </c>
      <c r="Y42" s="13">
        <f t="shared" si="8"/>
        <v>4.6879824064968556E-5</v>
      </c>
      <c r="Z42" s="13">
        <f t="shared" si="16"/>
        <v>8.4092445428165883E-3</v>
      </c>
      <c r="AA42" s="13">
        <f t="shared" si="9"/>
        <v>6.3931769669294128E-3</v>
      </c>
      <c r="AB42" s="13"/>
      <c r="AC42" s="13"/>
      <c r="AE42" s="15">
        <f>(B42-B41)/$B$57</f>
        <v>0</v>
      </c>
      <c r="AF42" s="13">
        <f t="shared" si="17"/>
        <v>1.7733218740909181E-3</v>
      </c>
      <c r="AG42" s="13">
        <f t="shared" si="10"/>
        <v>1.7733273188261685E-3</v>
      </c>
      <c r="AH42" s="13">
        <f t="shared" si="11"/>
        <v>3.3866904646693359E-4</v>
      </c>
      <c r="AI42" s="14">
        <f t="shared" si="12"/>
        <v>3.3867098412474611E-4</v>
      </c>
    </row>
    <row r="43" spans="1:35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13"/>
        <v>9.8450846945522823E-37</v>
      </c>
      <c r="F43">
        <v>0.217</v>
      </c>
      <c r="G43">
        <f t="shared" si="0"/>
        <v>1</v>
      </c>
      <c r="M43">
        <v>40</v>
      </c>
      <c r="N43" s="45">
        <f>(P_smrt_vyliecenie_hosp_O[[#This Row],[P_death]]-C42)/$C$57</f>
        <v>0</v>
      </c>
      <c r="O43" s="13">
        <f t="shared" si="14"/>
        <v>7.4060576634223704E-4</v>
      </c>
      <c r="P43" s="13">
        <f t="shared" si="1"/>
        <v>6.8974874704740084E-4</v>
      </c>
      <c r="Q43" s="13">
        <f t="shared" si="2"/>
        <v>2.1176412525513127E-3</v>
      </c>
      <c r="R43" s="13">
        <f t="shared" si="3"/>
        <v>5.3080590645599645E-3</v>
      </c>
      <c r="S43" s="13">
        <f>G43-old!G42</f>
        <v>0</v>
      </c>
      <c r="T43" s="13">
        <f t="shared" si="4"/>
        <v>6.1718037425249839E-2</v>
      </c>
      <c r="U43" s="13">
        <f t="shared" si="5"/>
        <v>8.2549430794519232E-3</v>
      </c>
      <c r="V43" s="13">
        <f t="shared" si="15"/>
        <v>2.5107125144994524E-33</v>
      </c>
      <c r="W43" s="13">
        <f t="shared" si="6"/>
        <v>2.4371056563824476E-33</v>
      </c>
      <c r="X43" s="13">
        <f t="shared" si="7"/>
        <v>3.7225558547699469E-5</v>
      </c>
      <c r="Y43" s="13">
        <f t="shared" si="8"/>
        <v>3.6328526949336164E-5</v>
      </c>
      <c r="Z43" s="13">
        <f t="shared" si="16"/>
        <v>8.2549430794519232E-3</v>
      </c>
      <c r="AA43" s="13">
        <f t="shared" si="9"/>
        <v>6.27586838391417E-3</v>
      </c>
      <c r="AB43" s="13"/>
      <c r="AC43" s="13"/>
      <c r="AE43" s="15">
        <f>(B43-B42)/$B$57</f>
        <v>0</v>
      </c>
      <c r="AF43" s="13">
        <f t="shared" si="17"/>
        <v>8.8666093704545907E-4</v>
      </c>
      <c r="AG43" s="13">
        <f t="shared" si="10"/>
        <v>8.8666365941308424E-4</v>
      </c>
      <c r="AH43" s="13">
        <f t="shared" si="11"/>
        <v>2.6611189912382669E-4</v>
      </c>
      <c r="AI43" s="14">
        <f t="shared" si="12"/>
        <v>2.6611342165387697E-4</v>
      </c>
    </row>
    <row r="44" spans="1:35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13"/>
        <v>7.8760677556418263E-39</v>
      </c>
      <c r="F44">
        <v>0.217</v>
      </c>
      <c r="G44">
        <f t="shared" si="0"/>
        <v>1</v>
      </c>
      <c r="M44">
        <v>41</v>
      </c>
      <c r="N44" s="45">
        <f>(P_smrt_vyliecenie_hosp_O[[#This Row],[P_death]]-C43)/$C$57</f>
        <v>0</v>
      </c>
      <c r="O44" s="13">
        <f t="shared" si="14"/>
        <v>3.7030288317111852E-4</v>
      </c>
      <c r="P44" s="13">
        <f t="shared" si="1"/>
        <v>3.4487437352370042E-4</v>
      </c>
      <c r="Q44" s="13">
        <f t="shared" si="2"/>
        <v>2.0672005505164353E-3</v>
      </c>
      <c r="R44" s="13">
        <f t="shared" si="3"/>
        <v>5.1816248891129067E-3</v>
      </c>
      <c r="S44" s="13">
        <f>G44-old!G43</f>
        <v>0</v>
      </c>
      <c r="T44" s="13">
        <f t="shared" si="4"/>
        <v>6.0612616548138813E-2</v>
      </c>
      <c r="U44" s="13">
        <f t="shared" si="5"/>
        <v>8.1070902506830012E-3</v>
      </c>
      <c r="V44" s="13">
        <f t="shared" si="15"/>
        <v>1.9180046815216341E-37</v>
      </c>
      <c r="W44" s="13">
        <f t="shared" si="6"/>
        <v>1.8617743096072058E-37</v>
      </c>
      <c r="X44" s="13">
        <f t="shared" si="7"/>
        <v>2.884703939623504E-5</v>
      </c>
      <c r="Y44" s="13">
        <f t="shared" si="8"/>
        <v>2.8151906620067383E-5</v>
      </c>
      <c r="Z44" s="13">
        <f t="shared" si="16"/>
        <v>8.1070902506830012E-3</v>
      </c>
      <c r="AA44" s="13">
        <f t="shared" si="9"/>
        <v>6.1634624127751472E-3</v>
      </c>
      <c r="AB44" s="13"/>
      <c r="AC44" s="13"/>
      <c r="AE44" s="15">
        <f>(B44-B43)/$B$57</f>
        <v>3.8314176245210761E-3</v>
      </c>
      <c r="AF44" s="13">
        <f t="shared" si="17"/>
        <v>2.3590392807832676E-3</v>
      </c>
      <c r="AG44" s="13">
        <f t="shared" si="10"/>
        <v>2.3590465238813858E-3</v>
      </c>
      <c r="AH44" s="13">
        <f t="shared" si="11"/>
        <v>2.0875601071101803E-4</v>
      </c>
      <c r="AI44" s="14">
        <f t="shared" si="12"/>
        <v>2.0875720508564211E-4</v>
      </c>
    </row>
    <row r="45" spans="1:35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13"/>
        <v>3.1504271022567308E-41</v>
      </c>
      <c r="F45">
        <v>0.217</v>
      </c>
      <c r="G45">
        <f t="shared" si="0"/>
        <v>1</v>
      </c>
      <c r="M45">
        <v>42</v>
      </c>
      <c r="N45" s="45">
        <f>(P_smrt_vyliecenie_hosp_O[[#This Row],[P_death]]-C44)/$C$57</f>
        <v>0</v>
      </c>
      <c r="O45" s="13">
        <f t="shared" si="14"/>
        <v>1.8515144158555926E-4</v>
      </c>
      <c r="P45" s="13">
        <f t="shared" si="1"/>
        <v>1.7243718676185021E-4</v>
      </c>
      <c r="Q45" s="13">
        <f t="shared" si="2"/>
        <v>2.0191059278478855E-3</v>
      </c>
      <c r="R45" s="13">
        <f t="shared" si="3"/>
        <v>5.0610713734950859E-3</v>
      </c>
      <c r="S45" s="13">
        <f>G45-old!G44</f>
        <v>0</v>
      </c>
      <c r="T45" s="13">
        <f t="shared" si="4"/>
        <v>5.9552316326302659E-2</v>
      </c>
      <c r="U45" s="13">
        <f t="shared" si="5"/>
        <v>7.9652724232935849E-3</v>
      </c>
      <c r="V45" s="13">
        <f t="shared" si="15"/>
        <v>5.5485909569220226E-42</v>
      </c>
      <c r="W45" s="13">
        <f t="shared" si="6"/>
        <v>5.3859222543298912E-42</v>
      </c>
      <c r="X45" s="13">
        <f t="shared" si="7"/>
        <v>2.2354241893980303E-5</v>
      </c>
      <c r="Y45" s="13">
        <f t="shared" si="8"/>
        <v>2.1815567334922643E-5</v>
      </c>
      <c r="Z45" s="13">
        <f t="shared" si="16"/>
        <v>7.9652724232935849E-3</v>
      </c>
      <c r="AA45" s="13">
        <f t="shared" si="9"/>
        <v>6.0556445864591683E-3</v>
      </c>
      <c r="AB45" s="13"/>
      <c r="AC45" s="13"/>
      <c r="AE45" s="15">
        <f>(B45-B44)/$B$57</f>
        <v>0</v>
      </c>
      <c r="AF45" s="13">
        <f t="shared" si="17"/>
        <v>1.1795196403916338E-3</v>
      </c>
      <c r="AG45" s="13">
        <f t="shared" si="10"/>
        <v>1.1795232619406929E-3</v>
      </c>
      <c r="AH45" s="13">
        <f t="shared" si="11"/>
        <v>1.6350611824604488E-4</v>
      </c>
      <c r="AI45" s="14">
        <f t="shared" si="12"/>
        <v>1.6350705372837111E-4</v>
      </c>
    </row>
    <row r="46" spans="1:35" x14ac:dyDescent="0.3">
      <c r="A46">
        <v>43</v>
      </c>
      <c r="B46">
        <v>0.78300000000000003</v>
      </c>
      <c r="C46">
        <v>0.217</v>
      </c>
      <c r="D46">
        <v>4.0000000000000001E-3</v>
      </c>
      <c r="E46">
        <f t="shared" si="13"/>
        <v>1.2601708409026923E-43</v>
      </c>
      <c r="F46">
        <v>0.217</v>
      </c>
      <c r="G46">
        <f t="shared" si="0"/>
        <v>1</v>
      </c>
      <c r="M46">
        <v>43</v>
      </c>
      <c r="N46" s="45">
        <f>(P_smrt_vyliecenie_hosp_O[[#This Row],[P_death]]-C45)/$C$57</f>
        <v>0</v>
      </c>
      <c r="O46" s="13">
        <f t="shared" si="14"/>
        <v>9.257572079277963E-5</v>
      </c>
      <c r="P46" s="13">
        <f t="shared" si="1"/>
        <v>8.6218593380925105E-5</v>
      </c>
      <c r="Q46" s="13">
        <f t="shared" si="2"/>
        <v>1.9731974245888666E-3</v>
      </c>
      <c r="R46" s="13">
        <f t="shared" si="3"/>
        <v>4.9459975636272305E-3</v>
      </c>
      <c r="S46" s="13">
        <f>G46-old!G45</f>
        <v>0</v>
      </c>
      <c r="T46" s="13">
        <f t="shared" si="4"/>
        <v>5.8534308565940794E-2</v>
      </c>
      <c r="U46" s="13">
        <f t="shared" si="5"/>
        <v>7.8291113192337607E-3</v>
      </c>
      <c r="V46" s="13">
        <f t="shared" si="15"/>
        <v>5.6517512844836613E-47</v>
      </c>
      <c r="W46" s="13">
        <f t="shared" si="6"/>
        <v>5.4860582182695372E-47</v>
      </c>
      <c r="X46" s="13">
        <f t="shared" si="7"/>
        <v>1.732278287371269E-5</v>
      </c>
      <c r="Y46" s="13">
        <f t="shared" si="8"/>
        <v>1.6905352371242301E-5</v>
      </c>
      <c r="Z46" s="13">
        <f t="shared" si="16"/>
        <v>7.8291113192337607E-3</v>
      </c>
      <c r="AA46" s="13">
        <f t="shared" si="9"/>
        <v>5.9521273168834429E-3</v>
      </c>
      <c r="AB46" s="13"/>
      <c r="AC46" s="13"/>
      <c r="AE46" s="15">
        <f>(B46-B45)/$B$57</f>
        <v>5.1085568326947684E-3</v>
      </c>
      <c r="AF46" s="13">
        <f t="shared" si="17"/>
        <v>3.1440382365432009E-3</v>
      </c>
      <c r="AG46" s="13">
        <f t="shared" si="10"/>
        <v>3.1440478898701377E-3</v>
      </c>
      <c r="AH46" s="13">
        <f t="shared" si="11"/>
        <v>1.2787373229534874E-4</v>
      </c>
      <c r="AI46" s="14">
        <f t="shared" si="12"/>
        <v>1.2787446391088604E-4</v>
      </c>
    </row>
    <row r="47" spans="1:35" x14ac:dyDescent="0.3">
      <c r="A47">
        <v>44</v>
      </c>
      <c r="B47">
        <v>0.78300000000000003</v>
      </c>
      <c r="C47">
        <v>0.217</v>
      </c>
      <c r="D47">
        <v>4.0000000000000001E-3</v>
      </c>
      <c r="E47">
        <f t="shared" si="13"/>
        <v>5.0406833636107695E-46</v>
      </c>
      <c r="F47">
        <v>0.217</v>
      </c>
      <c r="G47">
        <f t="shared" si="0"/>
        <v>1</v>
      </c>
      <c r="M47">
        <v>44</v>
      </c>
      <c r="N47" s="45">
        <f>(P_smrt_vyliecenie_hosp_O[[#This Row],[P_death]]-C46)/$C$57</f>
        <v>0</v>
      </c>
      <c r="O47" s="13">
        <f t="shared" si="14"/>
        <v>4.6287860396389815E-5</v>
      </c>
      <c r="P47" s="13">
        <f t="shared" si="1"/>
        <v>4.3109296690462552E-5</v>
      </c>
      <c r="Q47" s="13">
        <f t="shared" si="2"/>
        <v>1.9293292994454066E-3</v>
      </c>
      <c r="R47" s="13">
        <f t="shared" si="3"/>
        <v>4.8360381457926696E-3</v>
      </c>
      <c r="S47" s="13">
        <f>G47-old!G46</f>
        <v>0</v>
      </c>
      <c r="T47" s="13">
        <f t="shared" si="4"/>
        <v>5.7556001424696704E-2</v>
      </c>
      <c r="U47" s="13">
        <f t="shared" si="5"/>
        <v>7.6982602730550414E-3</v>
      </c>
      <c r="V47" s="13">
        <f t="shared" si="15"/>
        <v>1.8780020484395667E-52</v>
      </c>
      <c r="W47" s="13">
        <f t="shared" si="6"/>
        <v>1.8229444384883557E-52</v>
      </c>
      <c r="X47" s="13">
        <f t="shared" si="7"/>
        <v>1.3423774553686594E-5</v>
      </c>
      <c r="Y47" s="13">
        <f t="shared" si="8"/>
        <v>1.3100299220777013E-5</v>
      </c>
      <c r="Z47" s="13">
        <f t="shared" si="16"/>
        <v>7.6982602730550414E-3</v>
      </c>
      <c r="AA47" s="13">
        <f t="shared" si="9"/>
        <v>5.8526470496288755E-3</v>
      </c>
      <c r="AB47" s="13"/>
      <c r="AC47" s="13"/>
      <c r="AE47" s="15">
        <f>(B47-B46)/$B$57</f>
        <v>0</v>
      </c>
      <c r="AF47" s="13">
        <f t="shared" si="17"/>
        <v>1.5720191182716004E-3</v>
      </c>
      <c r="AG47" s="13">
        <f t="shared" si="10"/>
        <v>1.5720239449350689E-3</v>
      </c>
      <c r="AH47" s="13">
        <f t="shared" si="11"/>
        <v>9.9864416981873148E-5</v>
      </c>
      <c r="AI47" s="14">
        <f t="shared" si="12"/>
        <v>9.986498834518425E-5</v>
      </c>
    </row>
    <row r="48" spans="1:35" x14ac:dyDescent="0.3">
      <c r="A48">
        <v>45</v>
      </c>
      <c r="B48">
        <v>0.78300000000000003</v>
      </c>
      <c r="C48">
        <v>0.217</v>
      </c>
      <c r="D48">
        <v>4.0000000000000001E-3</v>
      </c>
      <c r="E48">
        <f t="shared" si="13"/>
        <v>2.0162733454443079E-48</v>
      </c>
      <c r="F48">
        <v>0.217</v>
      </c>
      <c r="G48">
        <f t="shared" si="0"/>
        <v>1</v>
      </c>
      <c r="M48">
        <v>45</v>
      </c>
      <c r="N48" s="45">
        <f>(P_smrt_vyliecenie_hosp_O[[#This Row],[P_death]]-C47)/$C$57</f>
        <v>0</v>
      </c>
      <c r="O48" s="13">
        <f t="shared" si="14"/>
        <v>2.3143930198194907E-5</v>
      </c>
      <c r="P48" s="13">
        <f t="shared" si="1"/>
        <v>2.1554648345231276E-5</v>
      </c>
      <c r="Q48" s="13">
        <f t="shared" si="2"/>
        <v>1.8873684842795335E-3</v>
      </c>
      <c r="R48" s="13">
        <f t="shared" si="3"/>
        <v>4.7308595726848809E-3</v>
      </c>
      <c r="S48" s="13">
        <f>G48-old!G47</f>
        <v>0</v>
      </c>
      <c r="T48" s="13">
        <f t="shared" si="4"/>
        <v>5.6615014937830818E-2</v>
      </c>
      <c r="U48" s="13">
        <f t="shared" si="5"/>
        <v>7.572400958474286E-3</v>
      </c>
      <c r="V48" s="13">
        <f t="shared" si="15"/>
        <v>1.8792689982958785E-58</v>
      </c>
      <c r="W48" s="13">
        <f t="shared" si="6"/>
        <v>1.8241742450246829E-58</v>
      </c>
      <c r="X48" s="13">
        <f t="shared" si="7"/>
        <v>1.0402341287825367E-5</v>
      </c>
      <c r="Y48" s="13">
        <f t="shared" si="8"/>
        <v>1.015167402597134E-5</v>
      </c>
      <c r="Z48" s="13">
        <f t="shared" si="16"/>
        <v>7.572400958474286E-3</v>
      </c>
      <c r="AA48" s="13">
        <f t="shared" si="9"/>
        <v>5.7569617752912944E-3</v>
      </c>
      <c r="AB48" s="13"/>
      <c r="AC48" s="13"/>
      <c r="AE48" s="15">
        <f>(B48-B47)/$B$57</f>
        <v>0</v>
      </c>
      <c r="AF48" s="13">
        <f t="shared" si="17"/>
        <v>7.8600955913580022E-4</v>
      </c>
      <c r="AG48" s="13">
        <f t="shared" si="10"/>
        <v>7.8601197246753443E-4</v>
      </c>
      <c r="AH48" s="13">
        <f t="shared" si="11"/>
        <v>7.7884327018676016E-5</v>
      </c>
      <c r="AI48" s="14">
        <f t="shared" si="12"/>
        <v>7.7884772625312621E-5</v>
      </c>
    </row>
    <row r="49" spans="1:35" x14ac:dyDescent="0.3">
      <c r="A49">
        <v>46</v>
      </c>
      <c r="B49">
        <v>0.78300000000000003</v>
      </c>
      <c r="C49">
        <v>0.217</v>
      </c>
      <c r="D49">
        <v>4.0000000000000001E-3</v>
      </c>
      <c r="E49">
        <f t="shared" si="13"/>
        <v>8.0650933817772323E-51</v>
      </c>
      <c r="F49">
        <v>0.217</v>
      </c>
      <c r="G49">
        <f t="shared" si="0"/>
        <v>1</v>
      </c>
      <c r="M49">
        <v>46</v>
      </c>
      <c r="N49" s="45">
        <f>(P_smrt_vyliecenie_hosp_O[[#This Row],[P_death]]-C48)/$C$57</f>
        <v>0</v>
      </c>
      <c r="O49" s="13">
        <f t="shared" si="14"/>
        <v>1.1571965099097454E-5</v>
      </c>
      <c r="P49" s="13">
        <f t="shared" si="1"/>
        <v>1.0777324172615638E-5</v>
      </c>
      <c r="Q49" s="13">
        <f t="shared" si="2"/>
        <v>1.8471932359011868E-3</v>
      </c>
      <c r="R49" s="13">
        <f t="shared" si="3"/>
        <v>4.6301566840021508E-3</v>
      </c>
      <c r="S49" s="13">
        <f>G49-old!G48</f>
        <v>0</v>
      </c>
      <c r="T49" s="13">
        <f t="shared" si="4"/>
        <v>5.5709159546720982E-2</v>
      </c>
      <c r="U49" s="13">
        <f t="shared" si="5"/>
        <v>7.4512405165065212E-3</v>
      </c>
      <c r="V49" s="13">
        <f t="shared" si="15"/>
        <v>5.2085153729880002E-65</v>
      </c>
      <c r="W49" s="13">
        <f t="shared" si="6"/>
        <v>5.0558167068341822E-65</v>
      </c>
      <c r="X49" s="13">
        <f t="shared" si="7"/>
        <v>8.0609670769317261E-6</v>
      </c>
      <c r="Y49" s="13">
        <f t="shared" si="8"/>
        <v>7.8667203694683958E-6</v>
      </c>
      <c r="Z49" s="13">
        <f t="shared" si="16"/>
        <v>7.4512405165065212E-3</v>
      </c>
      <c r="AA49" s="13">
        <f t="shared" si="9"/>
        <v>5.66484884612776E-3</v>
      </c>
      <c r="AB49" s="13"/>
      <c r="AC49" s="13"/>
      <c r="AE49" s="15">
        <f>(B49-B48)/$B$57</f>
        <v>0</v>
      </c>
      <c r="AF49" s="13">
        <f t="shared" si="17"/>
        <v>3.9300477956790011E-4</v>
      </c>
      <c r="AG49" s="13">
        <f t="shared" si="10"/>
        <v>3.9300598623376722E-4</v>
      </c>
      <c r="AH49" s="13">
        <f t="shared" si="11"/>
        <v>6.0663181928149634E-5</v>
      </c>
      <c r="AI49" s="14">
        <f t="shared" si="12"/>
        <v>6.0663529005892997E-5</v>
      </c>
    </row>
    <row r="50" spans="1:35" x14ac:dyDescent="0.3">
      <c r="A50">
        <v>47</v>
      </c>
      <c r="B50">
        <v>0.78300000000000003</v>
      </c>
      <c r="C50">
        <v>0.217</v>
      </c>
      <c r="D50">
        <v>4.0000000000000001E-3</v>
      </c>
      <c r="E50">
        <f t="shared" si="13"/>
        <v>3.226037352710893E-53</v>
      </c>
      <c r="F50">
        <v>0.217</v>
      </c>
      <c r="G50">
        <f t="shared" si="0"/>
        <v>1</v>
      </c>
      <c r="M50">
        <v>47</v>
      </c>
      <c r="N50" s="45">
        <f>(P_smrt_vyliecenie_hosp_O[[#This Row],[P_death]]-C49)/$C$57</f>
        <v>0</v>
      </c>
      <c r="O50" s="13">
        <f t="shared" si="14"/>
        <v>5.7859825495487269E-6</v>
      </c>
      <c r="P50" s="13">
        <f t="shared" si="1"/>
        <v>5.388662086307819E-6</v>
      </c>
      <c r="Q50" s="13">
        <f t="shared" si="2"/>
        <v>1.808691956386144E-3</v>
      </c>
      <c r="R50" s="13">
        <f t="shared" si="3"/>
        <v>4.5336497494679086E-3</v>
      </c>
      <c r="S50" s="13">
        <f>G50-old!G49</f>
        <v>0</v>
      </c>
      <c r="T50" s="13">
        <f t="shared" si="4"/>
        <v>5.4836417206353835E-2</v>
      </c>
      <c r="U50" s="13">
        <f t="shared" si="5"/>
        <v>7.3345090285442836E-3</v>
      </c>
      <c r="V50" s="13">
        <f t="shared" si="15"/>
        <v>3.6632930725136673E-72</v>
      </c>
      <c r="W50" s="13">
        <f t="shared" si="6"/>
        <v>3.5558958727656596E-72</v>
      </c>
      <c r="X50" s="13">
        <f t="shared" si="7"/>
        <v>6.2465885452695715E-6</v>
      </c>
      <c r="Y50" s="13">
        <f t="shared" si="8"/>
        <v>6.0960632737709288E-6</v>
      </c>
      <c r="Z50" s="13">
        <f t="shared" si="16"/>
        <v>7.3345090285442836E-3</v>
      </c>
      <c r="AA50" s="13">
        <f t="shared" si="9"/>
        <v>5.5761030549504693E-3</v>
      </c>
      <c r="AB50" s="13"/>
      <c r="AC50" s="13"/>
      <c r="AE50" s="15">
        <f>(B50-B49)/$B$57</f>
        <v>0</v>
      </c>
      <c r="AF50" s="13">
        <f t="shared" si="17"/>
        <v>1.9650238978395005E-4</v>
      </c>
      <c r="AG50" s="13">
        <f t="shared" si="10"/>
        <v>1.9650299311688361E-4</v>
      </c>
      <c r="AH50" s="13">
        <f t="shared" si="11"/>
        <v>4.7191130795176409E-5</v>
      </c>
      <c r="AI50" s="14">
        <f t="shared" si="12"/>
        <v>4.7191400794056495E-5</v>
      </c>
    </row>
    <row r="51" spans="1:35" x14ac:dyDescent="0.3">
      <c r="A51">
        <v>48</v>
      </c>
      <c r="B51">
        <v>0.78300000000000003</v>
      </c>
      <c r="C51">
        <v>0.217</v>
      </c>
      <c r="D51">
        <v>4.0000000000000001E-3</v>
      </c>
      <c r="E51">
        <f t="shared" si="13"/>
        <v>1.2904149410843571E-55</v>
      </c>
      <c r="F51">
        <v>0.217</v>
      </c>
      <c r="G51">
        <f t="shared" si="0"/>
        <v>1</v>
      </c>
      <c r="M51">
        <v>48</v>
      </c>
      <c r="N51" s="45">
        <f>(P_smrt_vyliecenie_hosp_O[[#This Row],[P_death]]-C50)/$C$57</f>
        <v>0</v>
      </c>
      <c r="O51" s="13">
        <f t="shared" si="14"/>
        <v>2.8929912747743634E-6</v>
      </c>
      <c r="P51" s="13">
        <f t="shared" si="1"/>
        <v>2.6943310431539095E-6</v>
      </c>
      <c r="Q51" s="13">
        <f t="shared" si="2"/>
        <v>1.7717621578448133E-3</v>
      </c>
      <c r="R51" s="13">
        <f t="shared" si="3"/>
        <v>4.441081873930202E-3</v>
      </c>
      <c r="S51" s="13">
        <f>G51-old!G50</f>
        <v>0</v>
      </c>
      <c r="T51" s="13">
        <f t="shared" si="4"/>
        <v>5.3994924715603902E-2</v>
      </c>
      <c r="U51" s="13">
        <f t="shared" si="5"/>
        <v>7.2219572867404363E-3</v>
      </c>
      <c r="V51" s="13">
        <f t="shared" si="15"/>
        <v>5.9672514364840438E-80</v>
      </c>
      <c r="W51" s="13">
        <f t="shared" si="6"/>
        <v>5.79230881469951E-80</v>
      </c>
      <c r="X51" s="13">
        <f t="shared" si="7"/>
        <v>4.8405915049383562E-6</v>
      </c>
      <c r="Y51" s="13">
        <f t="shared" si="8"/>
        <v>4.7239468203694247E-6</v>
      </c>
      <c r="Z51" s="13">
        <f t="shared" si="16"/>
        <v>7.2219572867404363E-3</v>
      </c>
      <c r="AA51" s="13">
        <f t="shared" si="9"/>
        <v>5.4905349400473516E-3</v>
      </c>
      <c r="AB51" s="13"/>
      <c r="AC51" s="13"/>
      <c r="AE51" s="15">
        <f>(B51-B50)/$B$57</f>
        <v>0</v>
      </c>
      <c r="AF51" s="13">
        <f t="shared" si="17"/>
        <v>9.8251194891975027E-5</v>
      </c>
      <c r="AG51" s="13">
        <f t="shared" si="10"/>
        <v>9.8251496558441804E-5</v>
      </c>
      <c r="AH51" s="13">
        <f t="shared" si="11"/>
        <v>3.6667255150365388E-5</v>
      </c>
      <c r="AI51" s="14">
        <f t="shared" si="12"/>
        <v>3.6667464938044973E-5</v>
      </c>
    </row>
    <row r="52" spans="1:35" x14ac:dyDescent="0.3">
      <c r="A52">
        <v>49</v>
      </c>
      <c r="B52">
        <v>0.78300000000000003</v>
      </c>
      <c r="C52">
        <v>0.217</v>
      </c>
      <c r="D52">
        <v>4.0000000000000001E-3</v>
      </c>
      <c r="E52">
        <f t="shared" si="13"/>
        <v>5.1616597643374285E-58</v>
      </c>
      <c r="F52">
        <v>0.217</v>
      </c>
      <c r="G52">
        <f t="shared" si="0"/>
        <v>1</v>
      </c>
      <c r="M52">
        <v>49</v>
      </c>
      <c r="N52" s="45">
        <f>(P_smrt_vyliecenie_hosp_O[[#This Row],[P_death]]-C51)/$C$57</f>
        <v>0</v>
      </c>
      <c r="O52" s="13">
        <f t="shared" si="14"/>
        <v>1.4464956373871817E-6</v>
      </c>
      <c r="P52" s="13">
        <f t="shared" si="1"/>
        <v>1.3471655215769548E-6</v>
      </c>
      <c r="Q52" s="13">
        <f t="shared" si="2"/>
        <v>1.7363095514187704E-3</v>
      </c>
      <c r="R52" s="13">
        <f t="shared" si="3"/>
        <v>4.352216713849234E-3</v>
      </c>
      <c r="S52" s="13">
        <f>G52-old!G51</f>
        <v>0</v>
      </c>
      <c r="T52" s="13">
        <f t="shared" si="4"/>
        <v>5.3182958969449891E-2</v>
      </c>
      <c r="U52" s="13">
        <f t="shared" si="5"/>
        <v>7.1133548214549168E-3</v>
      </c>
      <c r="V52" s="13">
        <f t="shared" si="15"/>
        <v>2.0464877530133514E-88</v>
      </c>
      <c r="W52" s="13">
        <f t="shared" si="6"/>
        <v>1.986490627574132E-88</v>
      </c>
      <c r="X52" s="13">
        <f t="shared" si="7"/>
        <v>3.7510582271039713E-6</v>
      </c>
      <c r="Y52" s="13">
        <f t="shared" si="8"/>
        <v>3.6606682400013908E-6</v>
      </c>
      <c r="Z52" s="13">
        <f t="shared" si="16"/>
        <v>7.1133548214549168E-3</v>
      </c>
      <c r="AA52" s="13">
        <f t="shared" si="9"/>
        <v>5.4079692855370145E-3</v>
      </c>
      <c r="AB52" s="13"/>
      <c r="AC52" s="13"/>
      <c r="AE52" s="15">
        <f>(B52-B51)/$B$57</f>
        <v>0</v>
      </c>
      <c r="AF52" s="13">
        <f t="shared" si="17"/>
        <v>4.9125597445987514E-5</v>
      </c>
      <c r="AG52" s="13">
        <f t="shared" si="10"/>
        <v>4.9125748279220902E-5</v>
      </c>
      <c r="AH52" s="13">
        <f t="shared" si="11"/>
        <v>2.8457750369747741E-5</v>
      </c>
      <c r="AI52" s="14">
        <f t="shared" si="12"/>
        <v>2.8457913187645939E-5</v>
      </c>
    </row>
    <row r="53" spans="1:35" x14ac:dyDescent="0.3">
      <c r="A53">
        <v>50</v>
      </c>
      <c r="B53">
        <v>0.78300000000000003</v>
      </c>
      <c r="C53">
        <v>0.217</v>
      </c>
      <c r="D53">
        <v>4.0000000000000001E-3</v>
      </c>
      <c r="E53">
        <f t="shared" si="13"/>
        <v>2.0646639057349714E-60</v>
      </c>
      <c r="F53">
        <v>0.217</v>
      </c>
      <c r="G53">
        <f t="shared" si="0"/>
        <v>1</v>
      </c>
      <c r="M53">
        <v>50</v>
      </c>
      <c r="N53" s="45">
        <f>(P_smrt_vyliecenie_hosp_O[[#This Row],[P_death]]-C52)/$C$57</f>
        <v>0</v>
      </c>
      <c r="O53" s="13">
        <f t="shared" si="14"/>
        <v>7.2324781869359086E-7</v>
      </c>
      <c r="P53" s="13">
        <f t="shared" si="1"/>
        <v>6.7358276078847738E-7</v>
      </c>
      <c r="Q53" s="13">
        <f t="shared" si="2"/>
        <v>1.7022472434541729E-3</v>
      </c>
      <c r="R53" s="13">
        <f t="shared" si="3"/>
        <v>4.266836462433427E-3</v>
      </c>
      <c r="S53" s="13">
        <f>G53-old!G52</f>
        <v>0</v>
      </c>
      <c r="T53" s="13">
        <f t="shared" si="4"/>
        <v>5.2398923878113506E-2</v>
      </c>
      <c r="U53" s="13">
        <f t="shared" si="5"/>
        <v>7.0084881516565851E-3</v>
      </c>
      <c r="V53" s="13">
        <f t="shared" si="15"/>
        <v>1.3378317814293254E-97</v>
      </c>
      <c r="W53" s="13">
        <f t="shared" si="6"/>
        <v>1.298610407595643E-97</v>
      </c>
      <c r="X53" s="13">
        <f t="shared" si="7"/>
        <v>2.9067592070498041E-6</v>
      </c>
      <c r="Y53" s="13">
        <f t="shared" si="8"/>
        <v>2.8367144593204706E-6</v>
      </c>
      <c r="Z53" s="13">
        <f t="shared" si="16"/>
        <v>7.0084881516565851E-3</v>
      </c>
      <c r="AA53" s="13">
        <f t="shared" si="9"/>
        <v>5.3282437912265902E-3</v>
      </c>
      <c r="AB53" s="13"/>
      <c r="AC53" s="13"/>
      <c r="AE53" s="15">
        <f>(B53-B52)/$B$57</f>
        <v>0</v>
      </c>
      <c r="AF53" s="13">
        <f t="shared" si="17"/>
        <v>2.4562798722993757E-5</v>
      </c>
      <c r="AG53" s="13">
        <f t="shared" si="10"/>
        <v>2.4562874139610451E-5</v>
      </c>
      <c r="AH53" s="13">
        <f t="shared" si="11"/>
        <v>2.2062103365287815E-5</v>
      </c>
      <c r="AI53" s="14">
        <f t="shared" si="12"/>
        <v>2.2062229591192995E-5</v>
      </c>
    </row>
    <row r="54" spans="1:35" x14ac:dyDescent="0.3">
      <c r="A54">
        <v>51</v>
      </c>
      <c r="B54">
        <v>0.78300000000000003</v>
      </c>
      <c r="C54">
        <v>0.217</v>
      </c>
      <c r="D54">
        <v>4.0000000000000001E-3</v>
      </c>
      <c r="E54">
        <f t="shared" si="13"/>
        <v>8.2586556229398853E-63</v>
      </c>
      <c r="F54">
        <v>0.217</v>
      </c>
      <c r="G54">
        <f t="shared" si="0"/>
        <v>1</v>
      </c>
      <c r="M54">
        <v>51</v>
      </c>
      <c r="N54" s="45">
        <f>(P_smrt_vyliecenie_hosp_O[[#This Row],[P_death]]-C53)/$C$57</f>
        <v>0</v>
      </c>
      <c r="O54" s="13">
        <f t="shared" si="14"/>
        <v>3.6162390934679543E-7</v>
      </c>
      <c r="P54" s="13">
        <f t="shared" si="1"/>
        <v>3.3679138039423869E-7</v>
      </c>
      <c r="Q54" s="13">
        <f t="shared" si="2"/>
        <v>1.669495024424397E-3</v>
      </c>
      <c r="R54" s="13">
        <f t="shared" si="3"/>
        <v>4.1847400672597864E-3</v>
      </c>
      <c r="S54" s="13">
        <f>G54-old!G53</f>
        <v>0</v>
      </c>
      <c r="T54" s="13">
        <f t="shared" si="4"/>
        <v>5.1641338736204807E-2</v>
      </c>
      <c r="U54" s="13">
        <f t="shared" si="5"/>
        <v>6.9071592292670944E-3</v>
      </c>
      <c r="V54" s="13">
        <f t="shared" si="15"/>
        <v>1.503066997744355E-107</v>
      </c>
      <c r="W54" s="13">
        <f t="shared" si="6"/>
        <v>1.4590014033744725E-107</v>
      </c>
      <c r="X54" s="13">
        <f t="shared" si="7"/>
        <v>2.2524969866900865E-6</v>
      </c>
      <c r="Y54" s="13">
        <f t="shared" si="8"/>
        <v>2.1982181242335279E-6</v>
      </c>
      <c r="Z54" s="13">
        <f t="shared" si="16"/>
        <v>6.9071592292670944E-3</v>
      </c>
      <c r="AA54" s="13">
        <f t="shared" si="9"/>
        <v>5.2512078899151406E-3</v>
      </c>
      <c r="AB54" s="13"/>
      <c r="AC54" s="13"/>
      <c r="AE54" s="15">
        <f>(B54-B53)/$B$57</f>
        <v>0</v>
      </c>
      <c r="AF54" s="13">
        <f t="shared" si="17"/>
        <v>1.2281399361496878E-5</v>
      </c>
      <c r="AG54" s="13">
        <f t="shared" si="10"/>
        <v>1.2281437069805225E-5</v>
      </c>
      <c r="AH54" s="13">
        <f t="shared" si="11"/>
        <v>1.7085838437629102E-5</v>
      </c>
      <c r="AI54" s="14">
        <f t="shared" si="12"/>
        <v>1.708593619238017E-5</v>
      </c>
    </row>
    <row r="55" spans="1:35" x14ac:dyDescent="0.3">
      <c r="A55">
        <v>52</v>
      </c>
      <c r="B55">
        <v>0.78300000000000003</v>
      </c>
      <c r="C55">
        <v>0.217</v>
      </c>
      <c r="D55">
        <v>4.0000000000000001E-3</v>
      </c>
      <c r="E55">
        <f t="shared" si="13"/>
        <v>3.3034622491759542E-65</v>
      </c>
      <c r="F55">
        <v>0.217</v>
      </c>
      <c r="G55">
        <f t="shared" si="0"/>
        <v>1</v>
      </c>
      <c r="M55">
        <v>52</v>
      </c>
      <c r="N55" s="45">
        <f>(P_smrt_vyliecenie_hosp_O[[#This Row],[P_death]]-C54)/$C$57</f>
        <v>0</v>
      </c>
      <c r="O55" s="13">
        <f t="shared" si="14"/>
        <v>1.8081195467339771E-7</v>
      </c>
      <c r="P55" s="13">
        <f t="shared" si="1"/>
        <v>1.6839569019711935E-7</v>
      </c>
      <c r="Q55" s="13">
        <f t="shared" si="2"/>
        <v>1.6379787383519991E-3</v>
      </c>
      <c r="R55" s="13">
        <f t="shared" si="3"/>
        <v>4.1057416496730935E-3</v>
      </c>
      <c r="S55" s="13">
        <f>G55-old!G54</f>
        <v>0</v>
      </c>
      <c r="T55" s="13">
        <f t="shared" si="4"/>
        <v>5.0908827856756336E-2</v>
      </c>
      <c r="U55" s="13">
        <f t="shared" si="5"/>
        <v>6.8091840526868274E-3</v>
      </c>
      <c r="V55" s="13">
        <f t="shared" si="15"/>
        <v>2.605741779760482E-118</v>
      </c>
      <c r="W55" s="13">
        <f t="shared" si="6"/>
        <v>2.5293489373443443E-118</v>
      </c>
      <c r="X55" s="13">
        <f t="shared" si="7"/>
        <v>1.745497835257797E-6</v>
      </c>
      <c r="Y55" s="13">
        <f t="shared" si="8"/>
        <v>1.7034362309679734E-6</v>
      </c>
      <c r="Z55" s="13">
        <f t="shared" si="16"/>
        <v>6.8091840526868274E-3</v>
      </c>
      <c r="AA55" s="13">
        <f t="shared" si="9"/>
        <v>5.1767216933186972E-3</v>
      </c>
      <c r="AB55" s="13"/>
      <c r="AC55" s="13"/>
      <c r="AE55" s="15">
        <f>(B55-B54)/$B$57</f>
        <v>0</v>
      </c>
      <c r="AF55" s="13">
        <f t="shared" si="17"/>
        <v>6.1406996807484392E-6</v>
      </c>
      <c r="AG55" s="13">
        <f t="shared" si="10"/>
        <v>6.1407185349026127E-6</v>
      </c>
      <c r="AH55" s="13">
        <f t="shared" si="11"/>
        <v>1.321863024813936E-5</v>
      </c>
      <c r="AI55" s="14">
        <f t="shared" si="12"/>
        <v>1.3218705877082832E-5</v>
      </c>
    </row>
    <row r="56" spans="1:35" x14ac:dyDescent="0.3">
      <c r="A56">
        <v>53</v>
      </c>
      <c r="B56">
        <v>0.78300000000000003</v>
      </c>
      <c r="C56">
        <v>0.217</v>
      </c>
      <c r="D56">
        <v>4.0000000000000001E-3</v>
      </c>
      <c r="E56">
        <f t="shared" si="13"/>
        <v>1.3213848996703817E-67</v>
      </c>
      <c r="F56">
        <v>0.217</v>
      </c>
      <c r="G56">
        <f t="shared" si="0"/>
        <v>1</v>
      </c>
      <c r="M56">
        <v>53</v>
      </c>
      <c r="N56" s="45">
        <f>(P_smrt_vyliecenie_hosp_O[[#This Row],[P_death]]-C55)/$C$57</f>
        <v>0</v>
      </c>
      <c r="O56" s="13">
        <f t="shared" si="14"/>
        <v>9.0405977336698857E-8</v>
      </c>
      <c r="P56" s="13">
        <f t="shared" si="1"/>
        <v>8.4197845098559673E-8</v>
      </c>
      <c r="Q56" s="13">
        <f t="shared" si="2"/>
        <v>1.6076297222949005E-3</v>
      </c>
      <c r="R56" s="13">
        <f t="shared" si="3"/>
        <v>4.0296690998074007E-3</v>
      </c>
      <c r="S56" s="13">
        <f>G56-old!G55</f>
        <v>0</v>
      </c>
      <c r="T56" s="13">
        <f t="shared" si="4"/>
        <v>5.0200111311658045E-2</v>
      </c>
      <c r="U56" s="13">
        <f t="shared" si="5"/>
        <v>6.714391428304726E-3</v>
      </c>
      <c r="V56" s="13">
        <f t="shared" si="15"/>
        <v>6.2313257792840144E-130</v>
      </c>
      <c r="W56" s="13">
        <f t="shared" si="6"/>
        <v>6.0486412585084307E-130</v>
      </c>
      <c r="X56" s="13">
        <f t="shared" si="7"/>
        <v>1.3526155052248415E-6</v>
      </c>
      <c r="Y56" s="13">
        <f t="shared" si="8"/>
        <v>1.3200212636349374E-6</v>
      </c>
      <c r="Z56" s="13">
        <f t="shared" si="16"/>
        <v>6.714391428304726E-3</v>
      </c>
      <c r="AA56" s="13">
        <f t="shared" si="9"/>
        <v>5.1046550505009268E-3</v>
      </c>
      <c r="AB56" s="13"/>
      <c r="AC56" s="13"/>
      <c r="AE56" s="15">
        <f>(B56-B55)/$B$57</f>
        <v>0</v>
      </c>
      <c r="AF56" s="13">
        <f t="shared" si="17"/>
        <v>3.0703498403742196E-6</v>
      </c>
      <c r="AG56" s="13">
        <f t="shared" si="10"/>
        <v>3.0703592674513064E-6</v>
      </c>
      <c r="AH56" s="13">
        <f t="shared" si="11"/>
        <v>1.0216781996418483E-5</v>
      </c>
      <c r="AI56" s="14">
        <f t="shared" si="12"/>
        <v>1.021684045061635E-5</v>
      </c>
    </row>
    <row r="57" spans="1:35" x14ac:dyDescent="0.3">
      <c r="A57">
        <v>54</v>
      </c>
      <c r="B57">
        <v>0.78300000000000003</v>
      </c>
      <c r="C57">
        <v>0.217</v>
      </c>
      <c r="D57">
        <v>0</v>
      </c>
      <c r="E57">
        <f t="shared" si="13"/>
        <v>5.2855395986815268E-70</v>
      </c>
      <c r="F57">
        <v>0.217</v>
      </c>
      <c r="G57">
        <f t="shared" si="0"/>
        <v>1</v>
      </c>
      <c r="M57">
        <v>54</v>
      </c>
      <c r="N57" s="45">
        <f>(P_smrt_vyliecenie_hosp_O[[#This Row],[P_death]]-C56)/$C$57</f>
        <v>0</v>
      </c>
      <c r="O57" s="13">
        <f t="shared" si="14"/>
        <v>4.5202988668349429E-8</v>
      </c>
      <c r="P57" s="13">
        <f t="shared" si="1"/>
        <v>4.2098922549279836E-8</v>
      </c>
      <c r="Q57" s="13">
        <f t="shared" si="2"/>
        <v>1.5783843069795381E-3</v>
      </c>
      <c r="R57" s="13">
        <f t="shared" si="3"/>
        <v>3.9563628248779226E-3</v>
      </c>
      <c r="S57" s="13">
        <f>G57-old!G56</f>
        <v>0</v>
      </c>
      <c r="T57" s="13">
        <f t="shared" si="4"/>
        <v>4.9513996642390916E-2</v>
      </c>
      <c r="U57" s="13">
        <f t="shared" si="5"/>
        <v>6.6226218617880172E-3</v>
      </c>
      <c r="V57" s="13">
        <f t="shared" si="15"/>
        <v>1.8295185321711324E-142</v>
      </c>
      <c r="W57" s="13">
        <f t="shared" si="6"/>
        <v>1.7758823192466116E-142</v>
      </c>
      <c r="X57" s="13">
        <f t="shared" si="7"/>
        <v>1.0481643204214761E-6</v>
      </c>
      <c r="Y57" s="13">
        <f t="shared" si="6"/>
        <v>1.0174351620765782E-6</v>
      </c>
      <c r="Z57" s="13">
        <f t="shared" si="16"/>
        <v>6.6226218617880172E-3</v>
      </c>
      <c r="AA57" s="13">
        <f t="shared" si="9"/>
        <v>5.0348867049697116E-3</v>
      </c>
      <c r="AB57" s="13"/>
      <c r="AC57" s="13"/>
      <c r="AE57" s="15">
        <f>(B57-B56)/$B$57</f>
        <v>0</v>
      </c>
      <c r="AF57" s="13">
        <f t="shared" si="17"/>
        <v>1.5351749201871098E-6</v>
      </c>
      <c r="AG57" s="13">
        <f t="shared" si="10"/>
        <v>1.5351796337256532E-6</v>
      </c>
      <c r="AH57" s="13">
        <f t="shared" si="11"/>
        <v>7.889238883013353E-6</v>
      </c>
      <c r="AI57" s="14">
        <f t="shared" si="12"/>
        <v>7.8892840204285259E-6</v>
      </c>
    </row>
    <row r="58" spans="1:35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F58">
        <f>SUMPRODUCT(P_smrt_vyliecenie_hosp_O[P_death],P_smrt_vyliecenie_hosp_O[P_cont_cum])</f>
        <v>0.37161160021454559</v>
      </c>
      <c r="N58" s="5">
        <f t="shared" ref="N58:AH58" si="18">SUM(N3:N57)</f>
        <v>0.99999999999999978</v>
      </c>
      <c r="O58" s="5">
        <f t="shared" si="18"/>
        <v>1.0737326736910204</v>
      </c>
      <c r="P58" s="5">
        <f t="shared" si="18"/>
        <v>1.0000000000000002</v>
      </c>
      <c r="Q58" s="5">
        <f t="shared" si="18"/>
        <v>0.39894832118392493</v>
      </c>
      <c r="R58" s="5">
        <f t="shared" si="18"/>
        <v>1.0000000000000002</v>
      </c>
      <c r="S58" s="5">
        <f t="shared" si="18"/>
        <v>1</v>
      </c>
      <c r="T58" s="45">
        <f t="shared" si="18"/>
        <v>7.4764946082883874</v>
      </c>
      <c r="U58" s="45">
        <f t="shared" si="18"/>
        <v>1</v>
      </c>
      <c r="V58" s="45">
        <f t="shared" si="18"/>
        <v>1.0302025716136838</v>
      </c>
      <c r="W58" s="45">
        <f t="shared" si="18"/>
        <v>0.99999999999999967</v>
      </c>
      <c r="X58" s="45">
        <f t="shared" ref="X58:AA58" si="19">SUM(X3:X57)</f>
        <v>1.0246922095028601</v>
      </c>
      <c r="Y58" s="45">
        <f t="shared" si="19"/>
        <v>0.99999999452866306</v>
      </c>
      <c r="Z58" s="45">
        <f t="shared" si="19"/>
        <v>1.3153467495606452</v>
      </c>
      <c r="AA58" s="45">
        <f t="shared" si="19"/>
        <v>0.99999999999999978</v>
      </c>
      <c r="AB58" s="45"/>
      <c r="AC58" s="45"/>
      <c r="AE58" s="5">
        <f>SUM(AE3:AE56)</f>
        <v>0.99999999999999978</v>
      </c>
      <c r="AF58" s="5">
        <f>SUM(AF3:AF56)</f>
        <v>0.99999692965015963</v>
      </c>
      <c r="AG58" s="5">
        <f>SUM(AG3:AG56)</f>
        <v>1</v>
      </c>
      <c r="AH58" s="5">
        <f>SUM(AH3:AH56)</f>
        <v>0.99999427864238943</v>
      </c>
      <c r="AI58" s="5">
        <f>SUM(AI3:AI56)</f>
        <v>0.99999999999999967</v>
      </c>
    </row>
    <row r="59" spans="1:35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F59">
        <f>SUMPRODUCT(P_smrt_vyliecenie_hosp_O[P_death],P_smrt_vyliecenie_hosp_O[day],P_smrt_vyliecenie_hosp_O[P_cont_cum])/P_smrt_vyliecenie_hosp_O[[#Totals],[P_death]]</f>
        <v>4.5926361058787624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35" x14ac:dyDescent="0.3"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G60" s="9"/>
      <c r="AI60" s="9"/>
    </row>
    <row r="61" spans="1:35" x14ac:dyDescent="0.3">
      <c r="AG61" s="9"/>
      <c r="AI61" s="9"/>
    </row>
  </sheetData>
  <mergeCells count="2">
    <mergeCell ref="AE1:AI1"/>
    <mergeCell ref="N1:U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67B-3B37-4EA4-A42A-FCD3FB348D45}">
  <dimension ref="A1:X37"/>
  <sheetViews>
    <sheetView tabSelected="1" topLeftCell="C5" zoomScale="89" workbookViewId="0">
      <selection activeCell="K6" sqref="K6"/>
    </sheetView>
  </sheetViews>
  <sheetFormatPr defaultRowHeight="14.4" x14ac:dyDescent="0.3"/>
  <sheetData>
    <row r="1" spans="1:24" ht="15" thickBot="1" x14ac:dyDescent="0.35">
      <c r="J1" s="35" t="s">
        <v>15</v>
      </c>
      <c r="K1" s="36"/>
      <c r="L1" s="36"/>
      <c r="M1" s="36"/>
      <c r="N1" s="36"/>
      <c r="O1" s="36"/>
      <c r="P1" s="37"/>
      <c r="R1" s="38" t="s">
        <v>9</v>
      </c>
      <c r="S1" s="39"/>
      <c r="T1" s="39"/>
      <c r="U1" s="39"/>
      <c r="V1" s="39"/>
      <c r="W1" s="39"/>
      <c r="X1" s="40"/>
    </row>
    <row r="2" spans="1:24" ht="15" thickBot="1" x14ac:dyDescent="0.35">
      <c r="A2" t="s">
        <v>0</v>
      </c>
      <c r="B2" t="s">
        <v>31</v>
      </c>
      <c r="C2" t="s">
        <v>30</v>
      </c>
      <c r="D2" t="s">
        <v>33</v>
      </c>
      <c r="E2" t="s">
        <v>32</v>
      </c>
      <c r="J2" s="23" t="s">
        <v>37</v>
      </c>
      <c r="K2" s="24"/>
      <c r="L2" s="25" t="s">
        <v>28</v>
      </c>
      <c r="M2" s="26" t="s">
        <v>41</v>
      </c>
      <c r="N2" s="26"/>
      <c r="O2" s="27" t="s">
        <v>36</v>
      </c>
      <c r="P2" s="28" t="s">
        <v>38</v>
      </c>
      <c r="R2" s="23" t="s">
        <v>43</v>
      </c>
      <c r="S2" s="24"/>
      <c r="T2" s="25" t="s">
        <v>27</v>
      </c>
      <c r="U2" s="26" t="s">
        <v>47</v>
      </c>
      <c r="V2" s="26"/>
      <c r="W2" s="27" t="s">
        <v>46</v>
      </c>
      <c r="X2" s="28" t="s">
        <v>45</v>
      </c>
    </row>
    <row r="3" spans="1:24" x14ac:dyDescent="0.3">
      <c r="A3">
        <v>0</v>
      </c>
      <c r="B3">
        <v>0.96</v>
      </c>
      <c r="C3">
        <f>B3/$B$33</f>
        <v>0.41558441558441556</v>
      </c>
      <c r="D3">
        <v>16.84</v>
      </c>
      <c r="E3">
        <f>D3/$D$33</f>
        <v>0.52856246076585056</v>
      </c>
      <c r="G3" t="s">
        <v>25</v>
      </c>
      <c r="H3">
        <v>0.65</v>
      </c>
      <c r="J3" s="29">
        <f>C3</f>
        <v>0.41558441558441556</v>
      </c>
      <c r="K3" s="30">
        <f>J3</f>
        <v>0.41558441558441556</v>
      </c>
      <c r="L3" s="30">
        <f>K3/$K$34</f>
        <v>0.34629260348381818</v>
      </c>
      <c r="M3" s="30">
        <f>-1/LN(1-$H$8)*$H$8^(1+$A3)/(1+$A3)</f>
        <v>0.33001043102957339</v>
      </c>
      <c r="N3" s="30">
        <f>M3/$M$34</f>
        <v>0.33696958884051037</v>
      </c>
      <c r="O3" s="30">
        <f>_xlfn.CHISQ.DIST($A3,2.5,FALSE)</f>
        <v>0.5</v>
      </c>
      <c r="P3" s="31">
        <f t="shared" ref="P3:P33" si="0">$H$3^A3*EXP(-$H$3)/FACT(A3)</f>
        <v>0.52204577676101604</v>
      </c>
      <c r="R3" s="18">
        <f>E3</f>
        <v>0.52856246076585056</v>
      </c>
      <c r="S3" s="13">
        <f>R3</f>
        <v>0.52856246076585056</v>
      </c>
      <c r="T3" s="13">
        <f>S3/$S$34</f>
        <v>0.4213355289841918</v>
      </c>
      <c r="U3" s="13">
        <f>-1/LN(1-$H$10)*$H$10^(1+$A3)/(1+$A3)</f>
        <v>0.41212955508368432</v>
      </c>
      <c r="V3" s="13">
        <f>U3/$U$34</f>
        <v>0.41291506334369904</v>
      </c>
      <c r="W3" s="13">
        <f>_xlfn.CHISQ.DIST($A3,2,FALSE)</f>
        <v>0.5</v>
      </c>
      <c r="X3" s="19">
        <f t="shared" ref="X3:X33" si="1">$H$4^A3*EXP(-$H$4)/FACT(A3)</f>
        <v>0.61522168764070195</v>
      </c>
    </row>
    <row r="4" spans="1:24" x14ac:dyDescent="0.3">
      <c r="A4">
        <f>A3+1</f>
        <v>1</v>
      </c>
      <c r="B4">
        <v>1.26</v>
      </c>
      <c r="C4">
        <f>AVERAGE(B3:B5)/$B$33</f>
        <v>0.53246753246753231</v>
      </c>
      <c r="D4">
        <v>21.27</v>
      </c>
      <c r="E4">
        <f>AVERAGE(D3:D5)/$D$33</f>
        <v>0.64888051893701604</v>
      </c>
      <c r="G4" t="s">
        <v>26</v>
      </c>
      <c r="H4">
        <v>0.48577260842003672</v>
      </c>
      <c r="J4" s="18">
        <f t="shared" ref="J4:J33" si="2">C4-C3</f>
        <v>0.11688311688311676</v>
      </c>
      <c r="K4" s="13">
        <f t="shared" ref="K4:K33" si="3">J4*$H$7+K3*(1-$H$7)</f>
        <v>0.21396103896103885</v>
      </c>
      <c r="L4" s="13">
        <f>K4/$K$34</f>
        <v>0.17828658257487193</v>
      </c>
      <c r="M4" s="13">
        <f t="shared" ref="M4:M33" si="4">-1/LN(1-$H$8)*$H$8^(1+$A4)/(1+$A4)</f>
        <v>0.15551741562268648</v>
      </c>
      <c r="N4" s="13">
        <f t="shared" ref="N4:N33" si="5">M4/$M$34</f>
        <v>0.15879691874109053</v>
      </c>
      <c r="O4" s="13">
        <f>_xlfn.CHISQ.DIST($A4,2.5,FALSE)</f>
        <v>0.30326532985631671</v>
      </c>
      <c r="P4" s="19">
        <f t="shared" si="0"/>
        <v>0.33932975489466044</v>
      </c>
      <c r="R4" s="18">
        <f t="shared" ref="R4:R33" si="6">E4-E3</f>
        <v>0.12031805817116548</v>
      </c>
      <c r="S4" s="13">
        <f>R4*$H$9+(1-$H$9)*S3</f>
        <v>0.25299748901443808</v>
      </c>
      <c r="T4" s="13">
        <f t="shared" ref="T4:T33" si="7">S4/$S$34</f>
        <v>0.20167310162571717</v>
      </c>
      <c r="U4" s="13">
        <f>-1/LN(1-$H$10)*$H$10^(1+$A4)/(1+$A4)</f>
        <v>0.18185216618067571</v>
      </c>
      <c r="V4" s="13">
        <f t="shared" ref="V4:V33" si="8">U4/$U$34</f>
        <v>0.18219877170040721</v>
      </c>
      <c r="W4" s="13">
        <f>_xlfn.CHISQ.DIST($A4,2,FALSE)</f>
        <v>0.30326532985631671</v>
      </c>
      <c r="X4" s="19">
        <f t="shared" si="1"/>
        <v>0.29885784396180087</v>
      </c>
    </row>
    <row r="5" spans="1:24" x14ac:dyDescent="0.3">
      <c r="A5">
        <f t="shared" ref="A5:A33" si="9">A4+1</f>
        <v>2</v>
      </c>
      <c r="B5">
        <v>1.47</v>
      </c>
      <c r="C5">
        <f>AVERAGE(B3:B7)/$B$33</f>
        <v>0.61038961038961037</v>
      </c>
      <c r="D5">
        <v>23.91</v>
      </c>
      <c r="E5">
        <f>AVERAGE(D3:D7)/$D$33</f>
        <v>0.7180790960451976</v>
      </c>
      <c r="G5" t="s">
        <v>29</v>
      </c>
      <c r="H5" cm="1">
        <f t="array" ref="H5">SUMPRODUCT(O3:O33-L3:L33,O3:O33-L3:L33)</f>
        <v>4.8811181030614909E-2</v>
      </c>
      <c r="J5" s="18">
        <f t="shared" si="2"/>
        <v>7.7922077922078059E-2</v>
      </c>
      <c r="K5" s="13">
        <f t="shared" si="3"/>
        <v>0.1221347402597403</v>
      </c>
      <c r="L5" s="13">
        <f t="shared" ref="L5:L33" si="10">K5/$K$34</f>
        <v>0.10177079696525419</v>
      </c>
      <c r="M5" s="13">
        <f t="shared" si="4"/>
        <v>9.7716776149588E-2</v>
      </c>
      <c r="N5" s="13">
        <f t="shared" si="5"/>
        <v>9.977739727565188E-2</v>
      </c>
      <c r="O5" s="13">
        <f t="shared" ref="O5:O33" si="11">_xlfn.CHISQ.DIST($A5,2.5,FALSE)</f>
        <v>0.18393972058572117</v>
      </c>
      <c r="P5" s="19">
        <f t="shared" si="0"/>
        <v>0.11028217034076465</v>
      </c>
      <c r="R5" s="18">
        <f t="shared" si="6"/>
        <v>6.9198577108181558E-2</v>
      </c>
      <c r="S5" s="13">
        <f t="shared" ref="S5:S33" si="12">R5*$H$9+(1-$H$9)*S4</f>
        <v>0.12893322347771491</v>
      </c>
      <c r="T5" s="13">
        <f t="shared" si="7"/>
        <v>0.10277715870875144</v>
      </c>
      <c r="U5" s="13">
        <f t="shared" ref="U5:U33" si="13">-1/LN(1-$H$10)*$H$10^(1+$A5)/(1+$A5)</f>
        <v>0.1069896911029642</v>
      </c>
      <c r="V5" s="13">
        <f t="shared" si="8"/>
        <v>0.10719361068373957</v>
      </c>
      <c r="W5" s="13">
        <f t="shared" ref="W5:W33" si="14">_xlfn.CHISQ.DIST($A5,2,FALSE)</f>
        <v>0.18393972058572117</v>
      </c>
      <c r="X5" s="19">
        <f t="shared" si="1"/>
        <v>7.2588477204056159E-2</v>
      </c>
    </row>
    <row r="6" spans="1:24" x14ac:dyDescent="0.3">
      <c r="A6">
        <f t="shared" si="9"/>
        <v>3</v>
      </c>
      <c r="B6">
        <v>1.62</v>
      </c>
      <c r="C6">
        <f t="shared" ref="C6:C33" si="15">AVERAGE(B4:B8)/$B$33</f>
        <v>0.68831168831168832</v>
      </c>
      <c r="D6">
        <v>25.63</v>
      </c>
      <c r="E6">
        <f t="shared" ref="E6:E33" si="16">AVERAGE(D4:D8)/$D$33</f>
        <v>0.78637790332705582</v>
      </c>
      <c r="G6" t="s">
        <v>34</v>
      </c>
      <c r="H6" cm="1">
        <f t="array" ref="H6">SUMPRODUCT(X3:X33-R3:R33,X3:X33-R3:R33)</f>
        <v>4.7551653762724529E-2</v>
      </c>
      <c r="J6" s="18">
        <f t="shared" si="2"/>
        <v>7.7922077922077948E-2</v>
      </c>
      <c r="K6" s="13">
        <f t="shared" si="3"/>
        <v>9.2291193181818207E-2</v>
      </c>
      <c r="L6" s="13">
        <f t="shared" si="10"/>
        <v>7.6903166642128359E-2</v>
      </c>
      <c r="M6" s="13">
        <f t="shared" si="4"/>
        <v>6.9073546140740016E-2</v>
      </c>
      <c r="N6" s="13">
        <f t="shared" si="5"/>
        <v>7.0530147699226414E-2</v>
      </c>
      <c r="O6" s="13">
        <f t="shared" si="11"/>
        <v>0.11156508007421491</v>
      </c>
      <c r="P6" s="19">
        <f t="shared" si="0"/>
        <v>2.3894470240499011E-2</v>
      </c>
      <c r="R6" s="18">
        <f t="shared" si="6"/>
        <v>6.829880728185822E-2</v>
      </c>
      <c r="S6" s="13">
        <f t="shared" si="12"/>
        <v>8.800499254551164E-2</v>
      </c>
      <c r="T6" s="13">
        <f t="shared" si="7"/>
        <v>7.0151841721198246E-2</v>
      </c>
      <c r="U6" s="13">
        <f t="shared" si="13"/>
        <v>7.0813801798774431E-2</v>
      </c>
      <c r="V6" s="13">
        <f t="shared" si="8"/>
        <v>7.0948771071300126E-2</v>
      </c>
      <c r="W6" s="13">
        <f t="shared" si="14"/>
        <v>0.11156508007421491</v>
      </c>
      <c r="X6" s="19">
        <f t="shared" si="1"/>
        <v>1.1753831304217579E-2</v>
      </c>
    </row>
    <row r="7" spans="1:24" x14ac:dyDescent="0.3">
      <c r="A7">
        <f t="shared" si="9"/>
        <v>4</v>
      </c>
      <c r="B7">
        <v>1.74</v>
      </c>
      <c r="C7">
        <f t="shared" si="15"/>
        <v>0.74891774891774887</v>
      </c>
      <c r="D7">
        <v>26.74</v>
      </c>
      <c r="E7">
        <f t="shared" si="16"/>
        <v>0.83145009416195859</v>
      </c>
      <c r="G7" t="s">
        <v>35</v>
      </c>
      <c r="H7">
        <v>0.67500000000000004</v>
      </c>
      <c r="J7" s="18">
        <f t="shared" si="2"/>
        <v>6.0606060606060552E-2</v>
      </c>
      <c r="K7" s="13">
        <f t="shared" si="3"/>
        <v>7.0903728693181789E-2</v>
      </c>
      <c r="L7" s="13">
        <f t="shared" si="10"/>
        <v>5.9081707314130039E-2</v>
      </c>
      <c r="M7" s="13">
        <f t="shared" si="4"/>
        <v>5.2081453790117971E-2</v>
      </c>
      <c r="N7" s="13">
        <f t="shared" si="5"/>
        <v>5.3179731365216719E-2</v>
      </c>
      <c r="O7" s="13">
        <f t="shared" si="11"/>
        <v>6.7667641618306337E-2</v>
      </c>
      <c r="P7" s="19">
        <f t="shared" si="0"/>
        <v>3.882851414081089E-3</v>
      </c>
      <c r="R7" s="18">
        <f t="shared" si="6"/>
        <v>4.507219083490277E-2</v>
      </c>
      <c r="S7" s="13">
        <f t="shared" si="12"/>
        <v>5.9025351390850647E-2</v>
      </c>
      <c r="T7" s="13">
        <f t="shared" si="7"/>
        <v>4.7051161400504492E-2</v>
      </c>
      <c r="U7" s="13">
        <f t="shared" si="13"/>
        <v>4.999454406993474E-2</v>
      </c>
      <c r="V7" s="13">
        <f t="shared" si="8"/>
        <v>5.0089832376337885E-2</v>
      </c>
      <c r="W7" s="13">
        <f t="shared" si="14"/>
        <v>6.7667641618306337E-2</v>
      </c>
      <c r="X7" s="19">
        <f t="shared" si="1"/>
        <v>1.4274223228947138E-3</v>
      </c>
    </row>
    <row r="8" spans="1:24" x14ac:dyDescent="0.3">
      <c r="A8">
        <f t="shared" si="9"/>
        <v>5</v>
      </c>
      <c r="B8">
        <v>1.86</v>
      </c>
      <c r="C8">
        <f t="shared" si="15"/>
        <v>0.79826839826839824</v>
      </c>
      <c r="D8">
        <v>27.72</v>
      </c>
      <c r="E8">
        <f t="shared" si="16"/>
        <v>0.86409290646578785</v>
      </c>
      <c r="G8" t="s">
        <v>40</v>
      </c>
      <c r="H8">
        <v>0.9425</v>
      </c>
      <c r="J8" s="18">
        <f t="shared" si="2"/>
        <v>4.9350649350649367E-2</v>
      </c>
      <c r="K8" s="13">
        <f t="shared" si="3"/>
        <v>5.6355400136972406E-2</v>
      </c>
      <c r="L8" s="13">
        <f t="shared" si="10"/>
        <v>4.6959071375092074E-2</v>
      </c>
      <c r="M8" s="13">
        <f t="shared" si="4"/>
        <v>4.0905641830988493E-2</v>
      </c>
      <c r="N8" s="13">
        <f t="shared" si="5"/>
        <v>4.1768247343097302E-2</v>
      </c>
      <c r="O8" s="13">
        <f t="shared" si="11"/>
        <v>4.10424993119494E-2</v>
      </c>
      <c r="P8" s="19">
        <f t="shared" si="0"/>
        <v>5.0477068383054165E-4</v>
      </c>
      <c r="R8" s="18">
        <f t="shared" si="6"/>
        <v>3.2642812303829261E-2</v>
      </c>
      <c r="S8" s="13">
        <f t="shared" si="12"/>
        <v>4.1217137507111215E-2</v>
      </c>
      <c r="T8" s="13">
        <f t="shared" si="7"/>
        <v>3.2855614471013296E-2</v>
      </c>
      <c r="U8" s="13">
        <f t="shared" si="13"/>
        <v>3.6766820951431176E-2</v>
      </c>
      <c r="V8" s="13">
        <f t="shared" si="8"/>
        <v>3.6836897560098489E-2</v>
      </c>
      <c r="W8" s="13">
        <f t="shared" si="14"/>
        <v>4.10424993119494E-2</v>
      </c>
      <c r="X8" s="19">
        <f t="shared" si="1"/>
        <v>1.3868053302191059E-4</v>
      </c>
    </row>
    <row r="9" spans="1:24" x14ac:dyDescent="0.3">
      <c r="A9">
        <f t="shared" si="9"/>
        <v>6</v>
      </c>
      <c r="B9">
        <v>1.96</v>
      </c>
      <c r="C9">
        <f t="shared" si="15"/>
        <v>0.83982683982683992</v>
      </c>
      <c r="D9">
        <v>28.45</v>
      </c>
      <c r="E9">
        <f t="shared" si="16"/>
        <v>0.88920276208411808</v>
      </c>
      <c r="G9" t="s">
        <v>44</v>
      </c>
      <c r="H9">
        <v>0.67500000000000004</v>
      </c>
      <c r="J9" s="18">
        <f t="shared" si="2"/>
        <v>4.1558441558441683E-2</v>
      </c>
      <c r="K9" s="13">
        <f t="shared" si="3"/>
        <v>4.6367453096464166E-2</v>
      </c>
      <c r="L9" s="13">
        <f t="shared" si="10"/>
        <v>3.8636448932062722E-2</v>
      </c>
      <c r="M9" s="13">
        <f t="shared" si="4"/>
        <v>3.3045914936319989E-2</v>
      </c>
      <c r="N9" s="13">
        <f t="shared" si="5"/>
        <v>3.3742776960745034E-2</v>
      </c>
      <c r="O9" s="13">
        <f t="shared" si="11"/>
        <v>2.4893534183931976E-2</v>
      </c>
      <c r="P9" s="19">
        <f t="shared" si="0"/>
        <v>5.4683490748308681E-5</v>
      </c>
      <c r="R9" s="18">
        <f t="shared" si="6"/>
        <v>2.5109855618330235E-2</v>
      </c>
      <c r="S9" s="13">
        <f t="shared" si="12"/>
        <v>3.0344722232184054E-2</v>
      </c>
      <c r="T9" s="13">
        <f t="shared" si="7"/>
        <v>2.4188833946040364E-2</v>
      </c>
      <c r="U9" s="13">
        <f t="shared" si="13"/>
        <v>2.7811473848261156E-2</v>
      </c>
      <c r="V9" s="13">
        <f t="shared" si="8"/>
        <v>2.7864481797245929E-2</v>
      </c>
      <c r="W9" s="13">
        <f t="shared" si="14"/>
        <v>2.4893534183931976E-2</v>
      </c>
      <c r="X9" s="19">
        <f t="shared" si="1"/>
        <v>1.122786737718909E-5</v>
      </c>
    </row>
    <row r="10" spans="1:24" x14ac:dyDescent="0.3">
      <c r="A10">
        <f t="shared" si="9"/>
        <v>7</v>
      </c>
      <c r="B10">
        <v>2.04</v>
      </c>
      <c r="C10">
        <f t="shared" si="15"/>
        <v>0.87532467532467539</v>
      </c>
      <c r="D10">
        <v>29.11</v>
      </c>
      <c r="E10">
        <f t="shared" si="16"/>
        <v>0.90985561833019457</v>
      </c>
      <c r="G10" t="s">
        <v>48</v>
      </c>
      <c r="H10">
        <v>0.88249999999999995</v>
      </c>
      <c r="J10" s="18">
        <f t="shared" si="2"/>
        <v>3.5497835497835473E-2</v>
      </c>
      <c r="K10" s="13">
        <f t="shared" si="3"/>
        <v>3.9030461217389803E-2</v>
      </c>
      <c r="L10" s="13">
        <f t="shared" si="10"/>
        <v>3.2522778822534265E-2</v>
      </c>
      <c r="M10" s="13">
        <f t="shared" si="4"/>
        <v>2.7252552974046388E-2</v>
      </c>
      <c r="N10" s="13">
        <f t="shared" si="5"/>
        <v>2.7827246374814416E-2</v>
      </c>
      <c r="O10" s="13">
        <f t="shared" si="11"/>
        <v>1.509869171115925E-2</v>
      </c>
      <c r="P10" s="19">
        <f t="shared" si="0"/>
        <v>5.0777527123429496E-6</v>
      </c>
      <c r="R10" s="18">
        <f t="shared" si="6"/>
        <v>2.065285624607649E-2</v>
      </c>
      <c r="S10" s="13">
        <f t="shared" si="12"/>
        <v>2.3802712691561447E-2</v>
      </c>
      <c r="T10" s="13">
        <f t="shared" si="7"/>
        <v>1.8973970509798505E-2</v>
      </c>
      <c r="U10" s="13">
        <f t="shared" si="13"/>
        <v>2.1475672462204158E-2</v>
      </c>
      <c r="V10" s="13">
        <f t="shared" si="8"/>
        <v>2.1516604537810836E-2</v>
      </c>
      <c r="W10" s="13">
        <f t="shared" si="14"/>
        <v>1.509869171115925E-2</v>
      </c>
      <c r="X10" s="19">
        <f t="shared" si="1"/>
        <v>7.7917006040162587E-7</v>
      </c>
    </row>
    <row r="11" spans="1:24" x14ac:dyDescent="0.3">
      <c r="A11">
        <f t="shared" si="9"/>
        <v>8</v>
      </c>
      <c r="B11">
        <v>2.1</v>
      </c>
      <c r="C11">
        <f t="shared" si="15"/>
        <v>0.90389610389610386</v>
      </c>
      <c r="D11">
        <v>29.63</v>
      </c>
      <c r="E11">
        <f t="shared" si="16"/>
        <v>0.92749529190207158</v>
      </c>
      <c r="J11" s="18">
        <f t="shared" si="2"/>
        <v>2.857142857142847E-2</v>
      </c>
      <c r="K11" s="13">
        <f t="shared" si="3"/>
        <v>3.1970614181365903E-2</v>
      </c>
      <c r="L11" s="13">
        <f t="shared" si="10"/>
        <v>2.6640044247744517E-2</v>
      </c>
      <c r="M11" s="13">
        <f t="shared" si="4"/>
        <v>2.2831583269367753E-2</v>
      </c>
      <c r="N11" s="13">
        <f t="shared" si="5"/>
        <v>2.3313048629566745E-2</v>
      </c>
      <c r="O11" s="13">
        <f t="shared" si="11"/>
        <v>9.1578194443670893E-3</v>
      </c>
      <c r="P11" s="19">
        <f t="shared" si="0"/>
        <v>4.1256740787786459E-7</v>
      </c>
      <c r="R11" s="18">
        <f t="shared" si="6"/>
        <v>1.7639673571877013E-2</v>
      </c>
      <c r="S11" s="13">
        <f t="shared" si="12"/>
        <v>1.9642661285774451E-2</v>
      </c>
      <c r="T11" s="13">
        <f t="shared" si="7"/>
        <v>1.5657848783864656E-2</v>
      </c>
      <c r="U11" s="13">
        <f t="shared" si="13"/>
        <v>1.6846471953684591E-2</v>
      </c>
      <c r="V11" s="13">
        <f t="shared" si="8"/>
        <v>1.6878580892993832E-2</v>
      </c>
      <c r="W11" s="13">
        <f t="shared" si="14"/>
        <v>9.1578194443670893E-3</v>
      </c>
      <c r="X11" s="19">
        <f t="shared" si="1"/>
        <v>4.7312434080511917E-8</v>
      </c>
    </row>
    <row r="12" spans="1:24" x14ac:dyDescent="0.3">
      <c r="A12">
        <f t="shared" si="9"/>
        <v>9</v>
      </c>
      <c r="B12">
        <v>2.15</v>
      </c>
      <c r="C12">
        <f t="shared" si="15"/>
        <v>0.92554112554112566</v>
      </c>
      <c r="D12">
        <v>30.03</v>
      </c>
      <c r="E12">
        <f t="shared" si="16"/>
        <v>0.9422473320778405</v>
      </c>
      <c r="J12" s="18">
        <f t="shared" si="2"/>
        <v>2.16450216450218E-2</v>
      </c>
      <c r="K12" s="13">
        <f t="shared" si="3"/>
        <v>2.5000839219333632E-2</v>
      </c>
      <c r="L12" s="13">
        <f t="shared" si="10"/>
        <v>2.0832363721745038E-2</v>
      </c>
      <c r="M12" s="13">
        <f t="shared" si="4"/>
        <v>1.9366890508241197E-2</v>
      </c>
      <c r="N12" s="13">
        <f t="shared" si="5"/>
        <v>1.9775293500029992E-2</v>
      </c>
      <c r="O12" s="13">
        <f t="shared" si="11"/>
        <v>5.5544982691211539E-3</v>
      </c>
      <c r="P12" s="19">
        <f t="shared" si="0"/>
        <v>2.9796535013401328E-8</v>
      </c>
      <c r="R12" s="18">
        <f t="shared" si="6"/>
        <v>1.4752040175768921E-2</v>
      </c>
      <c r="S12" s="13">
        <f t="shared" si="12"/>
        <v>1.6341492036520716E-2</v>
      </c>
      <c r="T12" s="13">
        <f t="shared" si="7"/>
        <v>1.3026371909995574E-2</v>
      </c>
      <c r="U12" s="13">
        <f t="shared" si="13"/>
        <v>1.3380310349213989E-2</v>
      </c>
      <c r="V12" s="13">
        <f t="shared" si="8"/>
        <v>1.3405812874260353E-2</v>
      </c>
      <c r="W12" s="13">
        <f t="shared" si="14"/>
        <v>5.5544982691211539E-3</v>
      </c>
      <c r="X12" s="19">
        <f t="shared" si="1"/>
        <v>2.5536760571101461E-9</v>
      </c>
    </row>
    <row r="13" spans="1:24" x14ac:dyDescent="0.3">
      <c r="A13">
        <f t="shared" si="9"/>
        <v>10</v>
      </c>
      <c r="B13">
        <v>2.19</v>
      </c>
      <c r="C13">
        <f t="shared" si="15"/>
        <v>0.94199134199134182</v>
      </c>
      <c r="D13">
        <v>30.53</v>
      </c>
      <c r="E13">
        <f t="shared" si="16"/>
        <v>0.95398618957940984</v>
      </c>
      <c r="J13" s="18">
        <f t="shared" si="2"/>
        <v>1.645021645021616E-2</v>
      </c>
      <c r="K13" s="13">
        <f t="shared" si="3"/>
        <v>1.9229168850179335E-2</v>
      </c>
      <c r="L13" s="13">
        <f t="shared" si="10"/>
        <v>1.6023023708900238E-2</v>
      </c>
      <c r="M13" s="13">
        <f t="shared" si="4"/>
        <v>1.6593903912743027E-2</v>
      </c>
      <c r="N13" s="13">
        <f t="shared" si="5"/>
        <v>1.6943831021616607E-2</v>
      </c>
      <c r="O13" s="13">
        <f t="shared" si="11"/>
        <v>3.3689734995427331E-3</v>
      </c>
      <c r="P13" s="19">
        <f t="shared" si="0"/>
        <v>1.9367747758710869E-9</v>
      </c>
      <c r="R13" s="18">
        <f t="shared" si="6"/>
        <v>1.1738857501569333E-2</v>
      </c>
      <c r="S13" s="13">
        <f t="shared" si="12"/>
        <v>1.3234713725428534E-2</v>
      </c>
      <c r="T13" s="13">
        <f t="shared" si="7"/>
        <v>1.0549850816832821E-2</v>
      </c>
      <c r="U13" s="13">
        <f t="shared" si="13"/>
        <v>1.0734658075619402E-2</v>
      </c>
      <c r="V13" s="13">
        <f t="shared" si="8"/>
        <v>1.0755118055940689E-2</v>
      </c>
      <c r="W13" s="13">
        <f t="shared" si="14"/>
        <v>3.3689734995427331E-3</v>
      </c>
      <c r="X13" s="19">
        <f t="shared" si="1"/>
        <v>1.2405058793221904E-10</v>
      </c>
    </row>
    <row r="14" spans="1:24" x14ac:dyDescent="0.3">
      <c r="A14">
        <f t="shared" si="9"/>
        <v>11</v>
      </c>
      <c r="B14">
        <v>2.21</v>
      </c>
      <c r="C14">
        <f t="shared" si="15"/>
        <v>0.95584415584415572</v>
      </c>
      <c r="D14">
        <v>30.8</v>
      </c>
      <c r="E14">
        <f t="shared" si="16"/>
        <v>0.96377903327055869</v>
      </c>
      <c r="J14" s="18">
        <f t="shared" si="2"/>
        <v>1.3852813852813894E-2</v>
      </c>
      <c r="K14" s="13">
        <f t="shared" si="3"/>
        <v>1.5600129226957662E-2</v>
      </c>
      <c r="L14" s="13">
        <f t="shared" si="10"/>
        <v>1.2999066283778509E-2</v>
      </c>
      <c r="M14" s="13">
        <f t="shared" si="4"/>
        <v>1.4336441567946943E-2</v>
      </c>
      <c r="N14" s="13">
        <f t="shared" si="5"/>
        <v>1.4638764009717514E-2</v>
      </c>
      <c r="O14" s="13">
        <f t="shared" si="11"/>
        <v>2.0433857192320337E-3</v>
      </c>
      <c r="P14" s="19">
        <f t="shared" si="0"/>
        <v>1.1444578221056421E-10</v>
      </c>
      <c r="R14" s="18">
        <f t="shared" si="6"/>
        <v>9.7928436911488559E-3</v>
      </c>
      <c r="S14" s="13">
        <f t="shared" si="12"/>
        <v>1.091145145228975E-2</v>
      </c>
      <c r="T14" s="13">
        <f t="shared" si="7"/>
        <v>8.6978976202255077E-3</v>
      </c>
      <c r="U14" s="13">
        <f t="shared" si="13"/>
        <v>8.6838911057562796E-3</v>
      </c>
      <c r="V14" s="13">
        <f t="shared" si="8"/>
        <v>8.7004423773370202E-3</v>
      </c>
      <c r="W14" s="13">
        <f t="shared" si="14"/>
        <v>2.0433857192320337E-3</v>
      </c>
      <c r="X14" s="19">
        <f t="shared" si="1"/>
        <v>5.4782161523521061E-12</v>
      </c>
    </row>
    <row r="15" spans="1:24" x14ac:dyDescent="0.3">
      <c r="A15">
        <f t="shared" si="9"/>
        <v>12</v>
      </c>
      <c r="B15">
        <v>2.23</v>
      </c>
      <c r="C15">
        <f t="shared" si="15"/>
        <v>0.96536796536796532</v>
      </c>
      <c r="D15">
        <v>30.98</v>
      </c>
      <c r="E15">
        <f t="shared" si="16"/>
        <v>0.97219083490269931</v>
      </c>
      <c r="J15" s="18">
        <f t="shared" si="2"/>
        <v>9.523809523809601E-3</v>
      </c>
      <c r="K15" s="13">
        <f t="shared" si="3"/>
        <v>1.1498613427332721E-2</v>
      </c>
      <c r="L15" s="13">
        <f t="shared" si="10"/>
        <v>9.5814102523683713E-3</v>
      </c>
      <c r="M15" s="13">
        <f t="shared" si="4"/>
        <v>1.2472704164113836E-2</v>
      </c>
      <c r="N15" s="13">
        <f t="shared" si="5"/>
        <v>1.2735724688454233E-2</v>
      </c>
      <c r="O15" s="13">
        <f t="shared" si="11"/>
        <v>1.2393760883331792E-3</v>
      </c>
      <c r="P15" s="19">
        <f t="shared" si="0"/>
        <v>6.1991465364055616E-12</v>
      </c>
      <c r="R15" s="18">
        <f t="shared" si="6"/>
        <v>8.4118016321406142E-3</v>
      </c>
      <c r="S15" s="13">
        <f t="shared" si="12"/>
        <v>9.224187823689084E-3</v>
      </c>
      <c r="T15" s="13">
        <f t="shared" si="7"/>
        <v>7.3529210729652321E-3</v>
      </c>
      <c r="U15" s="13">
        <f t="shared" si="13"/>
        <v>7.0740312930737681E-3</v>
      </c>
      <c r="V15" s="13">
        <f t="shared" si="8"/>
        <v>7.0875142135383871E-3</v>
      </c>
      <c r="W15" s="13">
        <f t="shared" si="14"/>
        <v>1.2393760883331792E-3</v>
      </c>
      <c r="X15" s="19">
        <f t="shared" si="1"/>
        <v>2.2176394581807165E-13</v>
      </c>
    </row>
    <row r="16" spans="1:24" x14ac:dyDescent="0.3">
      <c r="A16">
        <f t="shared" si="9"/>
        <v>13</v>
      </c>
      <c r="B16">
        <v>2.2599999999999998</v>
      </c>
      <c r="C16">
        <f t="shared" si="15"/>
        <v>0.9722943722943721</v>
      </c>
      <c r="D16">
        <v>31.19</v>
      </c>
      <c r="E16">
        <f t="shared" si="16"/>
        <v>0.97815442561205268</v>
      </c>
      <c r="J16" s="18">
        <f t="shared" si="2"/>
        <v>6.9264069264067807E-3</v>
      </c>
      <c r="K16" s="13">
        <f t="shared" si="3"/>
        <v>8.4123740392077102E-3</v>
      </c>
      <c r="L16" s="13">
        <f t="shared" si="10"/>
        <v>7.0097501212125933E-3</v>
      </c>
      <c r="M16" s="13">
        <f t="shared" si="4"/>
        <v>1.0915843412200343E-2</v>
      </c>
      <c r="N16" s="13">
        <f t="shared" si="5"/>
        <v>1.1146033338948966E-2</v>
      </c>
      <c r="O16" s="13">
        <f t="shared" si="11"/>
        <v>7.5171959648878618E-4</v>
      </c>
      <c r="P16" s="19">
        <f t="shared" si="0"/>
        <v>3.0995732682027813E-13</v>
      </c>
      <c r="R16" s="18">
        <f t="shared" si="6"/>
        <v>5.9635907093533724E-3</v>
      </c>
      <c r="S16" s="13">
        <f t="shared" si="12"/>
        <v>7.0232847715124783E-3</v>
      </c>
      <c r="T16" s="13">
        <f t="shared" si="7"/>
        <v>5.5985046689169165E-3</v>
      </c>
      <c r="U16" s="13">
        <f t="shared" si="13"/>
        <v>5.7969160006992012E-3</v>
      </c>
      <c r="V16" s="13">
        <f t="shared" si="8"/>
        <v>5.8079647724870826E-3</v>
      </c>
      <c r="W16" s="13">
        <f t="shared" si="14"/>
        <v>7.5171959648878618E-4</v>
      </c>
      <c r="X16" s="19">
        <f t="shared" si="1"/>
        <v>8.2866808010434104E-15</v>
      </c>
    </row>
    <row r="17" spans="1:24" x14ac:dyDescent="0.3">
      <c r="A17">
        <f t="shared" si="9"/>
        <v>14</v>
      </c>
      <c r="B17">
        <v>2.2599999999999998</v>
      </c>
      <c r="C17">
        <f t="shared" si="15"/>
        <v>0.9783549783549782</v>
      </c>
      <c r="D17">
        <v>31.37</v>
      </c>
      <c r="E17">
        <f t="shared" si="16"/>
        <v>0.98279974890144384</v>
      </c>
      <c r="J17" s="18">
        <f t="shared" si="2"/>
        <v>6.0606060606060996E-3</v>
      </c>
      <c r="K17" s="13">
        <f t="shared" si="3"/>
        <v>6.8249306536516223E-3</v>
      </c>
      <c r="L17" s="13">
        <f t="shared" si="10"/>
        <v>5.6869866049379493E-3</v>
      </c>
      <c r="M17" s="13">
        <f t="shared" si="4"/>
        <v>9.6023035882655712E-3</v>
      </c>
      <c r="N17" s="13">
        <f t="shared" si="5"/>
        <v>9.8047939938287754E-3</v>
      </c>
      <c r="O17" s="13">
        <f t="shared" si="11"/>
        <v>4.5594098277725801E-4</v>
      </c>
      <c r="P17" s="19">
        <f t="shared" si="0"/>
        <v>1.4390875888084344E-14</v>
      </c>
      <c r="R17" s="18">
        <f t="shared" si="6"/>
        <v>4.6453232893911567E-3</v>
      </c>
      <c r="S17" s="13">
        <f t="shared" si="12"/>
        <v>5.4181607710805865E-3</v>
      </c>
      <c r="T17" s="13">
        <f t="shared" si="7"/>
        <v>4.3190044773458247E-3</v>
      </c>
      <c r="U17" s="13">
        <f t="shared" si="13"/>
        <v>4.7747264792425753E-3</v>
      </c>
      <c r="V17" s="13">
        <f t="shared" si="8"/>
        <v>4.7838269842718608E-3</v>
      </c>
      <c r="W17" s="13">
        <f t="shared" si="14"/>
        <v>4.5594098277725801E-4</v>
      </c>
      <c r="X17" s="19">
        <f t="shared" si="1"/>
        <v>2.8753161056193552E-16</v>
      </c>
    </row>
    <row r="18" spans="1:24" x14ac:dyDescent="0.3">
      <c r="A18">
        <f t="shared" si="9"/>
        <v>15</v>
      </c>
      <c r="B18">
        <v>2.27</v>
      </c>
      <c r="C18">
        <f t="shared" si="15"/>
        <v>0.98268398268398249</v>
      </c>
      <c r="D18">
        <v>31.48</v>
      </c>
      <c r="E18">
        <f t="shared" si="16"/>
        <v>0.98706842435655995</v>
      </c>
      <c r="J18" s="18">
        <f t="shared" si="2"/>
        <v>4.3290043290042934E-3</v>
      </c>
      <c r="K18" s="13">
        <f t="shared" si="3"/>
        <v>5.1401803845146747E-3</v>
      </c>
      <c r="L18" s="13">
        <f t="shared" si="10"/>
        <v>4.2831405148504101E-3</v>
      </c>
      <c r="M18" s="13">
        <f t="shared" si="4"/>
        <v>8.4845354361940285E-3</v>
      </c>
      <c r="N18" s="13">
        <f t="shared" si="5"/>
        <v>8.6634546929846411E-3</v>
      </c>
      <c r="O18" s="13">
        <f t="shared" si="11"/>
        <v>2.7654218507391676E-4</v>
      </c>
      <c r="P18" s="19">
        <f t="shared" si="0"/>
        <v>6.2360462181698823E-16</v>
      </c>
      <c r="R18" s="18">
        <f t="shared" si="6"/>
        <v>4.268675455116111E-3</v>
      </c>
      <c r="S18" s="13">
        <f t="shared" si="12"/>
        <v>4.6422581828045656E-3</v>
      </c>
      <c r="T18" s="13">
        <f t="shared" si="7"/>
        <v>3.7005055264407549E-3</v>
      </c>
      <c r="U18" s="13">
        <f t="shared" si="13"/>
        <v>3.9503401105608488E-3</v>
      </c>
      <c r="V18" s="13">
        <f t="shared" si="8"/>
        <v>3.9578693565186715E-3</v>
      </c>
      <c r="W18" s="13">
        <f t="shared" si="14"/>
        <v>2.7654218507391676E-4</v>
      </c>
      <c r="X18" s="19">
        <f t="shared" si="1"/>
        <v>9.3116653643923731E-18</v>
      </c>
    </row>
    <row r="19" spans="1:24" x14ac:dyDescent="0.3">
      <c r="A19">
        <f t="shared" si="9"/>
        <v>16</v>
      </c>
      <c r="B19">
        <v>2.2799999999999998</v>
      </c>
      <c r="C19">
        <f t="shared" si="15"/>
        <v>0.98614718614718599</v>
      </c>
      <c r="D19">
        <v>31.54</v>
      </c>
      <c r="E19">
        <f t="shared" si="16"/>
        <v>0.99039548022598856</v>
      </c>
      <c r="J19" s="18">
        <f t="shared" si="2"/>
        <v>3.4632034632035014E-3</v>
      </c>
      <c r="K19" s="13">
        <f t="shared" si="3"/>
        <v>4.008220962629633E-3</v>
      </c>
      <c r="L19" s="13">
        <f t="shared" si="10"/>
        <v>3.3399165619228824E-3</v>
      </c>
      <c r="M19" s="13">
        <f t="shared" si="4"/>
        <v>7.5262820222238794E-3</v>
      </c>
      <c r="N19" s="13">
        <f t="shared" si="5"/>
        <v>7.6849939276593176E-3</v>
      </c>
      <c r="O19" s="13">
        <f t="shared" si="11"/>
        <v>1.6773131395125587E-4</v>
      </c>
      <c r="P19" s="19">
        <f t="shared" si="0"/>
        <v>2.5333937761315145E-17</v>
      </c>
      <c r="R19" s="18">
        <f t="shared" si="6"/>
        <v>3.3270558694286079E-3</v>
      </c>
      <c r="S19" s="13">
        <f t="shared" si="12"/>
        <v>3.7544966212757942E-3</v>
      </c>
      <c r="T19" s="13">
        <f t="shared" si="7"/>
        <v>2.9928398957855037E-3</v>
      </c>
      <c r="U19" s="13">
        <f t="shared" si="13"/>
        <v>3.281106021242305E-3</v>
      </c>
      <c r="V19" s="13">
        <f t="shared" si="8"/>
        <v>3.2873597243555084E-3</v>
      </c>
      <c r="W19" s="13">
        <f t="shared" si="14"/>
        <v>1.6773131395125587E-4</v>
      </c>
      <c r="X19" s="19">
        <f t="shared" si="1"/>
        <v>2.8270949829971218E-19</v>
      </c>
    </row>
    <row r="20" spans="1:24" x14ac:dyDescent="0.3">
      <c r="A20">
        <f t="shared" si="9"/>
        <v>17</v>
      </c>
      <c r="B20">
        <v>2.2799999999999998</v>
      </c>
      <c r="C20">
        <f t="shared" si="15"/>
        <v>0.98961038961038961</v>
      </c>
      <c r="D20">
        <v>31.66</v>
      </c>
      <c r="E20">
        <f t="shared" si="16"/>
        <v>0.99322033898305084</v>
      </c>
      <c r="J20" s="18">
        <f t="shared" si="2"/>
        <v>3.4632034632036124E-3</v>
      </c>
      <c r="K20" s="13">
        <f t="shared" si="3"/>
        <v>3.6403341505170691E-3</v>
      </c>
      <c r="L20" s="13">
        <f t="shared" si="10"/>
        <v>3.0333687772214979E-3</v>
      </c>
      <c r="M20" s="13">
        <f t="shared" si="4"/>
        <v>6.6994363167267841E-3</v>
      </c>
      <c r="N20" s="13">
        <f t="shared" si="5"/>
        <v>6.8407119558845228E-3</v>
      </c>
      <c r="O20" s="13">
        <f t="shared" si="11"/>
        <v>1.0173418450532208E-4</v>
      </c>
      <c r="P20" s="19">
        <f t="shared" si="0"/>
        <v>9.6865056146204958E-19</v>
      </c>
      <c r="R20" s="18">
        <f t="shared" si="6"/>
        <v>2.8248587570622874E-3</v>
      </c>
      <c r="S20" s="13">
        <f t="shared" si="12"/>
        <v>3.1269910629316772E-3</v>
      </c>
      <c r="T20" s="13">
        <f t="shared" si="7"/>
        <v>2.4926333809634793E-3</v>
      </c>
      <c r="U20" s="13">
        <f t="shared" si="13"/>
        <v>2.7347107268715378E-3</v>
      </c>
      <c r="V20" s="13">
        <f t="shared" si="8"/>
        <v>2.7399230147024172E-3</v>
      </c>
      <c r="W20" s="13">
        <f t="shared" si="14"/>
        <v>1.0173418450532208E-4</v>
      </c>
      <c r="X20" s="19">
        <f t="shared" si="1"/>
        <v>8.0783841420100666E-21</v>
      </c>
    </row>
    <row r="21" spans="1:24" x14ac:dyDescent="0.3">
      <c r="A21">
        <f t="shared" si="9"/>
        <v>18</v>
      </c>
      <c r="B21">
        <v>2.2999999999999998</v>
      </c>
      <c r="C21">
        <f t="shared" si="15"/>
        <v>0.99307359307359311</v>
      </c>
      <c r="D21">
        <v>31.72</v>
      </c>
      <c r="E21">
        <f t="shared" si="16"/>
        <v>0.99535467671060895</v>
      </c>
      <c r="J21" s="18">
        <f t="shared" si="2"/>
        <v>3.4632034632035014E-3</v>
      </c>
      <c r="K21" s="13">
        <f t="shared" si="3"/>
        <v>3.5207709365804108E-3</v>
      </c>
      <c r="L21" s="13">
        <f t="shared" si="10"/>
        <v>2.9337407471934857E-3</v>
      </c>
      <c r="M21" s="13">
        <f t="shared" si="4"/>
        <v>5.9818914270142057E-3</v>
      </c>
      <c r="N21" s="13">
        <f t="shared" si="5"/>
        <v>6.108035701662155E-3</v>
      </c>
      <c r="O21" s="13">
        <f t="shared" si="11"/>
        <v>6.1704902043339781E-5</v>
      </c>
      <c r="P21" s="19">
        <f t="shared" si="0"/>
        <v>3.4979048052796244E-20</v>
      </c>
      <c r="R21" s="18">
        <f t="shared" si="6"/>
        <v>2.134337727558111E-3</v>
      </c>
      <c r="S21" s="13">
        <f t="shared" si="12"/>
        <v>2.45695006155452E-3</v>
      </c>
      <c r="T21" s="13">
        <f t="shared" si="7"/>
        <v>1.9585203844648415E-3</v>
      </c>
      <c r="U21" s="13">
        <f t="shared" si="13"/>
        <v>2.286362099808125E-3</v>
      </c>
      <c r="V21" s="13">
        <f t="shared" si="8"/>
        <v>2.2907198467656789E-3</v>
      </c>
      <c r="W21" s="13">
        <f t="shared" si="14"/>
        <v>6.1704902043339781E-5</v>
      </c>
      <c r="X21" s="19">
        <f t="shared" si="1"/>
        <v>2.1801431869351614E-22</v>
      </c>
    </row>
    <row r="22" spans="1:24" x14ac:dyDescent="0.3">
      <c r="A22">
        <f t="shared" si="9"/>
        <v>19</v>
      </c>
      <c r="B22">
        <v>2.2999999999999998</v>
      </c>
      <c r="C22">
        <f t="shared" si="15"/>
        <v>0.9956709956709956</v>
      </c>
      <c r="D22">
        <v>31.82</v>
      </c>
      <c r="E22">
        <f t="shared" si="16"/>
        <v>0.99736346516007535</v>
      </c>
      <c r="J22" s="18">
        <f t="shared" si="2"/>
        <v>2.5974025974024872E-3</v>
      </c>
      <c r="K22" s="13">
        <f t="shared" si="3"/>
        <v>2.8974973076353124E-3</v>
      </c>
      <c r="L22" s="13">
        <f t="shared" si="10"/>
        <v>2.4143876637851788E-3</v>
      </c>
      <c r="M22" s="13">
        <f t="shared" si="4"/>
        <v>5.3560360364628438E-3</v>
      </c>
      <c r="N22" s="13">
        <f t="shared" si="5"/>
        <v>5.4689824663757521E-3</v>
      </c>
      <c r="O22" s="13">
        <f t="shared" si="11"/>
        <v>3.7425914943850299E-5</v>
      </c>
      <c r="P22" s="19">
        <f t="shared" si="0"/>
        <v>1.1966516439114506E-21</v>
      </c>
      <c r="R22" s="18">
        <f t="shared" si="6"/>
        <v>2.0087884494663921E-3</v>
      </c>
      <c r="S22" s="13">
        <f t="shared" si="12"/>
        <v>2.1544409733950335E-3</v>
      </c>
      <c r="T22" s="13">
        <f t="shared" si="7"/>
        <v>1.7173798643879423E-3</v>
      </c>
      <c r="U22" s="13">
        <f t="shared" si="13"/>
        <v>1.9168288254266367E-3</v>
      </c>
      <c r="V22" s="13">
        <f t="shared" si="8"/>
        <v>1.920482251532176E-3</v>
      </c>
      <c r="W22" s="13">
        <f t="shared" si="14"/>
        <v>3.7425914943850299E-5</v>
      </c>
      <c r="X22" s="19">
        <f t="shared" si="1"/>
        <v>5.5739675928771838E-24</v>
      </c>
    </row>
    <row r="23" spans="1:24" x14ac:dyDescent="0.3">
      <c r="A23">
        <f t="shared" si="9"/>
        <v>20</v>
      </c>
      <c r="B23">
        <v>2.31</v>
      </c>
      <c r="C23">
        <f t="shared" si="15"/>
        <v>0.9982683982683983</v>
      </c>
      <c r="D23">
        <v>31.82</v>
      </c>
      <c r="E23">
        <f t="shared" si="16"/>
        <v>0.99861895794099176</v>
      </c>
      <c r="J23" s="18">
        <f t="shared" si="2"/>
        <v>2.5974025974027093E-3</v>
      </c>
      <c r="K23" s="13">
        <f t="shared" si="3"/>
        <v>2.6949333782283051E-3</v>
      </c>
      <c r="L23" s="13">
        <f t="shared" si="10"/>
        <v>2.2455979116776039E-3</v>
      </c>
      <c r="M23" s="13">
        <f t="shared" si="4"/>
        <v>4.8076799660630764E-3</v>
      </c>
      <c r="N23" s="13">
        <f t="shared" si="5"/>
        <v>4.9090628329134722E-3</v>
      </c>
      <c r="O23" s="13">
        <f t="shared" si="11"/>
        <v>2.269996488124243E-5</v>
      </c>
      <c r="P23" s="19">
        <f t="shared" si="0"/>
        <v>3.8891178427122139E-23</v>
      </c>
      <c r="R23" s="18">
        <f t="shared" si="6"/>
        <v>1.2554927809164118E-3</v>
      </c>
      <c r="S23" s="13">
        <f t="shared" si="12"/>
        <v>1.5476509434719638E-3</v>
      </c>
      <c r="T23" s="13">
        <f t="shared" si="7"/>
        <v>1.2336864180740796E-3</v>
      </c>
      <c r="U23" s="13">
        <f t="shared" si="13"/>
        <v>1.6110489889895304E-3</v>
      </c>
      <c r="V23" s="13">
        <f t="shared" si="8"/>
        <v>1.6141196066449001E-3</v>
      </c>
      <c r="W23" s="13">
        <f t="shared" si="14"/>
        <v>2.269996488124243E-5</v>
      </c>
      <c r="X23" s="19">
        <f t="shared" si="1"/>
        <v>1.3538403884203513E-25</v>
      </c>
    </row>
    <row r="24" spans="1:24" x14ac:dyDescent="0.3">
      <c r="A24">
        <f t="shared" si="9"/>
        <v>21</v>
      </c>
      <c r="B24">
        <v>2.31</v>
      </c>
      <c r="C24">
        <f t="shared" si="15"/>
        <v>0.99913419913419921</v>
      </c>
      <c r="D24">
        <v>31.86</v>
      </c>
      <c r="E24">
        <f t="shared" si="16"/>
        <v>0.99949780288763346</v>
      </c>
      <c r="J24" s="18">
        <f t="shared" si="2"/>
        <v>8.658008658009031E-4</v>
      </c>
      <c r="K24" s="13">
        <f t="shared" si="3"/>
        <v>1.4602689323398087E-3</v>
      </c>
      <c r="L24" s="13">
        <f t="shared" si="10"/>
        <v>1.2167932949443616E-3</v>
      </c>
      <c r="M24" s="13">
        <f t="shared" si="4"/>
        <v>4.3252729876501559E-3</v>
      </c>
      <c r="N24" s="13">
        <f t="shared" si="5"/>
        <v>4.4164830054745407E-3</v>
      </c>
      <c r="O24" s="13">
        <f t="shared" si="11"/>
        <v>1.3768224674873576E-5</v>
      </c>
      <c r="P24" s="19">
        <f t="shared" si="0"/>
        <v>1.2037745703633044E-24</v>
      </c>
      <c r="R24" s="18">
        <f t="shared" si="6"/>
        <v>8.7884494664169921E-4</v>
      </c>
      <c r="S24" s="13">
        <f t="shared" si="12"/>
        <v>1.0962068956115352E-3</v>
      </c>
      <c r="T24" s="13">
        <f t="shared" si="7"/>
        <v>8.738246593777882E-4</v>
      </c>
      <c r="U24" s="13">
        <f t="shared" si="13"/>
        <v>1.3571256994749303E-3</v>
      </c>
      <c r="V24" s="13">
        <f t="shared" si="8"/>
        <v>1.3597123459157549E-3</v>
      </c>
      <c r="W24" s="13">
        <f t="shared" si="14"/>
        <v>1.3768224674873576E-5</v>
      </c>
      <c r="X24" s="19">
        <f t="shared" si="1"/>
        <v>3.1317075088921421E-27</v>
      </c>
    </row>
    <row r="25" spans="1:24" x14ac:dyDescent="0.3">
      <c r="A25">
        <f t="shared" si="9"/>
        <v>22</v>
      </c>
      <c r="B25">
        <v>2.31</v>
      </c>
      <c r="C25">
        <f t="shared" si="15"/>
        <v>1</v>
      </c>
      <c r="D25">
        <v>31.86</v>
      </c>
      <c r="E25">
        <f t="shared" si="16"/>
        <v>0.99974890144381656</v>
      </c>
      <c r="J25" s="18">
        <f t="shared" si="2"/>
        <v>8.6580086580079207E-4</v>
      </c>
      <c r="K25" s="13">
        <f t="shared" si="3"/>
        <v>1.0590029874259724E-3</v>
      </c>
      <c r="L25" s="13">
        <f t="shared" si="10"/>
        <v>8.8243179450599532E-4</v>
      </c>
      <c r="M25" s="13">
        <f t="shared" si="4"/>
        <v>3.899327626040261E-3</v>
      </c>
      <c r="N25" s="13">
        <f t="shared" si="5"/>
        <v>3.9815554399354183E-3</v>
      </c>
      <c r="O25" s="13">
        <f t="shared" si="11"/>
        <v>8.3508503951228313E-6</v>
      </c>
      <c r="P25" s="19">
        <f t="shared" si="0"/>
        <v>3.5566066851643087E-26</v>
      </c>
      <c r="R25" s="18">
        <f t="shared" si="6"/>
        <v>2.5109855618310473E-4</v>
      </c>
      <c r="S25" s="13">
        <f t="shared" si="12"/>
        <v>5.2575876649734463E-4</v>
      </c>
      <c r="T25" s="13">
        <f t="shared" si="7"/>
        <v>4.1910060672728527E-4</v>
      </c>
      <c r="U25" s="13">
        <f t="shared" si="13"/>
        <v>1.1455911067524249E-3</v>
      </c>
      <c r="V25" s="13">
        <f t="shared" si="8"/>
        <v>1.147774573737147E-3</v>
      </c>
      <c r="W25" s="13">
        <f t="shared" si="14"/>
        <v>8.3508503951228313E-6</v>
      </c>
      <c r="X25" s="19">
        <f t="shared" si="1"/>
        <v>6.9149896609234128E-29</v>
      </c>
    </row>
    <row r="26" spans="1:24" x14ac:dyDescent="0.3">
      <c r="A26">
        <f t="shared" si="9"/>
        <v>23</v>
      </c>
      <c r="B26">
        <v>2.31</v>
      </c>
      <c r="C26">
        <f t="shared" si="15"/>
        <v>1</v>
      </c>
      <c r="D26">
        <v>31.86</v>
      </c>
      <c r="E26">
        <f t="shared" si="16"/>
        <v>1.0000000000000002</v>
      </c>
      <c r="J26" s="18">
        <f t="shared" si="2"/>
        <v>0</v>
      </c>
      <c r="K26" s="13">
        <f t="shared" si="3"/>
        <v>3.4417597091344101E-4</v>
      </c>
      <c r="L26" s="13">
        <f t="shared" si="10"/>
        <v>2.8679033321444848E-4</v>
      </c>
      <c r="M26" s="13">
        <f t="shared" si="4"/>
        <v>3.521986442228656E-3</v>
      </c>
      <c r="N26" s="13">
        <f t="shared" si="5"/>
        <v>3.5962570020500006E-3</v>
      </c>
      <c r="O26" s="13">
        <f t="shared" si="11"/>
        <v>5.0650467993153544E-6</v>
      </c>
      <c r="P26" s="19">
        <f t="shared" si="0"/>
        <v>1.0051279762420874E-27</v>
      </c>
      <c r="R26" s="18">
        <f t="shared" si="6"/>
        <v>2.5109855618365984E-4</v>
      </c>
      <c r="S26" s="13">
        <f t="shared" si="12"/>
        <v>3.4036312453560741E-4</v>
      </c>
      <c r="T26" s="13">
        <f t="shared" si="7"/>
        <v>2.7131528961617051E-4</v>
      </c>
      <c r="U26" s="13">
        <f t="shared" si="13"/>
        <v>9.6885981205447258E-4</v>
      </c>
      <c r="V26" s="13">
        <f t="shared" si="8"/>
        <v>9.7070643376790582E-4</v>
      </c>
      <c r="W26" s="13">
        <f t="shared" si="14"/>
        <v>5.0650467993153544E-6</v>
      </c>
      <c r="X26" s="19">
        <f t="shared" si="1"/>
        <v>1.4604837238192835E-30</v>
      </c>
    </row>
    <row r="27" spans="1:24" x14ac:dyDescent="0.3">
      <c r="A27">
        <f t="shared" si="9"/>
        <v>24</v>
      </c>
      <c r="B27">
        <v>2.31</v>
      </c>
      <c r="C27">
        <f t="shared" si="15"/>
        <v>1</v>
      </c>
      <c r="D27">
        <v>31.86</v>
      </c>
      <c r="E27">
        <f t="shared" si="16"/>
        <v>1.0000000000000002</v>
      </c>
      <c r="J27" s="18">
        <f t="shared" si="2"/>
        <v>0</v>
      </c>
      <c r="K27" s="13">
        <f t="shared" si="3"/>
        <v>1.1185719054686832E-4</v>
      </c>
      <c r="L27" s="13">
        <f t="shared" si="10"/>
        <v>9.3206858294695748E-5</v>
      </c>
      <c r="M27" s="13">
        <f t="shared" si="4"/>
        <v>3.1866933329284882E-3</v>
      </c>
      <c r="N27" s="13">
        <f t="shared" si="5"/>
        <v>3.2538933354548409E-3</v>
      </c>
      <c r="O27" s="13">
        <f t="shared" si="11"/>
        <v>3.0721061766641045E-6</v>
      </c>
      <c r="P27" s="19">
        <f t="shared" si="0"/>
        <v>2.7222216023223198E-29</v>
      </c>
      <c r="R27" s="18">
        <f t="shared" si="6"/>
        <v>0</v>
      </c>
      <c r="S27" s="13">
        <f t="shared" si="12"/>
        <v>1.1061801547407239E-4</v>
      </c>
      <c r="T27" s="13">
        <f t="shared" si="7"/>
        <v>8.8177469125255399E-5</v>
      </c>
      <c r="U27" s="13">
        <f t="shared" si="13"/>
        <v>8.2081803277254907E-4</v>
      </c>
      <c r="V27" s="13">
        <f t="shared" si="8"/>
        <v>8.2238249068816976E-4</v>
      </c>
      <c r="W27" s="13">
        <f t="shared" si="14"/>
        <v>3.0721061766641045E-6</v>
      </c>
      <c r="X27" s="19">
        <f t="shared" si="1"/>
        <v>2.9560957836445908E-32</v>
      </c>
    </row>
    <row r="28" spans="1:24" x14ac:dyDescent="0.3">
      <c r="A28">
        <f t="shared" si="9"/>
        <v>25</v>
      </c>
      <c r="B28">
        <v>2.31</v>
      </c>
      <c r="C28">
        <f t="shared" si="15"/>
        <v>1</v>
      </c>
      <c r="D28">
        <v>31.86</v>
      </c>
      <c r="E28">
        <f t="shared" si="16"/>
        <v>1.0000000000000002</v>
      </c>
      <c r="J28" s="18">
        <f t="shared" si="2"/>
        <v>0</v>
      </c>
      <c r="K28" s="13">
        <f t="shared" si="3"/>
        <v>3.6353586927732201E-5</v>
      </c>
      <c r="L28" s="13">
        <f t="shared" si="10"/>
        <v>3.0292228945776116E-5</v>
      </c>
      <c r="M28" s="13">
        <f t="shared" si="4"/>
        <v>2.8879408329664422E-3</v>
      </c>
      <c r="N28" s="13">
        <f t="shared" si="5"/>
        <v>2.9488408352559494E-3</v>
      </c>
      <c r="O28" s="13">
        <f t="shared" si="11"/>
        <v>1.8633265860393359E-6</v>
      </c>
      <c r="P28" s="19">
        <f t="shared" si="0"/>
        <v>7.0777761660380331E-31</v>
      </c>
      <c r="R28" s="18">
        <f t="shared" si="6"/>
        <v>0</v>
      </c>
      <c r="S28" s="13">
        <f t="shared" si="12"/>
        <v>3.5950855029073524E-5</v>
      </c>
      <c r="T28" s="13">
        <f t="shared" si="7"/>
        <v>2.8657677465708E-5</v>
      </c>
      <c r="U28" s="13">
        <f t="shared" si="13"/>
        <v>6.9651145569401413E-4</v>
      </c>
      <c r="V28" s="13">
        <f t="shared" si="8"/>
        <v>6.9783898849260569E-4</v>
      </c>
      <c r="W28" s="13">
        <f t="shared" si="14"/>
        <v>1.8633265860393359E-6</v>
      </c>
      <c r="X28" s="19">
        <f t="shared" si="1"/>
        <v>5.7439614382420224E-34</v>
      </c>
    </row>
    <row r="29" spans="1:24" x14ac:dyDescent="0.3">
      <c r="A29">
        <f t="shared" si="9"/>
        <v>26</v>
      </c>
      <c r="B29">
        <v>2.31</v>
      </c>
      <c r="C29">
        <f t="shared" si="15"/>
        <v>1</v>
      </c>
      <c r="D29">
        <v>31.86</v>
      </c>
      <c r="E29">
        <f t="shared" si="16"/>
        <v>1.0000000000000002</v>
      </c>
      <c r="J29" s="18">
        <f t="shared" si="2"/>
        <v>0</v>
      </c>
      <c r="K29" s="13">
        <f t="shared" si="3"/>
        <v>1.1814915751512964E-5</v>
      </c>
      <c r="L29" s="13">
        <f t="shared" si="10"/>
        <v>9.8449744073772369E-6</v>
      </c>
      <c r="M29" s="13">
        <f t="shared" si="4"/>
        <v>2.6210737078460247E-3</v>
      </c>
      <c r="N29" s="13">
        <f t="shared" si="5"/>
        <v>2.6763460988128533E-3</v>
      </c>
      <c r="O29" s="13">
        <f t="shared" si="11"/>
        <v>1.1301647034905273E-6</v>
      </c>
      <c r="P29" s="19">
        <f t="shared" si="0"/>
        <v>1.7694440415095077E-32</v>
      </c>
      <c r="R29" s="18">
        <f t="shared" si="6"/>
        <v>0</v>
      </c>
      <c r="S29" s="13">
        <f t="shared" si="12"/>
        <v>1.1684027884448894E-5</v>
      </c>
      <c r="T29" s="13">
        <f t="shared" si="7"/>
        <v>9.3137451763550989E-6</v>
      </c>
      <c r="U29" s="13">
        <f t="shared" si="13"/>
        <v>5.9190575373700564E-4</v>
      </c>
      <c r="V29" s="13">
        <f t="shared" si="8"/>
        <v>5.9303391077640132E-4</v>
      </c>
      <c r="W29" s="13">
        <f t="shared" si="14"/>
        <v>1.1301647034905273E-6</v>
      </c>
      <c r="X29" s="19">
        <f t="shared" si="1"/>
        <v>1.0731765886611276E-35</v>
      </c>
    </row>
    <row r="30" spans="1:24" x14ac:dyDescent="0.3">
      <c r="A30">
        <f t="shared" si="9"/>
        <v>27</v>
      </c>
      <c r="B30">
        <v>2.31</v>
      </c>
      <c r="C30">
        <f t="shared" si="15"/>
        <v>1</v>
      </c>
      <c r="D30">
        <v>31.86</v>
      </c>
      <c r="E30">
        <f t="shared" si="16"/>
        <v>1.0000000000000002</v>
      </c>
      <c r="J30" s="18">
        <f t="shared" si="2"/>
        <v>0</v>
      </c>
      <c r="K30" s="13">
        <f t="shared" si="3"/>
        <v>3.8398476192417128E-6</v>
      </c>
      <c r="L30" s="13">
        <f t="shared" si="10"/>
        <v>3.1996166823976015E-6</v>
      </c>
      <c r="M30" s="13">
        <f t="shared" si="4"/>
        <v>2.3821347564432749E-3</v>
      </c>
      <c r="N30" s="13">
        <f t="shared" si="5"/>
        <v>2.432368476769288E-3</v>
      </c>
      <c r="O30" s="13">
        <f t="shared" si="11"/>
        <v>6.8547954319204212E-7</v>
      </c>
      <c r="P30" s="19">
        <f t="shared" si="0"/>
        <v>4.2597726925228908E-34</v>
      </c>
      <c r="R30" s="18">
        <f t="shared" si="6"/>
        <v>0</v>
      </c>
      <c r="S30" s="13">
        <f t="shared" si="12"/>
        <v>3.7973090624458901E-6</v>
      </c>
      <c r="T30" s="13">
        <f t="shared" si="7"/>
        <v>3.0269671823154069E-6</v>
      </c>
      <c r="U30" s="13">
        <f t="shared" si="13"/>
        <v>5.0370122668458935E-4</v>
      </c>
      <c r="V30" s="13">
        <f t="shared" si="8"/>
        <v>5.0466126817945369E-4</v>
      </c>
      <c r="W30" s="13">
        <f t="shared" si="14"/>
        <v>6.8547954319204212E-7</v>
      </c>
      <c r="X30" s="19">
        <f t="shared" si="1"/>
        <v>1.9308140398860478E-37</v>
      </c>
    </row>
    <row r="31" spans="1:24" x14ac:dyDescent="0.3">
      <c r="A31">
        <f t="shared" si="9"/>
        <v>28</v>
      </c>
      <c r="B31">
        <v>2.31</v>
      </c>
      <c r="C31">
        <f t="shared" si="15"/>
        <v>1</v>
      </c>
      <c r="D31">
        <v>31.86</v>
      </c>
      <c r="E31">
        <f t="shared" si="16"/>
        <v>1.0000000000000002</v>
      </c>
      <c r="J31" s="18">
        <f t="shared" si="2"/>
        <v>0</v>
      </c>
      <c r="K31" s="13">
        <f t="shared" si="3"/>
        <v>1.2479504762535564E-6</v>
      </c>
      <c r="L31" s="13">
        <f t="shared" si="10"/>
        <v>1.0398754217792202E-6</v>
      </c>
      <c r="M31" s="13">
        <f t="shared" si="4"/>
        <v>2.1677426283633803E-3</v>
      </c>
      <c r="N31" s="13">
        <f t="shared" si="5"/>
        <v>2.2134553138600521E-3</v>
      </c>
      <c r="O31" s="13">
        <f t="shared" si="11"/>
        <v>4.1576435955178383E-7</v>
      </c>
      <c r="P31" s="19">
        <f t="shared" si="0"/>
        <v>9.8887580362138541E-36</v>
      </c>
      <c r="R31" s="18">
        <f t="shared" si="6"/>
        <v>0</v>
      </c>
      <c r="S31" s="13">
        <f t="shared" si="12"/>
        <v>1.234125445294914E-6</v>
      </c>
      <c r="T31" s="13">
        <f t="shared" si="7"/>
        <v>9.837643342525071E-7</v>
      </c>
      <c r="U31" s="13">
        <f t="shared" si="13"/>
        <v>4.2918818315090346E-4</v>
      </c>
      <c r="V31" s="13">
        <f t="shared" si="8"/>
        <v>4.3000620471428613E-4</v>
      </c>
      <c r="W31" s="13">
        <f t="shared" si="14"/>
        <v>4.1576435955178383E-7</v>
      </c>
      <c r="X31" s="19">
        <f t="shared" si="1"/>
        <v>3.3497734733195514E-39</v>
      </c>
    </row>
    <row r="32" spans="1:24" x14ac:dyDescent="0.3">
      <c r="A32">
        <f t="shared" si="9"/>
        <v>29</v>
      </c>
      <c r="B32">
        <v>2.31</v>
      </c>
      <c r="C32">
        <f t="shared" si="15"/>
        <v>1</v>
      </c>
      <c r="D32">
        <v>31.86</v>
      </c>
      <c r="E32">
        <f t="shared" si="16"/>
        <v>1</v>
      </c>
      <c r="J32" s="18">
        <f t="shared" si="2"/>
        <v>0</v>
      </c>
      <c r="K32" s="13">
        <f t="shared" si="3"/>
        <v>4.055839047824058E-7</v>
      </c>
      <c r="L32" s="13">
        <f t="shared" si="10"/>
        <v>3.3795951207824654E-7</v>
      </c>
      <c r="M32" s="13">
        <f t="shared" si="4"/>
        <v>1.97499417965807E-3</v>
      </c>
      <c r="N32" s="13">
        <f t="shared" si="5"/>
        <v>2.016642245535996E-3</v>
      </c>
      <c r="O32" s="13">
        <f t="shared" si="11"/>
        <v>2.5217383128394401E-7</v>
      </c>
      <c r="P32" s="19">
        <f t="shared" si="0"/>
        <v>2.2164457667375883E-37</v>
      </c>
      <c r="R32" s="18">
        <f t="shared" si="6"/>
        <v>0</v>
      </c>
      <c r="S32" s="13">
        <f t="shared" si="12"/>
        <v>4.0109076972084699E-7</v>
      </c>
      <c r="T32" s="13">
        <f t="shared" si="7"/>
        <v>3.1972340863206475E-7</v>
      </c>
      <c r="U32" s="13">
        <f t="shared" si="13"/>
        <v>3.6613328590964984E-4</v>
      </c>
      <c r="V32" s="13">
        <f t="shared" si="8"/>
        <v>3.6683112647167886E-4</v>
      </c>
      <c r="W32" s="13">
        <f t="shared" si="14"/>
        <v>2.5217383128394401E-7</v>
      </c>
      <c r="X32" s="19">
        <f t="shared" si="1"/>
        <v>5.6111317163816708E-41</v>
      </c>
    </row>
    <row r="33" spans="1:24" ht="15" thickBot="1" x14ac:dyDescent="0.35">
      <c r="A33">
        <f t="shared" si="9"/>
        <v>30</v>
      </c>
      <c r="B33">
        <v>2.31</v>
      </c>
      <c r="C33">
        <f t="shared" si="15"/>
        <v>1</v>
      </c>
      <c r="D33">
        <v>31.86</v>
      </c>
      <c r="E33">
        <f t="shared" si="16"/>
        <v>1</v>
      </c>
      <c r="J33" s="20">
        <f t="shared" si="2"/>
        <v>0</v>
      </c>
      <c r="K33" s="21">
        <f t="shared" si="3"/>
        <v>1.3181476905428187E-7</v>
      </c>
      <c r="L33" s="21">
        <f t="shared" si="10"/>
        <v>1.0983684142543012E-7</v>
      </c>
      <c r="M33" s="21">
        <f t="shared" si="4"/>
        <v>1.8013858203171592E-3</v>
      </c>
      <c r="N33" s="21">
        <f t="shared" si="5"/>
        <v>1.8393728868558161E-3</v>
      </c>
      <c r="O33" s="21">
        <f t="shared" si="11"/>
        <v>1.5295116025091289E-7</v>
      </c>
      <c r="P33" s="22">
        <f t="shared" si="0"/>
        <v>4.8022991612647719E-39</v>
      </c>
      <c r="R33" s="20">
        <f t="shared" si="6"/>
        <v>0</v>
      </c>
      <c r="S33" s="21">
        <f t="shared" si="12"/>
        <v>1.3035450015927525E-7</v>
      </c>
      <c r="T33" s="21">
        <f t="shared" si="7"/>
        <v>1.0391010780542102E-7</v>
      </c>
      <c r="U33" s="21">
        <f t="shared" si="13"/>
        <v>3.1268963691799946E-4</v>
      </c>
      <c r="V33" s="21">
        <f t="shared" si="8"/>
        <v>3.1328561526895813E-4</v>
      </c>
      <c r="W33" s="21">
        <f t="shared" si="14"/>
        <v>1.5295116025091289E-7</v>
      </c>
      <c r="X33" s="22">
        <f t="shared" si="1"/>
        <v>9.0857803001837366E-43</v>
      </c>
    </row>
    <row r="34" spans="1:24" x14ac:dyDescent="0.3">
      <c r="K34">
        <f>SUM(K3:K33)</f>
        <v>1.2000961366298293</v>
      </c>
      <c r="M34">
        <f>SUM(M3:M33)</f>
        <v>0.97934781641606605</v>
      </c>
      <c r="S34">
        <f>SUM(S3:S33)</f>
        <v>1.2544929739017614</v>
      </c>
      <c r="U34">
        <f>SUM(U3:U33)</f>
        <v>0.99809765172126719</v>
      </c>
    </row>
    <row r="36" spans="1:24" x14ac:dyDescent="0.3">
      <c r="K36" s="9" t="s">
        <v>39</v>
      </c>
      <c r="L36">
        <f>SUMPRODUCT(L3:L33,$A3:$A33)</f>
        <v>2.9004779659841788</v>
      </c>
      <c r="M36" s="9">
        <f>SUMPRODUCT(M3:M33,$A3:$A33)</f>
        <v>3.8446250674875286</v>
      </c>
      <c r="N36" s="9">
        <f>SUMPRODUCT(N3:N33,$A3:$A33)</f>
        <v>3.925699330761748</v>
      </c>
      <c r="S36" s="9" t="s">
        <v>39</v>
      </c>
      <c r="T36">
        <f>SUMPRODUCT(T3:T33,$A3:$A33)</f>
        <v>2.1886060607492457</v>
      </c>
      <c r="U36" s="9">
        <f>SUMPRODUCT(U3:U33,$A3:$A33)</f>
        <v>2.4365844618251162</v>
      </c>
      <c r="V36" s="9">
        <f>SUMPRODUCT(V3:V33,$A3:$A33)</f>
        <v>2.44122852871471</v>
      </c>
    </row>
    <row r="37" spans="1:24" x14ac:dyDescent="0.3">
      <c r="K37" t="s">
        <v>42</v>
      </c>
      <c r="M37">
        <f>H8</f>
        <v>0.9425</v>
      </c>
      <c r="S37" t="s">
        <v>42</v>
      </c>
      <c r="U37">
        <f>H10</f>
        <v>0.88249999999999995</v>
      </c>
    </row>
  </sheetData>
  <mergeCells count="2">
    <mergeCell ref="J1:P1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2"/>
      <c r="B1" s="2" t="s">
        <v>12</v>
      </c>
      <c r="C1" s="2" t="s">
        <v>13</v>
      </c>
      <c r="D1" s="2" t="s">
        <v>11</v>
      </c>
    </row>
    <row r="2" spans="1:4" x14ac:dyDescent="0.3">
      <c r="A2" s="1" t="s">
        <v>1</v>
      </c>
      <c r="B2" s="3" t="e">
        <f>young!#REF!</f>
        <v>#REF!</v>
      </c>
      <c r="C2" s="3" t="e">
        <f>old!#REF!</f>
        <v>#REF!</v>
      </c>
      <c r="D2" s="3" t="e">
        <f t="shared" ref="D2:D8" si="0">(B2*$B$9+C2*$C$9)/($B$9+C$9)</f>
        <v>#REF!</v>
      </c>
    </row>
    <row r="3" spans="1:4" x14ac:dyDescent="0.3">
      <c r="A3" s="1" t="s">
        <v>2</v>
      </c>
      <c r="B3" s="4" t="e">
        <f>young!#REF!</f>
        <v>#REF!</v>
      </c>
      <c r="C3" s="4">
        <f>old!J3</f>
        <v>0.99999000000000005</v>
      </c>
      <c r="D3" s="4" t="e">
        <f t="shared" si="0"/>
        <v>#REF!</v>
      </c>
    </row>
    <row r="4" spans="1:4" x14ac:dyDescent="0.3">
      <c r="A4" s="1" t="s">
        <v>4</v>
      </c>
      <c r="B4" s="4" t="e">
        <f>young!#REF!</f>
        <v>#REF!</v>
      </c>
      <c r="C4" s="4">
        <f>old!J4</f>
        <v>0.75</v>
      </c>
      <c r="D4" s="4" t="e">
        <f t="shared" si="0"/>
        <v>#REF!</v>
      </c>
    </row>
    <row r="5" spans="1:4" x14ac:dyDescent="0.3">
      <c r="A5" s="1" t="s">
        <v>3</v>
      </c>
      <c r="B5" s="3" t="e">
        <f>young!#REF!</f>
        <v>#REF!</v>
      </c>
      <c r="C5" s="3">
        <f>old!J5</f>
        <v>17</v>
      </c>
      <c r="D5" s="3" t="e">
        <f t="shared" si="0"/>
        <v>#REF!</v>
      </c>
    </row>
    <row r="6" spans="1:4" x14ac:dyDescent="0.3">
      <c r="A6" s="1" t="s">
        <v>5</v>
      </c>
      <c r="B6" s="3" t="e">
        <f>young!#REF!</f>
        <v>#REF!</v>
      </c>
      <c r="C6" s="3">
        <f>old!J6</f>
        <v>0.9</v>
      </c>
      <c r="D6" s="3" t="e">
        <f t="shared" si="0"/>
        <v>#REF!</v>
      </c>
    </row>
    <row r="7" spans="1:4" x14ac:dyDescent="0.3">
      <c r="A7" s="1" t="s">
        <v>16</v>
      </c>
      <c r="B7" s="4" t="e">
        <f>#REF!/100</f>
        <v>#REF!</v>
      </c>
      <c r="C7" s="4" t="e">
        <f>#REF!/100</f>
        <v>#REF!</v>
      </c>
      <c r="D7" s="4" t="e">
        <f t="shared" si="0"/>
        <v>#REF!</v>
      </c>
    </row>
    <row r="8" spans="1:4" x14ac:dyDescent="0.3">
      <c r="A8" s="1" t="s">
        <v>17</v>
      </c>
      <c r="B8" t="e">
        <f>#REF!</f>
        <v>#REF!</v>
      </c>
      <c r="C8" t="e">
        <f>#REF!</f>
        <v>#REF!</v>
      </c>
      <c r="D8" s="3" t="e">
        <f t="shared" si="0"/>
        <v>#REF!</v>
      </c>
    </row>
    <row r="9" spans="1:4" x14ac:dyDescent="0.3">
      <c r="A9" s="1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2021-01-28T10:16:45Z</dcterms:modified>
</cp:coreProperties>
</file>