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"/>
    </mc:Choice>
  </mc:AlternateContent>
  <xr:revisionPtr revIDLastSave="0" documentId="8_{702D0209-EC3A-4E15-B8B8-11762F33E9CB}" xr6:coauthVersionLast="45" xr6:coauthVersionMax="45" xr10:uidLastSave="{00000000-0000-0000-0000-000000000000}"/>
  <bookViews>
    <workbookView xWindow="-110" yWindow="-110" windowWidth="19420" windowHeight="10420" xr2:uid="{2F86AA83-1374-4F1F-A071-4AC9C5D5A26B}"/>
  </bookViews>
  <sheets>
    <sheet name="Sheet2" sheetId="2" r:id="rId1"/>
    <sheet name="Sheet1" sheetId="1" r:id="rId2"/>
  </sheets>
  <definedNames>
    <definedName name="ExternalData_1" localSheetId="0" hidden="1">Sheet2!$A$1:$G$32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2" l="1"/>
  <c r="Q3" i="2"/>
  <c r="J33" i="2"/>
  <c r="Q2" i="2"/>
  <c r="O4" i="2"/>
  <c r="H14" i="2"/>
  <c r="H5" i="2"/>
  <c r="H6" i="2" s="1"/>
  <c r="H7" i="2" s="1"/>
  <c r="H8" i="2" s="1"/>
  <c r="H9" i="2" s="1"/>
  <c r="H10" i="2" s="1"/>
  <c r="H11" i="2" s="1"/>
  <c r="H12" i="2" s="1"/>
  <c r="H13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4" i="2"/>
  <c r="H3" i="2"/>
  <c r="I2" i="2"/>
  <c r="Q8" i="2"/>
  <c r="P2" i="2" l="1"/>
  <c r="O2" i="2"/>
  <c r="K32" i="2"/>
  <c r="K31" i="2"/>
  <c r="K30" i="2"/>
  <c r="L30" i="2" s="1"/>
  <c r="K29" i="2"/>
  <c r="L29" i="2" s="1"/>
  <c r="K28" i="2"/>
  <c r="K27" i="2"/>
  <c r="K26" i="2"/>
  <c r="K25" i="2"/>
  <c r="K24" i="2"/>
  <c r="K23" i="2"/>
  <c r="K22" i="2"/>
  <c r="K21" i="2"/>
  <c r="L21" i="2" s="1"/>
  <c r="K20" i="2"/>
  <c r="K19" i="2"/>
  <c r="K18" i="2"/>
  <c r="K17" i="2"/>
  <c r="K16" i="2"/>
  <c r="K15" i="2"/>
  <c r="K14" i="2"/>
  <c r="K13" i="2"/>
  <c r="L13" i="2" s="1"/>
  <c r="K12" i="2"/>
  <c r="K11" i="2"/>
  <c r="K10" i="2"/>
  <c r="K9" i="2"/>
  <c r="K8" i="2"/>
  <c r="K7" i="2"/>
  <c r="L7" i="2" s="1"/>
  <c r="K6" i="2"/>
  <c r="L6" i="2" s="1"/>
  <c r="K5" i="2"/>
  <c r="L5" i="2" s="1"/>
  <c r="K4" i="2"/>
  <c r="K3" i="2"/>
  <c r="K2" i="2"/>
  <c r="L2" i="2" s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J2" i="2"/>
  <c r="L10" i="2" l="1"/>
  <c r="L18" i="2"/>
  <c r="L26" i="2"/>
  <c r="L31" i="2"/>
  <c r="L23" i="2"/>
  <c r="L15" i="2"/>
  <c r="L8" i="2"/>
  <c r="J16" i="2"/>
  <c r="J24" i="2"/>
  <c r="J32" i="2"/>
  <c r="L9" i="2"/>
  <c r="L17" i="2"/>
  <c r="L25" i="2"/>
  <c r="L32" i="2"/>
  <c r="J10" i="2"/>
  <c r="L3" i="2"/>
  <c r="L11" i="2"/>
  <c r="L19" i="2"/>
  <c r="L27" i="2"/>
  <c r="J3" i="2"/>
  <c r="L4" i="2"/>
  <c r="L12" i="2"/>
  <c r="L33" i="2" s="1"/>
  <c r="P3" i="2" s="1"/>
  <c r="L20" i="2"/>
  <c r="L28" i="2"/>
  <c r="L16" i="2"/>
  <c r="L24" i="2"/>
  <c r="L14" i="2"/>
  <c r="L22" i="2"/>
  <c r="J22" i="2"/>
  <c r="J19" i="2"/>
  <c r="J6" i="2"/>
  <c r="J14" i="2"/>
  <c r="J30" i="2"/>
  <c r="J20" i="2"/>
  <c r="J5" i="2"/>
  <c r="J13" i="2"/>
  <c r="J21" i="2"/>
  <c r="J29" i="2"/>
  <c r="J27" i="2"/>
  <c r="J28" i="2"/>
  <c r="J7" i="2"/>
  <c r="J15" i="2"/>
  <c r="J23" i="2"/>
  <c r="J31" i="2"/>
  <c r="J11" i="2"/>
  <c r="J12" i="2"/>
  <c r="J4" i="2"/>
  <c r="J8" i="2"/>
  <c r="J26" i="2"/>
  <c r="J9" i="2"/>
  <c r="J25" i="2"/>
  <c r="J17" i="2"/>
  <c r="J18" i="2"/>
  <c r="O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5F0D80-9BA0-4B75-B18C-2F8101A44F77}" keepAlive="1" name="Query - P_hospital" description="Connection to the 'P_hospital' query in the workbook." type="5" refreshedVersion="6" background="1" saveData="1">
    <dbPr connection="Provider=Microsoft.Mashup.OleDb.1;Data Source=$Workbook$;Location=P_hospital;Extended Properties=&quot;&quot;" command="SELECT * FROM [P_hospital]"/>
  </connection>
</connections>
</file>

<file path=xl/sharedStrings.xml><?xml version="1.0" encoding="utf-8"?>
<sst xmlns="http://schemas.openxmlformats.org/spreadsheetml/2006/main" count="19" uniqueCount="19">
  <si>
    <t>day</t>
  </si>
  <si>
    <t>P_y</t>
  </si>
  <si>
    <t>P_y_low</t>
  </si>
  <si>
    <t>P_y_up</t>
  </si>
  <si>
    <t>P_o</t>
  </si>
  <si>
    <t>P_o_low</t>
  </si>
  <si>
    <t>'P_o_up"</t>
  </si>
  <si>
    <t>hospitalization rate</t>
  </si>
  <si>
    <t>Y</t>
  </si>
  <si>
    <t>O</t>
  </si>
  <si>
    <t>time to hospital</t>
  </si>
  <si>
    <t>Column1</t>
  </si>
  <si>
    <t>Ph_y_scaled</t>
  </si>
  <si>
    <t>CPh_y_scaled</t>
  </si>
  <si>
    <t>CPh_o_scaled</t>
  </si>
  <si>
    <t>Ph_o_scaled</t>
  </si>
  <si>
    <t>sample size</t>
  </si>
  <si>
    <t>statistics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</si>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</sst>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3" fillId="0" borderId="0" xfId="0" applyFont="1"/>
    <xf numFmtId="0" fontId="2" fillId="2" borderId="0" xfId="0" applyFont="1" applyFill="1"/>
    <xf numFmtId="2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CE387B-8928-413E-BA88-A7E2CA9B2179}" autoFormatId="16" applyNumberFormats="0" applyBorderFormats="0" applyFontFormats="0" applyPatternFormats="0" applyAlignmentFormats="0" applyWidthHeightFormats="0">
  <queryTableRefresh nextId="13" unboundColumnsRight="5">
    <queryTableFields count="12">
      <queryTableField id="1" name="day" tableColumnId="1"/>
      <queryTableField id="2" name="P_y" tableColumnId="2"/>
      <queryTableField id="3" name="P_y_low" tableColumnId="3"/>
      <queryTableField id="4" name="P_y_up" tableColumnId="4"/>
      <queryTableField id="5" name="P_o" tableColumnId="5"/>
      <queryTableField id="6" name="P_o_low" tableColumnId="6"/>
      <queryTableField id="7" name="'P_o_up&quot;" tableColumnId="7"/>
      <queryTableField id="12" dataBound="0" tableColumnId="12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55F81-C456-40BD-8535-67AAF22FDE6D}" name="P_hospital" displayName="P_hospital" ref="A1:L33" tableType="queryTable" totalsRowCount="1">
  <autoFilter ref="A1:L32" xr:uid="{C19129E0-889E-4F23-B5B6-E4DDEBB35A59}"/>
  <tableColumns count="12">
    <tableColumn id="1" xr3:uid="{A83FD534-CFE5-4A21-B454-467EF64498AF}" uniqueName="1" name="day" queryTableFieldId="1"/>
    <tableColumn id="2" xr3:uid="{35EE4372-4E0D-4D9B-A279-ADE34E7432CB}" uniqueName="2" name="P_y" queryTableFieldId="2"/>
    <tableColumn id="3" xr3:uid="{59B8B5D3-4016-4094-AD9E-13E66EC6F841}" uniqueName="3" name="P_y_low" queryTableFieldId="3"/>
    <tableColumn id="4" xr3:uid="{F13884AC-199A-46B6-ABD7-BD29E9C26AC2}" uniqueName="4" name="P_y_up" queryTableFieldId="4"/>
    <tableColumn id="5" xr3:uid="{D14CC64F-2F8B-4CC0-B40A-BA9460600B48}" uniqueName="5" name="P_o" queryTableFieldId="5"/>
    <tableColumn id="6" xr3:uid="{CB6A4556-E641-4133-B1F4-DD4A857BBF61}" uniqueName="6" name="P_o_low" queryTableFieldId="6"/>
    <tableColumn id="7" xr3:uid="{0C7A65F9-B2D1-4A82-BACA-2E22A0EB1511}" uniqueName="7" name="'P_o_up&quot;" queryTableFieldId="7"/>
    <tableColumn id="12" xr3:uid="{9602CA05-3212-4255-A96E-A967632867F2}" uniqueName="12" name="Column1" queryTableFieldId="12"/>
    <tableColumn id="8" xr3:uid="{510E794C-AB85-4B94-84E3-5A02B9B9FD32}" uniqueName="8" name="CPh_y_scaled" queryTableFieldId="8">
      <calculatedColumnFormula>P_hospital[[#This Row],[P_y]]/$B$32</calculatedColumnFormula>
    </tableColumn>
    <tableColumn id="9" xr3:uid="{468896B5-4201-48F8-8583-439AF42A6ECE}" uniqueName="9" name="Ph_y_scaled" totalsRowFunction="custom" queryTableFieldId="9">
      <totalsRowFormula>1+SUMPRODUCT(P_hospital[day],P_hospital[Ph_y_scaled])</totalsRowFormula>
    </tableColumn>
    <tableColumn id="10" xr3:uid="{77B2E33A-3D6B-4297-878D-71F83AC85A02}" uniqueName="10" name="CPh_o_scaled" queryTableFieldId="10"/>
    <tableColumn id="11" xr3:uid="{FD7C1AAD-EFEF-4583-8ACE-7ABC972B7124}" uniqueName="11" name="Ph_o_scaled" totalsRowFunction="custom" queryTableFieldId="11">
      <totalsRowFormula>SUMPRODUCT(P_hospital[Ph_o_scaled],P_hospital[day])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A3BB-7A9C-4587-A29D-BF9A79239E84}">
  <dimension ref="A1:Q33"/>
  <sheetViews>
    <sheetView tabSelected="1" topLeftCell="F1" workbookViewId="0">
      <selection activeCell="P11" sqref="P11"/>
    </sheetView>
  </sheetViews>
  <sheetFormatPr defaultRowHeight="14.5" x14ac:dyDescent="0.35"/>
  <cols>
    <col min="1" max="2" width="6.08984375" bestFit="1" customWidth="1"/>
    <col min="3" max="3" width="10.08984375" bestFit="1" customWidth="1"/>
    <col min="4" max="4" width="9.26953125" bestFit="1" customWidth="1"/>
    <col min="5" max="5" width="6.26953125" bestFit="1" customWidth="1"/>
    <col min="6" max="6" width="10.26953125" bestFit="1" customWidth="1"/>
    <col min="7" max="7" width="10.81640625" bestFit="1" customWidth="1"/>
    <col min="8" max="8" width="10.81640625" customWidth="1"/>
    <col min="14" max="14" width="16.8164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13</v>
      </c>
      <c r="J1" t="s">
        <v>12</v>
      </c>
      <c r="K1" t="s">
        <v>14</v>
      </c>
      <c r="L1" t="s">
        <v>15</v>
      </c>
      <c r="N1" s="4" t="s">
        <v>17</v>
      </c>
      <c r="O1" s="4" t="s">
        <v>8</v>
      </c>
      <c r="P1" s="4" t="s">
        <v>9</v>
      </c>
      <c r="Q1" s="4" t="s">
        <v>18</v>
      </c>
    </row>
    <row r="2" spans="1:17" x14ac:dyDescent="0.35">
      <c r="A2">
        <v>0</v>
      </c>
      <c r="B2">
        <v>0.96</v>
      </c>
      <c r="C2">
        <v>0.89</v>
      </c>
      <c r="D2">
        <v>1.03</v>
      </c>
      <c r="E2">
        <v>16.84</v>
      </c>
      <c r="F2">
        <v>16.05</v>
      </c>
      <c r="G2">
        <v>17.63</v>
      </c>
      <c r="H2">
        <v>1</v>
      </c>
      <c r="I2">
        <f>P_hospital[[#This Row],[P_y]]/$B$32</f>
        <v>0.41379310344827586</v>
      </c>
      <c r="J2">
        <f>P_hospital[[#This Row],[CPh_y_scaled]]</f>
        <v>0.41379310344827586</v>
      </c>
      <c r="K2">
        <f>P_hospital[[#This Row],[P_o]]/$E$32</f>
        <v>0.52856246076585056</v>
      </c>
      <c r="L2">
        <f>P_hospital[[#This Row],[CPh_o_scaled]]</f>
        <v>0.52856246076585056</v>
      </c>
      <c r="N2" s="3" t="s">
        <v>7</v>
      </c>
      <c r="O2" s="2">
        <f>B32/100</f>
        <v>2.3199999999999998E-2</v>
      </c>
      <c r="P2" s="2">
        <f>E32/100</f>
        <v>0.31859999999999999</v>
      </c>
      <c r="Q2" s="2">
        <f>O2*O4+P2*P4</f>
        <v>5.2246600000000004E-2</v>
      </c>
    </row>
    <row r="3" spans="1:17" x14ac:dyDescent="0.35">
      <c r="A3">
        <v>1</v>
      </c>
      <c r="B3">
        <v>1.33</v>
      </c>
      <c r="C3">
        <v>1.24</v>
      </c>
      <c r="D3">
        <v>1.42</v>
      </c>
      <c r="E3">
        <v>22.67</v>
      </c>
      <c r="F3">
        <v>21.78</v>
      </c>
      <c r="G3">
        <v>23.55</v>
      </c>
      <c r="H3">
        <f>(1-B2/100)*H2</f>
        <v>0.99039999999999995</v>
      </c>
      <c r="I3">
        <f>P_hospital[[#This Row],[P_y]]/$B$32</f>
        <v>0.57327586206896564</v>
      </c>
      <c r="J3">
        <f>P_hospital[[#This Row],[CPh_y_scaled]]-I2</f>
        <v>0.15948275862068978</v>
      </c>
      <c r="K3">
        <f>P_hospital[[#This Row],[P_o]]/$E$32</f>
        <v>0.71155053358443199</v>
      </c>
      <c r="L3">
        <f>P_hospital[[#This Row],[CPh_o_scaled]]-K2</f>
        <v>0.18298807281858143</v>
      </c>
      <c r="N3" s="3" t="s">
        <v>10</v>
      </c>
      <c r="O3" s="5">
        <f>P_hospital[[#Totals],[Ph_y_scaled]]+R3</f>
        <v>3.8491379310344813</v>
      </c>
      <c r="P3" s="5">
        <f>P_hospital[[#Totals],[Ph_o_scaled]]+R3</f>
        <v>1.9802259887005651</v>
      </c>
      <c r="Q3" s="5">
        <f>O4*O3+P4*P3</f>
        <v>3.5295071352035832</v>
      </c>
    </row>
    <row r="4" spans="1:17" x14ac:dyDescent="0.35">
      <c r="A4">
        <v>2</v>
      </c>
      <c r="B4">
        <v>1.5</v>
      </c>
      <c r="C4">
        <v>1.41</v>
      </c>
      <c r="D4">
        <v>1.59</v>
      </c>
      <c r="E4">
        <v>24.24</v>
      </c>
      <c r="F4">
        <v>23.33</v>
      </c>
      <c r="G4">
        <v>25.15</v>
      </c>
      <c r="H4">
        <f>(1-B3/100)*H3</f>
        <v>0.97722767999999993</v>
      </c>
      <c r="I4">
        <f>P_hospital[[#This Row],[P_y]]/$B$32</f>
        <v>0.64655172413793105</v>
      </c>
      <c r="J4">
        <f>P_hospital[[#This Row],[CPh_y_scaled]]-I3</f>
        <v>7.3275862068965414E-2</v>
      </c>
      <c r="K4">
        <f>P_hospital[[#This Row],[P_o]]/$E$32</f>
        <v>0.76082862523540484</v>
      </c>
      <c r="L4">
        <f>P_hospital[[#This Row],[CPh_o_scaled]]-K3</f>
        <v>4.9278091650972855E-2</v>
      </c>
      <c r="N4" s="3" t="s">
        <v>16</v>
      </c>
      <c r="O4" s="1">
        <f>1-13.5%</f>
        <v>0.86499999999999999</v>
      </c>
      <c r="P4" s="6">
        <v>0.10100000000000001</v>
      </c>
    </row>
    <row r="5" spans="1:17" x14ac:dyDescent="0.35">
      <c r="A5">
        <v>3</v>
      </c>
      <c r="B5">
        <v>1.62</v>
      </c>
      <c r="C5">
        <v>1.52</v>
      </c>
      <c r="D5">
        <v>1.71</v>
      </c>
      <c r="E5">
        <v>25.63</v>
      </c>
      <c r="F5">
        <v>24.69</v>
      </c>
      <c r="G5">
        <v>26.56</v>
      </c>
      <c r="H5">
        <f t="shared" ref="H5:H32" si="0">(1-B4/100)*H4</f>
        <v>0.96256926479999994</v>
      </c>
      <c r="I5">
        <f>P_hospital[[#This Row],[P_y]]/$B$32</f>
        <v>0.69827586206896564</v>
      </c>
      <c r="J5">
        <f>P_hospital[[#This Row],[CPh_y_scaled]]-I4</f>
        <v>5.1724137931034586E-2</v>
      </c>
      <c r="K5">
        <f>P_hospital[[#This Row],[P_o]]/$E$32</f>
        <v>0.80445699937225357</v>
      </c>
      <c r="L5">
        <f>P_hospital[[#This Row],[CPh_o_scaled]]-K4</f>
        <v>4.3628374136848724E-2</v>
      </c>
    </row>
    <row r="6" spans="1:17" x14ac:dyDescent="0.35">
      <c r="A6">
        <v>4</v>
      </c>
      <c r="B6">
        <v>1.74</v>
      </c>
      <c r="C6">
        <v>1.64</v>
      </c>
      <c r="D6">
        <v>1.84</v>
      </c>
      <c r="E6">
        <v>26.74</v>
      </c>
      <c r="F6">
        <v>25.79</v>
      </c>
      <c r="G6">
        <v>27.69</v>
      </c>
      <c r="H6">
        <f t="shared" si="0"/>
        <v>0.94697564271023993</v>
      </c>
      <c r="I6">
        <f>P_hospital[[#This Row],[P_y]]/$B$32</f>
        <v>0.75</v>
      </c>
      <c r="J6">
        <f>P_hospital[[#This Row],[CPh_y_scaled]]-I5</f>
        <v>5.1724137931034364E-2</v>
      </c>
      <c r="K6">
        <f>P_hospital[[#This Row],[P_o]]/$E$32</f>
        <v>0.83929692404268674</v>
      </c>
      <c r="L6">
        <f>P_hospital[[#This Row],[CPh_o_scaled]]-K5</f>
        <v>3.4839924670433176E-2</v>
      </c>
    </row>
    <row r="7" spans="1:17" x14ac:dyDescent="0.35">
      <c r="A7">
        <v>5</v>
      </c>
      <c r="B7">
        <v>1.86</v>
      </c>
      <c r="C7">
        <v>1.76</v>
      </c>
      <c r="D7">
        <v>1.97</v>
      </c>
      <c r="E7">
        <v>27.72</v>
      </c>
      <c r="F7">
        <v>26.76</v>
      </c>
      <c r="G7">
        <v>28.69</v>
      </c>
      <c r="H7">
        <f t="shared" si="0"/>
        <v>0.93049826652708179</v>
      </c>
      <c r="I7">
        <f>P_hospital[[#This Row],[P_y]]/$B$32</f>
        <v>0.80172413793103459</v>
      </c>
      <c r="J7">
        <f>P_hospital[[#This Row],[CPh_y_scaled]]-I6</f>
        <v>5.1724137931034586E-2</v>
      </c>
      <c r="K7">
        <f>P_hospital[[#This Row],[P_o]]/$E$32</f>
        <v>0.87005649717514122</v>
      </c>
      <c r="L7">
        <f>P_hospital[[#This Row],[CPh_o_scaled]]-K6</f>
        <v>3.0759573132454476E-2</v>
      </c>
    </row>
    <row r="8" spans="1:17" x14ac:dyDescent="0.35">
      <c r="A8">
        <v>6</v>
      </c>
      <c r="B8">
        <v>1.96</v>
      </c>
      <c r="C8">
        <v>1.85</v>
      </c>
      <c r="D8">
        <v>2.0699999999999998</v>
      </c>
      <c r="E8">
        <v>28.45</v>
      </c>
      <c r="F8">
        <v>27.47</v>
      </c>
      <c r="G8">
        <v>29.43</v>
      </c>
      <c r="H8">
        <f t="shared" si="0"/>
        <v>0.91319099876967813</v>
      </c>
      <c r="I8">
        <f>P_hospital[[#This Row],[P_y]]/$B$32</f>
        <v>0.84482758620689657</v>
      </c>
      <c r="J8">
        <f>P_hospital[[#This Row],[CPh_y_scaled]]-I7</f>
        <v>4.3103448275861989E-2</v>
      </c>
      <c r="K8">
        <f>P_hospital[[#This Row],[P_o]]/$E$32</f>
        <v>0.89296924042686754</v>
      </c>
      <c r="L8">
        <f>P_hospital[[#This Row],[CPh_o_scaled]]-K7</f>
        <v>2.291274325172632E-2</v>
      </c>
      <c r="O8">
        <v>1398</v>
      </c>
      <c r="P8">
        <v>2524</v>
      </c>
      <c r="Q8">
        <f>O8+P8</f>
        <v>3922</v>
      </c>
    </row>
    <row r="9" spans="1:17" x14ac:dyDescent="0.35">
      <c r="A9">
        <v>7</v>
      </c>
      <c r="B9">
        <v>2.04</v>
      </c>
      <c r="C9">
        <v>1.93</v>
      </c>
      <c r="D9">
        <v>2.15</v>
      </c>
      <c r="E9">
        <v>29.11</v>
      </c>
      <c r="F9">
        <v>28.12</v>
      </c>
      <c r="G9">
        <v>30.11</v>
      </c>
      <c r="H9">
        <f t="shared" si="0"/>
        <v>0.89529245519379252</v>
      </c>
      <c r="I9">
        <f>P_hospital[[#This Row],[P_y]]/$B$32</f>
        <v>0.8793103448275863</v>
      </c>
      <c r="J9">
        <f>P_hospital[[#This Row],[CPh_y_scaled]]-I8</f>
        <v>3.4482758620689724E-2</v>
      </c>
      <c r="K9">
        <f>P_hospital[[#This Row],[P_o]]/$E$32</f>
        <v>0.91368487131198994</v>
      </c>
      <c r="L9">
        <f>P_hospital[[#This Row],[CPh_o_scaled]]-K8</f>
        <v>2.0715630885122405E-2</v>
      </c>
    </row>
    <row r="10" spans="1:17" x14ac:dyDescent="0.35">
      <c r="A10">
        <v>8</v>
      </c>
      <c r="B10">
        <v>2.1</v>
      </c>
      <c r="C10">
        <v>1.99</v>
      </c>
      <c r="D10">
        <v>2.21</v>
      </c>
      <c r="E10">
        <v>29.63</v>
      </c>
      <c r="F10">
        <v>28.62</v>
      </c>
      <c r="G10">
        <v>30.64</v>
      </c>
      <c r="H10">
        <f t="shared" si="0"/>
        <v>0.87702848910783915</v>
      </c>
      <c r="I10">
        <f>P_hospital[[#This Row],[P_y]]/$B$32</f>
        <v>0.90517241379310354</v>
      </c>
      <c r="J10">
        <f>P_hospital[[#This Row],[CPh_y_scaled]]-I9</f>
        <v>2.5862068965517238E-2</v>
      </c>
      <c r="K10">
        <f>P_hospital[[#This Row],[P_o]]/$E$32</f>
        <v>0.93000627746390452</v>
      </c>
      <c r="L10">
        <f>P_hospital[[#This Row],[CPh_o_scaled]]-K9</f>
        <v>1.6321406151914575E-2</v>
      </c>
    </row>
    <row r="11" spans="1:17" x14ac:dyDescent="0.35">
      <c r="A11">
        <v>9</v>
      </c>
      <c r="B11">
        <v>2.15</v>
      </c>
      <c r="C11">
        <v>2.04</v>
      </c>
      <c r="D11">
        <v>2.27</v>
      </c>
      <c r="E11">
        <v>30.03</v>
      </c>
      <c r="F11">
        <v>29.02</v>
      </c>
      <c r="G11">
        <v>31.05</v>
      </c>
      <c r="H11">
        <f t="shared" si="0"/>
        <v>0.85861089083657449</v>
      </c>
      <c r="I11">
        <f>P_hospital[[#This Row],[P_y]]/$B$32</f>
        <v>0.92672413793103448</v>
      </c>
      <c r="J11">
        <f>P_hospital[[#This Row],[CPh_y_scaled]]-I10</f>
        <v>2.1551724137930939E-2</v>
      </c>
      <c r="K11">
        <f>P_hospital[[#This Row],[P_o]]/$E$32</f>
        <v>0.94256120527306975</v>
      </c>
      <c r="L11">
        <f>P_hospital[[#This Row],[CPh_o_scaled]]-K10</f>
        <v>1.2554927809165228E-2</v>
      </c>
      <c r="P11">
        <f>(Q3+2+2.5)*Q2</f>
        <v>0.41951444749012762</v>
      </c>
    </row>
    <row r="12" spans="1:17" x14ac:dyDescent="0.35">
      <c r="A12">
        <v>10</v>
      </c>
      <c r="B12">
        <v>2.19</v>
      </c>
      <c r="C12">
        <v>2.0699999999999998</v>
      </c>
      <c r="D12">
        <v>2.2999999999999998</v>
      </c>
      <c r="E12">
        <v>30.53</v>
      </c>
      <c r="F12">
        <v>29.5</v>
      </c>
      <c r="G12">
        <v>31.56</v>
      </c>
      <c r="H12">
        <f t="shared" si="0"/>
        <v>0.84015075668358818</v>
      </c>
      <c r="I12">
        <f>P_hospital[[#This Row],[P_y]]/$B$32</f>
        <v>0.94396551724137934</v>
      </c>
      <c r="J12">
        <f>P_hospital[[#This Row],[CPh_y_scaled]]-I11</f>
        <v>1.7241379310344862E-2</v>
      </c>
      <c r="K12">
        <f>P_hospital[[#This Row],[P_o]]/$E$32</f>
        <v>0.95825486503452606</v>
      </c>
      <c r="L12">
        <f>P_hospital[[#This Row],[CPh_o_scaled]]-K11</f>
        <v>1.5693659761456313E-2</v>
      </c>
    </row>
    <row r="13" spans="1:17" x14ac:dyDescent="0.35">
      <c r="A13">
        <v>11</v>
      </c>
      <c r="B13">
        <v>2.21</v>
      </c>
      <c r="C13">
        <v>2.09</v>
      </c>
      <c r="D13">
        <v>2.3199999999999998</v>
      </c>
      <c r="E13">
        <v>30.8</v>
      </c>
      <c r="F13">
        <v>29.77</v>
      </c>
      <c r="G13">
        <v>31.84</v>
      </c>
      <c r="H13">
        <f t="shared" si="0"/>
        <v>0.82175145511221759</v>
      </c>
      <c r="I13">
        <f>P_hospital[[#This Row],[P_y]]/$B$32</f>
        <v>0.95258620689655182</v>
      </c>
      <c r="J13">
        <f>P_hospital[[#This Row],[CPh_y_scaled]]-I12</f>
        <v>8.6206896551724865E-3</v>
      </c>
      <c r="K13">
        <f>P_hospital[[#This Row],[P_o]]/$E$32</f>
        <v>0.96672944130571248</v>
      </c>
      <c r="L13">
        <f>P_hospital[[#This Row],[CPh_o_scaled]]-K12</f>
        <v>8.4745762711864181E-3</v>
      </c>
    </row>
    <row r="14" spans="1:17" x14ac:dyDescent="0.35">
      <c r="A14">
        <v>12</v>
      </c>
      <c r="B14">
        <v>2.23</v>
      </c>
      <c r="C14">
        <v>2.11</v>
      </c>
      <c r="D14">
        <v>2.35</v>
      </c>
      <c r="E14">
        <v>30.98</v>
      </c>
      <c r="F14">
        <v>29.94</v>
      </c>
      <c r="G14">
        <v>32.020000000000003</v>
      </c>
      <c r="H14">
        <f>(1-B13/100)*H13</f>
        <v>0.80359074795423757</v>
      </c>
      <c r="I14">
        <f>P_hospital[[#This Row],[P_y]]/$B$32</f>
        <v>0.9612068965517242</v>
      </c>
      <c r="J14">
        <f>P_hospital[[#This Row],[CPh_y_scaled]]-I13</f>
        <v>8.6206896551723755E-3</v>
      </c>
      <c r="K14">
        <f>P_hospital[[#This Row],[P_o]]/$E$32</f>
        <v>0.97237915881983683</v>
      </c>
      <c r="L14">
        <f>P_hospital[[#This Row],[CPh_o_scaled]]-K13</f>
        <v>5.6497175141243527E-3</v>
      </c>
    </row>
    <row r="15" spans="1:17" x14ac:dyDescent="0.35">
      <c r="A15">
        <v>13</v>
      </c>
      <c r="B15">
        <v>2.2599999999999998</v>
      </c>
      <c r="C15">
        <v>2.14</v>
      </c>
      <c r="D15">
        <v>2.38</v>
      </c>
      <c r="E15">
        <v>31.19</v>
      </c>
      <c r="F15">
        <v>30.15</v>
      </c>
      <c r="G15">
        <v>32.24</v>
      </c>
      <c r="H15">
        <f t="shared" si="0"/>
        <v>0.78567067427485804</v>
      </c>
      <c r="I15">
        <f>P_hospital[[#This Row],[P_y]]/$B$32</f>
        <v>0.97413793103448276</v>
      </c>
      <c r="J15">
        <f>P_hospital[[#This Row],[CPh_y_scaled]]-I14</f>
        <v>1.2931034482758563E-2</v>
      </c>
      <c r="K15">
        <f>P_hospital[[#This Row],[P_o]]/$E$32</f>
        <v>0.97897049591964846</v>
      </c>
      <c r="L15">
        <f>P_hospital[[#This Row],[CPh_o_scaled]]-K14</f>
        <v>6.5913370998116338E-3</v>
      </c>
    </row>
    <row r="16" spans="1:17" x14ac:dyDescent="0.35">
      <c r="A16">
        <v>14</v>
      </c>
      <c r="B16">
        <v>2.2599999999999998</v>
      </c>
      <c r="C16">
        <v>2.14</v>
      </c>
      <c r="D16">
        <v>2.38</v>
      </c>
      <c r="E16">
        <v>31.37</v>
      </c>
      <c r="F16">
        <v>30.32</v>
      </c>
      <c r="G16">
        <v>32.42</v>
      </c>
      <c r="H16">
        <f t="shared" si="0"/>
        <v>0.76791451703624625</v>
      </c>
      <c r="I16">
        <f>P_hospital[[#This Row],[P_y]]/$B$32</f>
        <v>0.97413793103448276</v>
      </c>
      <c r="J16">
        <f>P_hospital[[#This Row],[CPh_y_scaled]]-I15</f>
        <v>0</v>
      </c>
      <c r="K16">
        <f>P_hospital[[#This Row],[P_o]]/$E$32</f>
        <v>0.98462021343377282</v>
      </c>
      <c r="L16">
        <f>P_hospital[[#This Row],[CPh_o_scaled]]-K15</f>
        <v>5.6497175141243527E-3</v>
      </c>
    </row>
    <row r="17" spans="1:12" x14ac:dyDescent="0.35">
      <c r="A17">
        <v>15</v>
      </c>
      <c r="B17">
        <v>2.27</v>
      </c>
      <c r="C17">
        <v>2.15</v>
      </c>
      <c r="D17">
        <v>2.39</v>
      </c>
      <c r="E17">
        <v>31.48</v>
      </c>
      <c r="F17">
        <v>30.42</v>
      </c>
      <c r="G17">
        <v>32.53</v>
      </c>
      <c r="H17">
        <f t="shared" si="0"/>
        <v>0.75055964895122707</v>
      </c>
      <c r="I17">
        <f>P_hospital[[#This Row],[P_y]]/$B$32</f>
        <v>0.97844827586206906</v>
      </c>
      <c r="J17">
        <f>P_hospital[[#This Row],[CPh_y_scaled]]-I16</f>
        <v>4.3103448275862988E-3</v>
      </c>
      <c r="K17">
        <f>P_hospital[[#This Row],[P_o]]/$E$32</f>
        <v>0.98807281858129314</v>
      </c>
      <c r="L17">
        <f>P_hospital[[#This Row],[CPh_o_scaled]]-K16</f>
        <v>3.4526051475203268E-3</v>
      </c>
    </row>
    <row r="18" spans="1:12" x14ac:dyDescent="0.35">
      <c r="A18">
        <v>16</v>
      </c>
      <c r="B18">
        <v>2.2799999999999998</v>
      </c>
      <c r="C18">
        <v>2.16</v>
      </c>
      <c r="D18">
        <v>2.4</v>
      </c>
      <c r="E18">
        <v>31.54</v>
      </c>
      <c r="F18">
        <v>30.48</v>
      </c>
      <c r="G18">
        <v>32.590000000000003</v>
      </c>
      <c r="H18">
        <f t="shared" si="0"/>
        <v>0.7335219449200342</v>
      </c>
      <c r="I18">
        <f>P_hospital[[#This Row],[P_y]]/$B$32</f>
        <v>0.98275862068965514</v>
      </c>
      <c r="J18">
        <f>P_hospital[[#This Row],[CPh_y_scaled]]-I17</f>
        <v>4.3103448275860767E-3</v>
      </c>
      <c r="K18">
        <f>P_hospital[[#This Row],[P_o]]/$E$32</f>
        <v>0.98995605775266793</v>
      </c>
      <c r="L18">
        <f>P_hospital[[#This Row],[CPh_o_scaled]]-K17</f>
        <v>1.8832391713747842E-3</v>
      </c>
    </row>
    <row r="19" spans="1:12" x14ac:dyDescent="0.35">
      <c r="A19">
        <v>17</v>
      </c>
      <c r="B19">
        <v>2.2799999999999998</v>
      </c>
      <c r="C19">
        <v>2.16</v>
      </c>
      <c r="D19">
        <v>2.4</v>
      </c>
      <c r="E19">
        <v>31.66</v>
      </c>
      <c r="F19">
        <v>30.6</v>
      </c>
      <c r="G19">
        <v>32.72</v>
      </c>
      <c r="H19">
        <f t="shared" si="0"/>
        <v>0.71679764457585737</v>
      </c>
      <c r="I19">
        <f>P_hospital[[#This Row],[P_y]]/$B$32</f>
        <v>0.98275862068965514</v>
      </c>
      <c r="J19">
        <f>P_hospital[[#This Row],[CPh_y_scaled]]-I18</f>
        <v>0</v>
      </c>
      <c r="K19">
        <f>P_hospital[[#This Row],[P_o]]/$E$32</f>
        <v>0.9937225360954175</v>
      </c>
      <c r="L19">
        <f>P_hospital[[#This Row],[CPh_o_scaled]]-K18</f>
        <v>3.7664783427495685E-3</v>
      </c>
    </row>
    <row r="20" spans="1:12" x14ac:dyDescent="0.35">
      <c r="A20">
        <v>18</v>
      </c>
      <c r="B20">
        <v>2.2999999999999998</v>
      </c>
      <c r="C20">
        <v>2.1800000000000002</v>
      </c>
      <c r="D20">
        <v>2.42</v>
      </c>
      <c r="E20">
        <v>31.72</v>
      </c>
      <c r="F20">
        <v>30.66</v>
      </c>
      <c r="G20">
        <v>32.79</v>
      </c>
      <c r="H20">
        <f t="shared" si="0"/>
        <v>0.7004546582795278</v>
      </c>
      <c r="I20">
        <f>P_hospital[[#This Row],[P_y]]/$B$32</f>
        <v>0.99137931034482762</v>
      </c>
      <c r="J20">
        <f>P_hospital[[#This Row],[CPh_y_scaled]]-I19</f>
        <v>8.6206896551724865E-3</v>
      </c>
      <c r="K20">
        <f>P_hospital[[#This Row],[P_o]]/$E$32</f>
        <v>0.99560577526679217</v>
      </c>
      <c r="L20">
        <f>P_hospital[[#This Row],[CPh_o_scaled]]-K19</f>
        <v>1.8832391713746732E-3</v>
      </c>
    </row>
    <row r="21" spans="1:12" x14ac:dyDescent="0.35">
      <c r="A21">
        <v>19</v>
      </c>
      <c r="B21">
        <v>2.2999999999999998</v>
      </c>
      <c r="C21">
        <v>2.1800000000000002</v>
      </c>
      <c r="D21">
        <v>2.4300000000000002</v>
      </c>
      <c r="E21">
        <v>31.82</v>
      </c>
      <c r="F21">
        <v>30.75</v>
      </c>
      <c r="G21">
        <v>32.89</v>
      </c>
      <c r="H21">
        <f t="shared" si="0"/>
        <v>0.68434420113909866</v>
      </c>
      <c r="I21">
        <f>P_hospital[[#This Row],[P_y]]/$B$32</f>
        <v>0.99137931034482762</v>
      </c>
      <c r="J21">
        <f>P_hospital[[#This Row],[CPh_y_scaled]]-I20</f>
        <v>0</v>
      </c>
      <c r="K21">
        <f>P_hospital[[#This Row],[P_o]]/$E$32</f>
        <v>0.99874450721908348</v>
      </c>
      <c r="L21">
        <f>P_hospital[[#This Row],[CPh_o_scaled]]-K20</f>
        <v>3.1387319522913071E-3</v>
      </c>
    </row>
    <row r="22" spans="1:12" x14ac:dyDescent="0.35">
      <c r="A22">
        <v>20</v>
      </c>
      <c r="B22">
        <v>2.31</v>
      </c>
      <c r="C22">
        <v>2.19</v>
      </c>
      <c r="D22">
        <v>2.4300000000000002</v>
      </c>
      <c r="E22">
        <v>31.82</v>
      </c>
      <c r="F22">
        <v>30.75</v>
      </c>
      <c r="G22">
        <v>32.89</v>
      </c>
      <c r="H22">
        <f t="shared" si="0"/>
        <v>0.66860428451289933</v>
      </c>
      <c r="I22">
        <f>P_hospital[[#This Row],[P_y]]/$B$32</f>
        <v>0.99568965517241392</v>
      </c>
      <c r="J22">
        <f>P_hospital[[#This Row],[CPh_y_scaled]]-I21</f>
        <v>4.3103448275862988E-3</v>
      </c>
      <c r="K22">
        <f>P_hospital[[#This Row],[P_o]]/$E$32</f>
        <v>0.99874450721908348</v>
      </c>
      <c r="L22">
        <f>P_hospital[[#This Row],[CPh_o_scaled]]-K21</f>
        <v>0</v>
      </c>
    </row>
    <row r="23" spans="1:12" x14ac:dyDescent="0.35">
      <c r="A23">
        <v>21</v>
      </c>
      <c r="B23">
        <v>2.31</v>
      </c>
      <c r="C23">
        <v>2.19</v>
      </c>
      <c r="D23">
        <v>2.4300000000000002</v>
      </c>
      <c r="E23">
        <v>31.86</v>
      </c>
      <c r="F23">
        <v>30.79</v>
      </c>
      <c r="G23">
        <v>32.93</v>
      </c>
      <c r="H23">
        <f t="shared" si="0"/>
        <v>0.65315952554065138</v>
      </c>
      <c r="I23">
        <f>P_hospital[[#This Row],[P_y]]/$B$32</f>
        <v>0.99568965517241392</v>
      </c>
      <c r="J23">
        <f>P_hospital[[#This Row],[CPh_y_scaled]]-I22</f>
        <v>0</v>
      </c>
      <c r="K23">
        <f>P_hospital[[#This Row],[P_o]]/$E$32</f>
        <v>1</v>
      </c>
      <c r="L23">
        <f>P_hospital[[#This Row],[CPh_o_scaled]]-K22</f>
        <v>1.2554927809165228E-3</v>
      </c>
    </row>
    <row r="24" spans="1:12" x14ac:dyDescent="0.35">
      <c r="A24">
        <v>22</v>
      </c>
      <c r="B24">
        <v>2.31</v>
      </c>
      <c r="C24">
        <v>2.19</v>
      </c>
      <c r="D24">
        <v>2.4300000000000002</v>
      </c>
      <c r="E24">
        <v>31.86</v>
      </c>
      <c r="F24">
        <v>30.79</v>
      </c>
      <c r="G24">
        <v>32.93</v>
      </c>
      <c r="H24">
        <f t="shared" si="0"/>
        <v>0.63807154050066228</v>
      </c>
      <c r="I24">
        <f>P_hospital[[#This Row],[P_y]]/$B$32</f>
        <v>0.99568965517241392</v>
      </c>
      <c r="J24">
        <f>P_hospital[[#This Row],[CPh_y_scaled]]-I23</f>
        <v>0</v>
      </c>
      <c r="K24">
        <f>P_hospital[[#This Row],[P_o]]/$E$32</f>
        <v>1</v>
      </c>
      <c r="L24">
        <f>P_hospital[[#This Row],[CPh_o_scaled]]-K23</f>
        <v>0</v>
      </c>
    </row>
    <row r="25" spans="1:12" x14ac:dyDescent="0.35">
      <c r="A25">
        <v>23</v>
      </c>
      <c r="B25">
        <v>2.31</v>
      </c>
      <c r="C25">
        <v>2.19</v>
      </c>
      <c r="D25">
        <v>2.4300000000000002</v>
      </c>
      <c r="E25">
        <v>31.86</v>
      </c>
      <c r="F25">
        <v>30.79</v>
      </c>
      <c r="G25">
        <v>32.93</v>
      </c>
      <c r="H25">
        <f t="shared" si="0"/>
        <v>0.62333208791509698</v>
      </c>
      <c r="I25">
        <f>P_hospital[[#This Row],[P_y]]/$B$32</f>
        <v>0.99568965517241392</v>
      </c>
      <c r="J25">
        <f>P_hospital[[#This Row],[CPh_y_scaled]]-I24</f>
        <v>0</v>
      </c>
      <c r="K25">
        <f>P_hospital[[#This Row],[P_o]]/$E$32</f>
        <v>1</v>
      </c>
      <c r="L25">
        <f>P_hospital[[#This Row],[CPh_o_scaled]]-K24</f>
        <v>0</v>
      </c>
    </row>
    <row r="26" spans="1:12" x14ac:dyDescent="0.35">
      <c r="A26">
        <v>24</v>
      </c>
      <c r="B26">
        <v>2.31</v>
      </c>
      <c r="C26">
        <v>2.19</v>
      </c>
      <c r="D26">
        <v>2.4300000000000002</v>
      </c>
      <c r="E26">
        <v>31.86</v>
      </c>
      <c r="F26">
        <v>30.79</v>
      </c>
      <c r="G26">
        <v>32.93</v>
      </c>
      <c r="H26">
        <f t="shared" si="0"/>
        <v>0.6089331166842582</v>
      </c>
      <c r="I26">
        <f>P_hospital[[#This Row],[P_y]]/$B$32</f>
        <v>0.99568965517241392</v>
      </c>
      <c r="J26">
        <f>P_hospital[[#This Row],[CPh_y_scaled]]-I25</f>
        <v>0</v>
      </c>
      <c r="K26">
        <f>P_hospital[[#This Row],[P_o]]/$E$32</f>
        <v>1</v>
      </c>
      <c r="L26">
        <f>P_hospital[[#This Row],[CPh_o_scaled]]-K25</f>
        <v>0</v>
      </c>
    </row>
    <row r="27" spans="1:12" x14ac:dyDescent="0.35">
      <c r="A27">
        <v>25</v>
      </c>
      <c r="B27">
        <v>2.3199999999999998</v>
      </c>
      <c r="C27">
        <v>2.2000000000000002</v>
      </c>
      <c r="D27">
        <v>2.44</v>
      </c>
      <c r="E27">
        <v>31.86</v>
      </c>
      <c r="F27">
        <v>30.79</v>
      </c>
      <c r="G27">
        <v>32.93</v>
      </c>
      <c r="H27">
        <f t="shared" si="0"/>
        <v>0.59486676168885189</v>
      </c>
      <c r="I27">
        <f>P_hospital[[#This Row],[P_y]]/$B$32</f>
        <v>1</v>
      </c>
      <c r="J27">
        <f>P_hospital[[#This Row],[CPh_y_scaled]]-I26</f>
        <v>4.3103448275860767E-3</v>
      </c>
      <c r="K27">
        <f>P_hospital[[#This Row],[P_o]]/$E$32</f>
        <v>1</v>
      </c>
      <c r="L27">
        <f>P_hospital[[#This Row],[CPh_o_scaled]]-K26</f>
        <v>0</v>
      </c>
    </row>
    <row r="28" spans="1:12" x14ac:dyDescent="0.35">
      <c r="A28">
        <v>26</v>
      </c>
      <c r="B28">
        <v>2.3199999999999998</v>
      </c>
      <c r="C28">
        <v>2.2000000000000002</v>
      </c>
      <c r="D28">
        <v>2.44</v>
      </c>
      <c r="E28">
        <v>31.86</v>
      </c>
      <c r="F28">
        <v>30.79</v>
      </c>
      <c r="G28">
        <v>32.93</v>
      </c>
      <c r="H28">
        <f t="shared" si="0"/>
        <v>0.58106585281767054</v>
      </c>
      <c r="I28">
        <f>P_hospital[[#This Row],[P_y]]/$B$32</f>
        <v>1</v>
      </c>
      <c r="J28">
        <f>P_hospital[[#This Row],[CPh_y_scaled]]-I27</f>
        <v>0</v>
      </c>
      <c r="K28">
        <f>P_hospital[[#This Row],[P_o]]/$E$32</f>
        <v>1</v>
      </c>
      <c r="L28">
        <f>P_hospital[[#This Row],[CPh_o_scaled]]-K27</f>
        <v>0</v>
      </c>
    </row>
    <row r="29" spans="1:12" x14ac:dyDescent="0.35">
      <c r="A29">
        <v>27</v>
      </c>
      <c r="B29">
        <v>2.3199999999999998</v>
      </c>
      <c r="C29">
        <v>2.2000000000000002</v>
      </c>
      <c r="D29">
        <v>2.44</v>
      </c>
      <c r="E29">
        <v>31.86</v>
      </c>
      <c r="F29">
        <v>30.79</v>
      </c>
      <c r="G29">
        <v>32.93</v>
      </c>
      <c r="H29">
        <f t="shared" si="0"/>
        <v>0.56758512503230063</v>
      </c>
      <c r="I29">
        <f>P_hospital[[#This Row],[P_y]]/$B$32</f>
        <v>1</v>
      </c>
      <c r="J29">
        <f>P_hospital[[#This Row],[CPh_y_scaled]]-I28</f>
        <v>0</v>
      </c>
      <c r="K29">
        <f>P_hospital[[#This Row],[P_o]]/$E$32</f>
        <v>1</v>
      </c>
      <c r="L29">
        <f>P_hospital[[#This Row],[CPh_o_scaled]]-K28</f>
        <v>0</v>
      </c>
    </row>
    <row r="30" spans="1:12" x14ac:dyDescent="0.35">
      <c r="A30">
        <v>28</v>
      </c>
      <c r="B30">
        <v>2.3199999999999998</v>
      </c>
      <c r="C30">
        <v>2.2000000000000002</v>
      </c>
      <c r="D30">
        <v>2.44</v>
      </c>
      <c r="E30">
        <v>31.86</v>
      </c>
      <c r="F30">
        <v>30.79</v>
      </c>
      <c r="G30">
        <v>32.93</v>
      </c>
      <c r="H30">
        <f t="shared" si="0"/>
        <v>0.55441715013155124</v>
      </c>
      <c r="I30">
        <f>P_hospital[[#This Row],[P_y]]/$B$32</f>
        <v>1</v>
      </c>
      <c r="J30">
        <f>P_hospital[[#This Row],[CPh_y_scaled]]-I29</f>
        <v>0</v>
      </c>
      <c r="K30">
        <f>P_hospital[[#This Row],[P_o]]/$E$32</f>
        <v>1</v>
      </c>
      <c r="L30">
        <f>P_hospital[[#This Row],[CPh_o_scaled]]-K29</f>
        <v>0</v>
      </c>
    </row>
    <row r="31" spans="1:12" x14ac:dyDescent="0.35">
      <c r="A31">
        <v>29</v>
      </c>
      <c r="B31">
        <v>2.3199999999999998</v>
      </c>
      <c r="C31">
        <v>2.2000000000000002</v>
      </c>
      <c r="D31">
        <v>2.44</v>
      </c>
      <c r="E31">
        <v>31.86</v>
      </c>
      <c r="F31">
        <v>30.79</v>
      </c>
      <c r="G31">
        <v>32.93</v>
      </c>
      <c r="H31">
        <f t="shared" si="0"/>
        <v>0.54155467224849929</v>
      </c>
      <c r="I31">
        <f>P_hospital[[#This Row],[P_y]]/$B$32</f>
        <v>1</v>
      </c>
      <c r="J31">
        <f>P_hospital[[#This Row],[CPh_y_scaled]]-I30</f>
        <v>0</v>
      </c>
      <c r="K31">
        <f>P_hospital[[#This Row],[P_o]]/$E$32</f>
        <v>1</v>
      </c>
      <c r="L31">
        <f>P_hospital[[#This Row],[CPh_o_scaled]]-K30</f>
        <v>0</v>
      </c>
    </row>
    <row r="32" spans="1:12" x14ac:dyDescent="0.35">
      <c r="A32">
        <v>30</v>
      </c>
      <c r="B32">
        <v>2.3199999999999998</v>
      </c>
      <c r="C32">
        <v>2.2000000000000002</v>
      </c>
      <c r="D32">
        <v>2.44</v>
      </c>
      <c r="E32">
        <v>31.86</v>
      </c>
      <c r="F32">
        <v>30.79</v>
      </c>
      <c r="G32">
        <v>32.93</v>
      </c>
      <c r="H32">
        <f t="shared" si="0"/>
        <v>0.5289906038523341</v>
      </c>
      <c r="I32">
        <f>P_hospital[[#This Row],[P_y]]/$B$32</f>
        <v>1</v>
      </c>
      <c r="J32">
        <f>P_hospital[[#This Row],[CPh_y_scaled]]-I31</f>
        <v>0</v>
      </c>
      <c r="K32">
        <f>P_hospital[[#This Row],[P_o]]/$E$32</f>
        <v>1</v>
      </c>
      <c r="L32">
        <f>P_hospital[[#This Row],[CPh_o_scaled]]-K31</f>
        <v>0</v>
      </c>
    </row>
    <row r="33" spans="10:12" x14ac:dyDescent="0.35">
      <c r="J33">
        <f>1+SUMPRODUCT(P_hospital[day],P_hospital[Ph_y_scaled])</f>
        <v>3.8491379310344813</v>
      </c>
      <c r="L33">
        <f>SUMPRODUCT(P_hospital[Ph_o_scaled],P_hospital[day])</f>
        <v>1.9802259887005651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6F2A-3CCA-4B53-BF4C-FC689370679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B 1 q M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B 1 q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a j F E 1 R g k 2 O Q E A A D w C A A A T A B w A R m 9 y b X V s Y X M v U 2 V j d G l v b j E u b S C i G A A o o B Q A A A A A A A A A A A A A A A A A A A A A A A A A A A B 1 j 0 1 r w k A Q h u + B / I d l e 2 i E J a D 0 A y o 5 l G i r l 2 I b b 6 a E T T L V h c 2 O 7 I d W x P / e D b F Y S t z L 7 L z P 8 M 4 7 B i o r U J G s q 8 N x G I S B 2 X A N N V k U G z R b Y b k k C Z F g w 4 D 4 l 6 H T F X g l N b t 4 g p V r Q N n o R U i I U 1 T W N y a i 6 V P + K u z M l X m F G h X P s + n 8 o x g V e 7 6 D v O a W 5 x W X o t S 8 X Z p f F s X 2 2 9 I B W 0 1 A i k Z Y 0 A l l l J E U p W u U S R 4 Z m a o K a 6 H W y X B 0 P 2 L k 3 a G F z B 4 k J J d v / I Y K P g e s C 3 x D F x o b z 2 o y A 1 6 D N t S n X / L S D 5 7 J W Y + 6 2 x h Z n f V n K T M f l G u T W O 3 + W q Y b r t b e c X n Y w s V u q b k y X 6 i b L n A L T d S z n x 2 P t O Y H f 9 l c 2 Y e 7 u B 0 8 M X K k i 6 I V r W + J c k 0 J + l c t J O 6 v E L f t B d i v X j G 6 b Z F 3 o v / Y a R A G Q v V e P f 4 B U E s B A i 0 A F A A C A A g A B 1 q M U f 6 M o K K n A A A A + A A A A B I A A A A A A A A A A A A A A A A A A A A A A E N v b m Z p Z y 9 Q Y W N r Y W d l L n h t b F B L A Q I t A B Q A A g A I A A d a j F E P y u m r p A A A A O k A A A A T A A A A A A A A A A A A A A A A A P M A A A B b Q 2 9 u d G V u d F 9 U e X B l c 1 0 u e G 1 s U E s B A i 0 A F A A C A A g A B 1 q M U T V G C T Y 5 A Q A A P A I A A B M A A A A A A A A A A A A A A A A A 5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A s A A A A A A A B S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a G 9 z c G l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X 2 h v c 3 B p d G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y V D E w O j E 2 O j E 1 L j U w O D I 3 M D R a I i A v P j x F b n R y e S B U e X B l P S J G a W x s Q 2 9 s d W 1 u V H l w Z X M i I F Z h b H V l P S J z Q X d V R k J R V U Z C U T 0 9 I i A v P j x F b n R y e S B U e X B l P S J G a W x s Q 2 9 s d W 1 u T m F t Z X M i I F Z h b H V l P S J z W y Z x d W 9 0 O 2 R h e S Z x d W 9 0 O y w m c X V v d D t Q X 3 k m c X V v d D s s J n F 1 b 3 Q 7 U F 9 5 X 2 x v d y Z x d W 9 0 O y w m c X V v d D t Q X 3 l f d X A m c X V v d D s s J n F 1 b 3 Q 7 U F 9 v J n F 1 b 3 Q 7 L C Z x d W 9 0 O 1 B f b 1 9 s b 3 c m c X V v d D s s J n F 1 b 3 Q 7 X H U w M D I 3 U F 9 v X 3 V w X C Z x d W 9 0 O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f a G 9 z c G l 0 Y W w v Q 2 h h b m d l Z C B U e X B l L n t k Y X k s M H 0 m c X V v d D s s J n F 1 b 3 Q 7 U 2 V j d G l v b j E v U F 9 o b 3 N w a X R h b C 9 D a G F u Z 2 V k I F R 5 c G U u e 1 B f e S w x f S Z x d W 9 0 O y w m c X V v d D t T Z W N 0 a W 9 u M S 9 Q X 2 h v c 3 B p d G F s L 0 N o Y W 5 n Z W Q g V H l w Z S 5 7 U F 9 5 X 2 x v d y w y f S Z x d W 9 0 O y w m c X V v d D t T Z W N 0 a W 9 u M S 9 Q X 2 h v c 3 B p d G F s L 0 N o Y W 5 n Z W Q g V H l w Z S 5 7 U F 9 5 X 3 V w L D N 9 J n F 1 b 3 Q 7 L C Z x d W 9 0 O 1 N l Y 3 R p b 2 4 x L 1 B f a G 9 z c G l 0 Y W w v Q 2 h h b m d l Z C B U e X B l L n t Q X 2 8 s N H 0 m c X V v d D s s J n F 1 b 3 Q 7 U 2 V j d G l v b j E v U F 9 o b 3 N w a X R h b C 9 D a G F u Z 2 V k I F R 5 c G U u e 1 B f b 1 9 s b 3 c s N X 0 m c X V v d D s s J n F 1 b 3 Q 7 U 2 V j d G l v b j E v U F 9 o b 3 N w a X R h b C 9 D a G F u Z 2 V k I F R 5 c G U u e 1 x 1 M D A y N 1 B f b 1 9 1 c F w m c X V v d D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F 9 o b 3 N w a X R h b C 9 D a G F u Z 2 V k I F R 5 c G U u e 2 R h e S w w f S Z x d W 9 0 O y w m c X V v d D t T Z W N 0 a W 9 u M S 9 Q X 2 h v c 3 B p d G F s L 0 N o Y W 5 n Z W Q g V H l w Z S 5 7 U F 9 5 L D F 9 J n F 1 b 3 Q 7 L C Z x d W 9 0 O 1 N l Y 3 R p b 2 4 x L 1 B f a G 9 z c G l 0 Y W w v Q 2 h h b m d l Z C B U e X B l L n t Q X 3 l f b G 9 3 L D J 9 J n F 1 b 3 Q 7 L C Z x d W 9 0 O 1 N l Y 3 R p b 2 4 x L 1 B f a G 9 z c G l 0 Y W w v Q 2 h h b m d l Z C B U e X B l L n t Q X 3 l f d X A s M 3 0 m c X V v d D s s J n F 1 b 3 Q 7 U 2 V j d G l v b j E v U F 9 o b 3 N w a X R h b C 9 D a G F u Z 2 V k I F R 5 c G U u e 1 B f b y w 0 f S Z x d W 9 0 O y w m c X V v d D t T Z W N 0 a W 9 u M S 9 Q X 2 h v c 3 B p d G F s L 0 N o Y W 5 n Z W Q g V H l w Z S 5 7 U F 9 v X 2 x v d y w 1 f S Z x d W 9 0 O y w m c X V v d D t T Z W N 0 a W 9 u M S 9 Q X 2 h v c 3 B p d G F s L 0 N o Y W 5 n Z W Q g V H l w Z S 5 7 X H U w M D I 3 U F 9 v X 3 V w X C Z x d W 9 0 O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9 o b 3 N w a X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2 h v c 3 B p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a G 9 z c G l 0 Y W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S I A N B R h X 0 y g y n b A R 7 2 I I Q A A A A A C A A A A A A A Q Z g A A A A E A A C A A A A B S H r d U A y 1 i 4 H g I / E J x o M C w C v 0 P g N L k h A T i o d u n G u b V w Q A A A A A O g A A A A A I A A C A A A A C 4 o N M V u s 0 F 8 j g c d a x z P p O Z D J a j H e a 8 Y x a B 9 z x f E 6 L J i F A A A A C 9 l b c 0 k B f w / k W n P J d u k 5 1 x x R 8 + o Q N T S k h C Y s V K N S u v M x K 3 y t 1 O 6 1 P d N U 3 6 B B t d e H B e k / B k U e t W i g W J / M R o i Z 2 8 i V D E y U R V 7 m + B Q t P G y W W b x k A A A A B z p / J 3 Y w p q k o F k L p C J 3 e 9 w g R Y j h 1 O H h G 9 4 i v 4 3 K U 1 S q 3 S + q e 1 C L u m j x U 6 a R p o m V J 8 8 g I m x 3 o C J N / Z c G D n n 7 W F D < / D a t a M a s h u p > 
</file>

<file path=customXml/itemProps1.xml><?xml version="1.0" encoding="utf-8"?>
<ds:datastoreItem xmlns:ds="http://schemas.openxmlformats.org/officeDocument/2006/customXml" ds:itemID="{535718BE-25E7-4D60-83CC-C6F8E7F516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Múčka</dc:creator>
  <cp:lastModifiedBy>Zuzana Múčka</cp:lastModifiedBy>
  <dcterms:created xsi:type="dcterms:W3CDTF">2020-12-12T10:15:21Z</dcterms:created>
  <dcterms:modified xsi:type="dcterms:W3CDTF">2020-12-12T23:12:13Z</dcterms:modified>
</cp:coreProperties>
</file>