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chool\druhak - summer\rocnikovka\project\result\"/>
    </mc:Choice>
  </mc:AlternateContent>
  <xr:revisionPtr revIDLastSave="0" documentId="13_ncr:1_{711B27AE-BE92-4BC2-9A65-8C457AB9E1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a_res_combine_two" sheetId="2" r:id="rId1"/>
    <sheet name="sea_res_normal" sheetId="3" r:id="rId2"/>
    <sheet name="sea_res_same" sheetId="4" r:id="rId3"/>
    <sheet name="graph" sheetId="1" r:id="rId4"/>
  </sheets>
  <definedNames>
    <definedName name="_xlchart.v1.0" hidden="1">sea_res_normal!$B$92:$B$104</definedName>
    <definedName name="_xlchart.v1.1" hidden="1">sea_res_normal!$C$91</definedName>
    <definedName name="_xlchart.v1.10" hidden="1">graph!$AB$3</definedName>
    <definedName name="_xlchart.v1.11" hidden="1">graph!$AB$4:$AB$16</definedName>
    <definedName name="_xlchart.v1.12" hidden="1">graph!$AC$3</definedName>
    <definedName name="_xlchart.v1.13" hidden="1">graph!$AC$4:$AC$16</definedName>
    <definedName name="_xlchart.v1.14" hidden="1">graph!$AA$4:$AA$16</definedName>
    <definedName name="_xlchart.v1.15" hidden="1">graph!$AB$3</definedName>
    <definedName name="_xlchart.v1.16" hidden="1">graph!$AB$4:$AB$16</definedName>
    <definedName name="_xlchart.v1.17" hidden="1">graph!$AC$3</definedName>
    <definedName name="_xlchart.v1.18" hidden="1">graph!$AC$4:$AC$16</definedName>
    <definedName name="_xlchart.v1.19" hidden="1">graph!$AK$4:$AK$16</definedName>
    <definedName name="_xlchart.v1.2" hidden="1">sea_res_normal!$C$92:$C$104</definedName>
    <definedName name="_xlchart.v1.20" hidden="1">graph!$AL$3</definedName>
    <definedName name="_xlchart.v1.21" hidden="1">graph!$AL$4:$AL$16</definedName>
    <definedName name="_xlchart.v1.22" hidden="1">graph!$AK$4:$AK$16</definedName>
    <definedName name="_xlchart.v1.23" hidden="1">graph!$AM$3</definedName>
    <definedName name="_xlchart.v1.24" hidden="1">graph!$AM$4:$AM$16</definedName>
    <definedName name="_xlchart.v1.25" hidden="1">graph!$AA$4:$AA$16</definedName>
    <definedName name="_xlchart.v1.26" hidden="1">graph!$AB$3</definedName>
    <definedName name="_xlchart.v1.27" hidden="1">graph!$AB$4:$AB$16</definedName>
    <definedName name="_xlchart.v1.28" hidden="1">graph!$AA$4:$AA$16</definedName>
    <definedName name="_xlchart.v1.29" hidden="1">graph!$AB$3</definedName>
    <definedName name="_xlchart.v1.3" hidden="1">graph!$AA$4:$AA$16</definedName>
    <definedName name="_xlchart.v1.30" hidden="1">graph!$AB$4:$AB$16</definedName>
    <definedName name="_xlchart.v1.31" hidden="1">graph!$AA$4:$AA$16</definedName>
    <definedName name="_xlchart.v1.32" hidden="1">graph!$AB$3</definedName>
    <definedName name="_xlchart.v1.33" hidden="1">graph!$AB$4:$AB$16</definedName>
    <definedName name="_xlchart.v1.34" hidden="1">graph!$AA$4:$AA$16</definedName>
    <definedName name="_xlchart.v1.35" hidden="1">graph!$AB$3</definedName>
    <definedName name="_xlchart.v1.36" hidden="1">graph!$AB$4:$AB$16</definedName>
    <definedName name="_xlchart.v1.37" hidden="1">graph!$AA$4:$AA$16</definedName>
    <definedName name="_xlchart.v1.38" hidden="1">graph!$AB$3</definedName>
    <definedName name="_xlchart.v1.39" hidden="1">graph!$AB$4:$AB$16</definedName>
    <definedName name="_xlchart.v1.4" hidden="1">graph!$AB$3</definedName>
    <definedName name="_xlchart.v1.40" hidden="1">graph!$AA$4:$AA$16</definedName>
    <definedName name="_xlchart.v1.41" hidden="1">graph!$AB$3</definedName>
    <definedName name="_xlchart.v1.42" hidden="1">graph!$AB$4:$AB$16</definedName>
    <definedName name="_xlchart.v1.43" hidden="1">graph!$AD$3</definedName>
    <definedName name="_xlchart.v1.44" hidden="1">graph!$AD$4:$AD$16</definedName>
    <definedName name="_xlchart.v1.5" hidden="1">graph!$AB$4:$AB$16</definedName>
    <definedName name="_xlchart.v1.6" hidden="1">graph!$AA$4:$AA$16</definedName>
    <definedName name="_xlchart.v1.7" hidden="1">graph!$AB$3</definedName>
    <definedName name="_xlchart.v1.8" hidden="1">graph!$AB$4:$AB$16</definedName>
    <definedName name="_xlchart.v1.9" hidden="1">graph!$AA$4:$AA$16</definedName>
    <definedName name="ExternalData_1" localSheetId="0" hidden="1">sea_res_combine_two!$A$1:$D$79</definedName>
    <definedName name="ExternalData_1" localSheetId="1" hidden="1">sea_res_normal!$A$1:$D$88</definedName>
    <definedName name="ExternalData_1" localSheetId="2" hidden="1">sea_res_same!$A$1:$F$73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L9" i="4"/>
  <c r="K9" i="4"/>
  <c r="M6" i="4"/>
  <c r="L6" i="4"/>
  <c r="M8" i="4"/>
  <c r="L8" i="4"/>
  <c r="K8" i="4"/>
  <c r="K6" i="4"/>
  <c r="M7" i="4"/>
  <c r="L7" i="4"/>
  <c r="K7" i="4"/>
  <c r="D78" i="4"/>
  <c r="D80" i="4" s="1"/>
  <c r="J79" i="4"/>
  <c r="L78" i="4"/>
  <c r="K78" i="4"/>
  <c r="J78" i="4"/>
  <c r="E78" i="4"/>
  <c r="E79" i="4" s="1"/>
  <c r="F78" i="4"/>
  <c r="F79" i="4" s="1"/>
  <c r="D79" i="4"/>
  <c r="J101" i="3"/>
  <c r="J100" i="3"/>
  <c r="J99" i="3"/>
  <c r="J98" i="3"/>
  <c r="E100" i="3"/>
  <c r="E99" i="3"/>
  <c r="D104" i="3"/>
  <c r="D103" i="3"/>
  <c r="D102" i="3"/>
  <c r="D101" i="3"/>
  <c r="D100" i="3"/>
  <c r="D99" i="3"/>
  <c r="D98" i="3"/>
  <c r="E2" i="2" a="1"/>
  <c r="E2" i="2" s="1"/>
  <c r="E3" i="2" s="1" a="1"/>
  <c r="E3" i="2" s="1"/>
  <c r="E4" i="2" s="1" a="1"/>
  <c r="E4" i="2" s="1"/>
  <c r="E5" i="2" s="1" a="1"/>
  <c r="E5" i="2" s="1"/>
  <c r="E6" i="2" s="1" a="1"/>
  <c r="E6" i="2" s="1"/>
  <c r="E7" i="2" s="1" a="1"/>
  <c r="E7" i="2" s="1"/>
  <c r="E8" i="2" s="1" a="1"/>
  <c r="E8" i="2" s="1"/>
  <c r="E9" i="2" s="1" a="1"/>
  <c r="E9" i="2" s="1"/>
  <c r="E10" i="2" s="1" a="1"/>
  <c r="E10" i="2" s="1"/>
  <c r="E11" i="2" s="1" a="1"/>
  <c r="E11" i="2" s="1"/>
  <c r="E12" i="2" s="1" a="1"/>
  <c r="E12" i="2" s="1"/>
  <c r="E13" i="2" s="1" a="1"/>
  <c r="E13" i="2" s="1"/>
  <c r="E14" i="2" s="1" a="1"/>
  <c r="E14" i="2" s="1"/>
  <c r="E15" i="2" s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E24" i="2" s="1" a="1"/>
  <c r="E24" i="2" s="1"/>
  <c r="E25" i="2" s="1" a="1"/>
  <c r="E25" i="2" s="1"/>
  <c r="E26" i="2" s="1" a="1"/>
  <c r="E26" i="2" s="1"/>
  <c r="E27" i="2" s="1" a="1"/>
  <c r="E27" i="2" s="1"/>
  <c r="E28" i="2" s="1" a="1"/>
  <c r="E28" i="2" s="1"/>
  <c r="E29" i="2" s="1" a="1"/>
  <c r="E29" i="2" s="1"/>
  <c r="E30" i="2" s="1" a="1"/>
  <c r="E30" i="2" s="1"/>
  <c r="E31" i="2" s="1" a="1"/>
  <c r="E31" i="2" s="1"/>
  <c r="E32" i="2" s="1" a="1"/>
  <c r="E32" i="2" s="1"/>
  <c r="E33" i="2" s="1" a="1"/>
  <c r="E33" i="2" s="1"/>
  <c r="E34" i="2" s="1" a="1"/>
  <c r="E34" i="2" s="1"/>
  <c r="E35" i="2" s="1" a="1"/>
  <c r="E35" i="2" s="1"/>
  <c r="E36" i="2" s="1" a="1"/>
  <c r="E36" i="2" s="1"/>
  <c r="E37" i="2" s="1" a="1"/>
  <c r="E37" i="2" s="1"/>
  <c r="E38" i="2" s="1" a="1"/>
  <c r="E38" i="2" s="1"/>
  <c r="E39" i="2" s="1" a="1"/>
  <c r="E39" i="2" s="1"/>
  <c r="E40" i="2" s="1" a="1"/>
  <c r="E40" i="2" s="1"/>
  <c r="E41" i="2" s="1" a="1"/>
  <c r="E41" i="2" s="1"/>
  <c r="E42" i="2" s="1" a="1"/>
  <c r="E42" i="2" s="1"/>
  <c r="E43" i="2" s="1" a="1"/>
  <c r="E43" i="2" s="1"/>
  <c r="E44" i="2" s="1" a="1"/>
  <c r="E44" i="2" s="1"/>
  <c r="E45" i="2" s="1" a="1"/>
  <c r="E45" i="2" s="1"/>
  <c r="E46" i="2" s="1" a="1"/>
  <c r="E46" i="2" s="1"/>
  <c r="E47" i="2" s="1" a="1"/>
  <c r="E47" i="2" s="1"/>
  <c r="E48" i="2" s="1" a="1"/>
  <c r="E48" i="2" s="1"/>
  <c r="E49" i="2" s="1" a="1"/>
  <c r="E49" i="2" s="1"/>
  <c r="E50" i="2" s="1" a="1"/>
  <c r="E50" i="2" s="1"/>
  <c r="E51" i="2" s="1" a="1"/>
  <c r="E51" i="2" s="1"/>
  <c r="E52" i="2" s="1" a="1"/>
  <c r="E52" i="2" s="1"/>
  <c r="E53" i="2" s="1" a="1"/>
  <c r="E53" i="2" s="1"/>
  <c r="E54" i="2" s="1" a="1"/>
  <c r="E54" i="2" s="1"/>
  <c r="E55" i="2" s="1" a="1"/>
  <c r="E55" i="2" s="1"/>
  <c r="E56" i="2" s="1" a="1"/>
  <c r="E56" i="2" s="1"/>
  <c r="E57" i="2" s="1" a="1"/>
  <c r="E57" i="2" s="1"/>
  <c r="E58" i="2" s="1" a="1"/>
  <c r="E58" i="2" s="1"/>
  <c r="E59" i="2" s="1" a="1"/>
  <c r="E59" i="2" s="1"/>
  <c r="E60" i="2" s="1" a="1"/>
  <c r="E60" i="2" s="1"/>
  <c r="E61" i="2" s="1" a="1"/>
  <c r="E61" i="2" s="1"/>
  <c r="E62" i="2" s="1" a="1"/>
  <c r="E62" i="2" s="1"/>
  <c r="E63" i="2" s="1" a="1"/>
  <c r="E63" i="2" s="1"/>
  <c r="E64" i="2" s="1" a="1"/>
  <c r="E64" i="2" s="1"/>
  <c r="E65" i="2" s="1" a="1"/>
  <c r="E65" i="2" s="1"/>
  <c r="E66" i="2" s="1" a="1"/>
  <c r="E66" i="2" s="1"/>
  <c r="E67" i="2" s="1" a="1"/>
  <c r="E67" i="2" s="1"/>
  <c r="E68" i="2" s="1" a="1"/>
  <c r="E68" i="2" s="1"/>
  <c r="E69" i="2" s="1" a="1"/>
  <c r="E69" i="2" s="1"/>
  <c r="E70" i="2" s="1" a="1"/>
  <c r="E70" i="2" s="1"/>
  <c r="E71" i="2" s="1" a="1"/>
  <c r="E71" i="2" s="1"/>
  <c r="E72" i="2" s="1" a="1"/>
  <c r="E72" i="2" s="1"/>
  <c r="E73" i="2" s="1" a="1"/>
  <c r="E73" i="2" s="1"/>
  <c r="E74" i="2" s="1" a="1"/>
  <c r="E74" i="2" s="1"/>
  <c r="E75" i="2" s="1" a="1"/>
  <c r="E75" i="2" s="1"/>
  <c r="E76" i="2" s="1" a="1"/>
  <c r="E76" i="2" s="1"/>
  <c r="E77" i="2" s="1" a="1"/>
  <c r="E77" i="2" s="1"/>
  <c r="E78" i="2" s="1" a="1"/>
  <c r="E78" i="2" s="1"/>
  <c r="E79" i="2" s="1" a="1"/>
  <c r="E79" i="2" s="1"/>
  <c r="E2" i="4" a="1"/>
  <c r="E2" i="4" s="1"/>
  <c r="E3" i="4" s="1" a="1"/>
  <c r="E3" i="4" s="1"/>
  <c r="E4" i="4" s="1" a="1"/>
  <c r="E4" i="4" s="1"/>
  <c r="E5" i="4" s="1" a="1"/>
  <c r="E5" i="4" s="1"/>
  <c r="E6" i="4" s="1" a="1"/>
  <c r="E6" i="4" s="1"/>
  <c r="E7" i="4" s="1" a="1"/>
  <c r="E7" i="4" s="1"/>
  <c r="E8" i="4" s="1" a="1"/>
  <c r="E8" i="4" s="1"/>
  <c r="E9" i="4" s="1" a="1"/>
  <c r="E9" i="4" s="1"/>
  <c r="E10" i="4" s="1" a="1"/>
  <c r="E10" i="4" s="1"/>
  <c r="E11" i="4" s="1" a="1"/>
  <c r="E11" i="4" s="1"/>
  <c r="E12" i="4" s="1" a="1"/>
  <c r="E12" i="4" s="1"/>
  <c r="E13" i="4" s="1" a="1"/>
  <c r="E13" i="4" s="1"/>
  <c r="E14" i="4" s="1" a="1"/>
  <c r="E14" i="4" s="1"/>
  <c r="E15" i="4" s="1" a="1"/>
  <c r="E15" i="4" s="1"/>
  <c r="E16" i="4" s="1" a="1"/>
  <c r="E16" i="4" s="1"/>
  <c r="E17" i="4" s="1" a="1"/>
  <c r="E17" i="4" s="1"/>
  <c r="E18" i="4" s="1" a="1"/>
  <c r="E18" i="4" s="1"/>
  <c r="E19" i="4" s="1" a="1"/>
  <c r="E19" i="4" s="1"/>
  <c r="E20" i="4" s="1" a="1"/>
  <c r="E20" i="4" s="1"/>
  <c r="E21" i="4" s="1" a="1"/>
  <c r="E21" i="4" s="1"/>
  <c r="E22" i="4" s="1" a="1"/>
  <c r="E22" i="4" s="1"/>
  <c r="E23" i="4" s="1" a="1"/>
  <c r="E23" i="4" s="1"/>
  <c r="E24" i="4" s="1" a="1"/>
  <c r="E24" i="4" s="1"/>
  <c r="E25" i="4" s="1" a="1"/>
  <c r="E25" i="4" s="1"/>
  <c r="E26" i="4" s="1" a="1"/>
  <c r="E26" i="4" s="1"/>
  <c r="E27" i="4" s="1" a="1"/>
  <c r="E27" i="4" s="1"/>
  <c r="E28" i="4" s="1" a="1"/>
  <c r="E28" i="4" s="1"/>
  <c r="E29" i="4" s="1" a="1"/>
  <c r="E29" i="4" s="1"/>
  <c r="E30" i="4" s="1" a="1"/>
  <c r="E30" i="4" s="1"/>
  <c r="E31" i="4" s="1" a="1"/>
  <c r="E31" i="4" s="1"/>
  <c r="E32" i="4" s="1" a="1"/>
  <c r="E32" i="4" s="1"/>
  <c r="E33" i="4" s="1" a="1"/>
  <c r="E33" i="4" s="1"/>
  <c r="E34" i="4" s="1" a="1"/>
  <c r="E34" i="4" s="1"/>
  <c r="E35" i="4" s="1" a="1"/>
  <c r="E35" i="4" s="1"/>
  <c r="E36" i="4" s="1" a="1"/>
  <c r="E36" i="4" s="1"/>
  <c r="E37" i="4" s="1" a="1"/>
  <c r="E37" i="4" s="1"/>
  <c r="E38" i="4" s="1" a="1"/>
  <c r="E38" i="4" s="1"/>
  <c r="E39" i="4" s="1" a="1"/>
  <c r="E39" i="4" s="1"/>
  <c r="E40" i="4" s="1" a="1"/>
  <c r="E40" i="4" s="1"/>
  <c r="E41" i="4" s="1" a="1"/>
  <c r="E41" i="4" s="1"/>
  <c r="E42" i="4" s="1" a="1"/>
  <c r="E42" i="4" s="1"/>
  <c r="E43" i="4" s="1" a="1"/>
  <c r="E43" i="4" s="1"/>
  <c r="E44" i="4" s="1" a="1"/>
  <c r="E44" i="4" s="1"/>
  <c r="E45" i="4" s="1" a="1"/>
  <c r="E45" i="4" s="1"/>
  <c r="E46" i="4" s="1" a="1"/>
  <c r="E46" i="4" s="1"/>
  <c r="E47" i="4" s="1" a="1"/>
  <c r="E47" i="4" s="1"/>
  <c r="E48" i="4" s="1" a="1"/>
  <c r="E48" i="4" s="1"/>
  <c r="E49" i="4" s="1" a="1"/>
  <c r="E49" i="4" s="1"/>
  <c r="E50" i="4" s="1" a="1"/>
  <c r="E50" i="4" s="1"/>
  <c r="E51" i="4" s="1" a="1"/>
  <c r="E51" i="4" s="1"/>
  <c r="E52" i="4" s="1" a="1"/>
  <c r="E52" i="4" s="1"/>
  <c r="E53" i="4" s="1" a="1"/>
  <c r="E53" i="4" s="1"/>
  <c r="E54" i="4" s="1" a="1"/>
  <c r="E54" i="4" s="1"/>
  <c r="E55" i="4" s="1" a="1"/>
  <c r="E55" i="4" s="1"/>
  <c r="E56" i="4" s="1" a="1"/>
  <c r="E56" i="4" s="1"/>
  <c r="E57" i="4" s="1" a="1"/>
  <c r="E57" i="4" s="1"/>
  <c r="E58" i="4" s="1" a="1"/>
  <c r="E58" i="4" s="1"/>
  <c r="E59" i="4" s="1" a="1"/>
  <c r="E59" i="4" s="1"/>
  <c r="E60" i="4" s="1" a="1"/>
  <c r="E60" i="4" s="1"/>
  <c r="E61" i="4" s="1" a="1"/>
  <c r="E61" i="4" s="1"/>
  <c r="E62" i="4" s="1" a="1"/>
  <c r="E62" i="4" s="1"/>
  <c r="E63" i="4" s="1" a="1"/>
  <c r="E63" i="4" s="1"/>
  <c r="E64" i="4" s="1" a="1"/>
  <c r="E64" i="4" s="1"/>
  <c r="E65" i="4" s="1" a="1"/>
  <c r="E65" i="4" s="1"/>
  <c r="E66" i="4" s="1" a="1"/>
  <c r="E66" i="4" s="1"/>
  <c r="E67" i="4" s="1" a="1"/>
  <c r="E67" i="4" s="1"/>
  <c r="E68" i="4" s="1" a="1"/>
  <c r="E68" i="4" s="1"/>
  <c r="E69" i="4" s="1" a="1"/>
  <c r="E69" i="4" s="1"/>
  <c r="E70" i="4" s="1" a="1"/>
  <c r="E70" i="4" s="1"/>
  <c r="E71" i="4" s="1" a="1"/>
  <c r="E71" i="4" s="1"/>
  <c r="E72" i="4" s="1" a="1"/>
  <c r="E72" i="4" s="1"/>
  <c r="E73" i="4" s="1" a="1"/>
  <c r="E73" i="4" s="1"/>
  <c r="E2" i="3" a="1"/>
  <c r="E2" i="3" s="1"/>
  <c r="E3" i="3" s="1" a="1"/>
  <c r="E3" i="3" s="1"/>
  <c r="E4" i="3" s="1" a="1"/>
  <c r="E4" i="3" s="1"/>
  <c r="E5" i="3" s="1" a="1"/>
  <c r="E5" i="3" s="1"/>
  <c r="E6" i="3" s="1" a="1"/>
  <c r="E6" i="3" s="1"/>
  <c r="E7" i="3" s="1" a="1"/>
  <c r="E7" i="3" s="1"/>
  <c r="E8" i="3" s="1" a="1"/>
  <c r="E8" i="3" s="1"/>
  <c r="E9" i="3" s="1" a="1"/>
  <c r="E9" i="3" s="1"/>
  <c r="E10" i="3" s="1" a="1"/>
  <c r="E10" i="3" s="1"/>
  <c r="E11" i="3" s="1" a="1"/>
  <c r="E11" i="3" s="1"/>
  <c r="E12" i="3" s="1" a="1"/>
  <c r="E12" i="3" s="1"/>
  <c r="I82" i="2" l="1"/>
  <c r="AG4" i="1" s="1"/>
  <c r="J82" i="2"/>
  <c r="AH4" i="1" s="1"/>
  <c r="E82" i="2"/>
  <c r="K82" i="2"/>
  <c r="AI4" i="1" s="1"/>
  <c r="K83" i="2"/>
  <c r="AI5" i="1" s="1"/>
  <c r="C82" i="2"/>
  <c r="AB4" i="1" s="1"/>
  <c r="D82" i="2"/>
  <c r="K84" i="2"/>
  <c r="AI6" i="1" s="1"/>
  <c r="K79" i="4"/>
  <c r="L79" i="4"/>
  <c r="F80" i="4"/>
  <c r="D81" i="4"/>
  <c r="D84" i="4" s="1"/>
  <c r="D82" i="4"/>
  <c r="D83" i="4"/>
  <c r="D85" i="4" s="1"/>
  <c r="E80" i="4"/>
  <c r="E101" i="3"/>
  <c r="E102" i="3" s="1"/>
  <c r="E13" i="3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E28" i="3" s="1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J83" i="2" l="1"/>
  <c r="AH5" i="1" s="1"/>
  <c r="C83" i="2"/>
  <c r="AB5" i="1" s="1"/>
  <c r="J84" i="2"/>
  <c r="AH6" i="1" s="1"/>
  <c r="AC4" i="1"/>
  <c r="D83" i="2"/>
  <c r="AD4" i="1"/>
  <c r="E83" i="2"/>
  <c r="E84" i="2" s="1"/>
  <c r="AD6" i="1" s="1"/>
  <c r="AM6" i="1" s="1"/>
  <c r="I83" i="2"/>
  <c r="I84" i="2" s="1"/>
  <c r="K85" i="2"/>
  <c r="J85" i="2"/>
  <c r="AH7" i="1" s="1"/>
  <c r="L80" i="4"/>
  <c r="J80" i="4"/>
  <c r="K80" i="4"/>
  <c r="K81" i="4" s="1"/>
  <c r="D86" i="4"/>
  <c r="D87" i="4" s="1"/>
  <c r="E81" i="4"/>
  <c r="F81" i="4"/>
  <c r="E103" i="3"/>
  <c r="E104" i="3" s="1"/>
  <c r="I92" i="3"/>
  <c r="I93" i="3" s="1"/>
  <c r="D92" i="3"/>
  <c r="D93" i="3" s="1"/>
  <c r="C92" i="3"/>
  <c r="C93" i="3" s="1"/>
  <c r="K92" i="3"/>
  <c r="K93" i="3" s="1"/>
  <c r="J92" i="3"/>
  <c r="J93" i="3" s="1"/>
  <c r="C94" i="3"/>
  <c r="E92" i="3"/>
  <c r="E93" i="3" s="1"/>
  <c r="C84" i="2"/>
  <c r="AB6" i="1" s="1"/>
  <c r="AG6" i="1" l="1"/>
  <c r="K86" i="2"/>
  <c r="AI8" i="1" s="1"/>
  <c r="AI7" i="1"/>
  <c r="I85" i="2"/>
  <c r="AG7" i="1" s="1"/>
  <c r="J86" i="2"/>
  <c r="AD5" i="1"/>
  <c r="AM5" i="1" s="1"/>
  <c r="E85" i="2"/>
  <c r="AD7" i="1" s="1"/>
  <c r="AM7" i="1" s="1"/>
  <c r="E86" i="2"/>
  <c r="AD8" i="1" s="1"/>
  <c r="AM8" i="1" s="1"/>
  <c r="AC5" i="1"/>
  <c r="AL5" i="1" s="1"/>
  <c r="K87" i="2"/>
  <c r="AI9" i="1" s="1"/>
  <c r="AG5" i="1"/>
  <c r="D84" i="2"/>
  <c r="AC6" i="1" s="1"/>
  <c r="AL6" i="1" s="1"/>
  <c r="K82" i="4"/>
  <c r="K83" i="4" s="1"/>
  <c r="L81" i="4"/>
  <c r="L82" i="4" s="1"/>
  <c r="L83" i="4" s="1"/>
  <c r="J81" i="4"/>
  <c r="F82" i="4"/>
  <c r="E82" i="4"/>
  <c r="D88" i="4"/>
  <c r="D89" i="4" s="1"/>
  <c r="J94" i="3"/>
  <c r="I94" i="3"/>
  <c r="I95" i="3" s="1"/>
  <c r="I96" i="3" s="1"/>
  <c r="I97" i="3" s="1"/>
  <c r="K94" i="3"/>
  <c r="K95" i="3" s="1"/>
  <c r="K96" i="3" s="1"/>
  <c r="C95" i="3"/>
  <c r="E94" i="3"/>
  <c r="D94" i="3"/>
  <c r="J95" i="3"/>
  <c r="C85" i="2"/>
  <c r="AB7" i="1" s="1"/>
  <c r="AH8" i="1" l="1"/>
  <c r="J87" i="2"/>
  <c r="AH9" i="1" s="1"/>
  <c r="K88" i="2"/>
  <c r="D85" i="2"/>
  <c r="E87" i="2"/>
  <c r="D86" i="2"/>
  <c r="AC8" i="1" s="1"/>
  <c r="AL8" i="1" s="1"/>
  <c r="I86" i="2"/>
  <c r="AG8" i="1" s="1"/>
  <c r="E88" i="2"/>
  <c r="AD10" i="1" s="1"/>
  <c r="AM10" i="1" s="1"/>
  <c r="I87" i="2"/>
  <c r="AG9" i="1" s="1"/>
  <c r="K84" i="4"/>
  <c r="L84" i="4"/>
  <c r="J82" i="4"/>
  <c r="F83" i="4"/>
  <c r="D90" i="4"/>
  <c r="E83" i="4"/>
  <c r="E84" i="4" s="1"/>
  <c r="E85" i="4" s="1"/>
  <c r="I98" i="3"/>
  <c r="I99" i="3" s="1"/>
  <c r="D95" i="3"/>
  <c r="C96" i="3"/>
  <c r="E95" i="3"/>
  <c r="D96" i="3"/>
  <c r="D97" i="3" s="1"/>
  <c r="J96" i="3"/>
  <c r="J97" i="3" s="1"/>
  <c r="K97" i="3"/>
  <c r="K98" i="3" s="1"/>
  <c r="C86" i="2"/>
  <c r="AB8" i="1" s="1"/>
  <c r="K89" i="2" l="1"/>
  <c r="AI10" i="1"/>
  <c r="I88" i="2"/>
  <c r="J88" i="2"/>
  <c r="AD9" i="1"/>
  <c r="AC7" i="1"/>
  <c r="D88" i="2"/>
  <c r="AC10" i="1" s="1"/>
  <c r="AL10" i="1" s="1"/>
  <c r="D89" i="2"/>
  <c r="AC11" i="1" s="1"/>
  <c r="AL11" i="1" s="1"/>
  <c r="D87" i="2"/>
  <c r="E89" i="2"/>
  <c r="AD11" i="1" s="1"/>
  <c r="AM11" i="1" s="1"/>
  <c r="J83" i="4"/>
  <c r="K85" i="4"/>
  <c r="K86" i="4" s="1"/>
  <c r="L85" i="4"/>
  <c r="L86" i="4" s="1"/>
  <c r="L87" i="4" s="1"/>
  <c r="F85" i="4"/>
  <c r="F87" i="4" s="1"/>
  <c r="F88" i="4" s="1"/>
  <c r="F89" i="4" s="1"/>
  <c r="F90" i="4" s="1"/>
  <c r="E86" i="4"/>
  <c r="E87" i="4" s="1"/>
  <c r="E88" i="4" s="1"/>
  <c r="E89" i="4" s="1"/>
  <c r="E90" i="4" s="1"/>
  <c r="F84" i="4"/>
  <c r="F86" i="4" s="1"/>
  <c r="I100" i="3"/>
  <c r="I101" i="3" s="1"/>
  <c r="C97" i="3"/>
  <c r="C98" i="3" s="1"/>
  <c r="E96" i="3"/>
  <c r="E97" i="3" s="1"/>
  <c r="K99" i="3"/>
  <c r="K100" i="3" s="1"/>
  <c r="K101" i="3" s="1"/>
  <c r="C87" i="2"/>
  <c r="AB9" i="1" s="1"/>
  <c r="AM9" i="1" l="1"/>
  <c r="AL7" i="1"/>
  <c r="AH10" i="1"/>
  <c r="AG10" i="1"/>
  <c r="I89" i="2"/>
  <c r="E90" i="2"/>
  <c r="D91" i="2"/>
  <c r="AC13" i="1" s="1"/>
  <c r="AL13" i="1" s="1"/>
  <c r="K90" i="2"/>
  <c r="AI11" i="1"/>
  <c r="D90" i="2"/>
  <c r="AC9" i="1"/>
  <c r="AL9" i="1" s="1"/>
  <c r="J89" i="2"/>
  <c r="AH11" i="1" s="1"/>
  <c r="K87" i="4"/>
  <c r="J84" i="4"/>
  <c r="E98" i="3"/>
  <c r="C99" i="3"/>
  <c r="C100" i="3"/>
  <c r="C101" i="3" s="1"/>
  <c r="C102" i="3" s="1"/>
  <c r="C103" i="3" s="1"/>
  <c r="C104" i="3" s="1"/>
  <c r="C88" i="2"/>
  <c r="K91" i="2" l="1"/>
  <c r="AI13" i="1" s="1"/>
  <c r="AI12" i="1"/>
  <c r="D92" i="2"/>
  <c r="AD12" i="1"/>
  <c r="E91" i="2"/>
  <c r="AD13" i="1" s="1"/>
  <c r="AM13" i="1" s="1"/>
  <c r="J90" i="2"/>
  <c r="AH12" i="1" s="1"/>
  <c r="AG11" i="1"/>
  <c r="I90" i="2"/>
  <c r="C89" i="2"/>
  <c r="AB10" i="1"/>
  <c r="AC12" i="1"/>
  <c r="AL12" i="1" s="1"/>
  <c r="D93" i="2"/>
  <c r="AC15" i="1" s="1"/>
  <c r="AL15" i="1" s="1"/>
  <c r="J91" i="2"/>
  <c r="AH13" i="1" s="1"/>
  <c r="J85" i="4"/>
  <c r="J86" i="4" s="1"/>
  <c r="J87" i="4" s="1"/>
  <c r="AM12" i="1" l="1"/>
  <c r="C90" i="2"/>
  <c r="AB11" i="1"/>
  <c r="AC14" i="1"/>
  <c r="D94" i="2"/>
  <c r="AC16" i="1" s="1"/>
  <c r="AL16" i="1" s="1"/>
  <c r="AG12" i="1"/>
  <c r="I91" i="2"/>
  <c r="AG13" i="1" s="1"/>
  <c r="E92" i="2"/>
  <c r="AL14" i="1" l="1"/>
  <c r="AL17" i="1"/>
  <c r="AD14" i="1"/>
  <c r="E93" i="2"/>
  <c r="C91" i="2"/>
  <c r="AB12" i="1"/>
  <c r="AM14" i="1" l="1"/>
  <c r="AD15" i="1"/>
  <c r="AM15" i="1" s="1"/>
  <c r="E94" i="2"/>
  <c r="AD16" i="1" s="1"/>
  <c r="AM16" i="1" s="1"/>
  <c r="C92" i="2"/>
  <c r="AB13" i="1"/>
  <c r="AM17" i="1" l="1"/>
  <c r="C93" i="2"/>
  <c r="AB14" i="1"/>
  <c r="C94" i="2" l="1"/>
  <c r="AB16" i="1" s="1"/>
  <c r="AB18" i="1" s="1"/>
  <c r="AB15" i="1"/>
  <c r="AM4" i="1" l="1"/>
  <c r="AL4" i="1"/>
  <c r="AE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1A18E4-E4A3-4AB1-8D71-371B5BC67C41}" keepAlive="1" name="Dotaz – sea_res_combine_two" description="Připojení k dotazu produktu sea_res_combine_two v sešitě" type="5" refreshedVersion="8" background="1" saveData="1">
    <dbPr connection="Provider=Microsoft.Mashup.OleDb.1;Data Source=$Workbook$;Location=sea_res_combine_two;Extended Properties=&quot;&quot;" command="SELECT * FROM [sea_res_combine_two]"/>
  </connection>
  <connection id="2" xr16:uid="{8CE47B12-DBFC-436C-97E0-D019CDF7304D}" keepAlive="1" name="Dotaz – sea_res_normal" description="Připojení k dotazu produktu sea_res_normal v sešitě" type="5" refreshedVersion="8" background="1" saveData="1">
    <dbPr connection="Provider=Microsoft.Mashup.OleDb.1;Data Source=$Workbook$;Location=sea_res_normal;Extended Properties=&quot;&quot;" command="SELECT * FROM [sea_res_normal]"/>
  </connection>
  <connection id="3" xr16:uid="{64562E79-E7CD-447A-80E3-0C2758709C66}" keepAlive="1" name="Dotaz – sea_res_same" description="Připojení k dotazu produktu sea_res_same v sešitě" type="5" refreshedVersion="8" background="1" saveData="1">
    <dbPr connection="Provider=Microsoft.Mashup.OleDb.1;Data Source=$Workbook$;Location=sea_res_same;Extended Properties=&quot;&quot;" command="SELECT * FROM [sea_res_sam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<sst xmlns="http://schemas.openxmlformats.org/spreadsheetml/2006/main" count="496" uniqueCount="256">
  <si>
    <t>query</t>
  </si>
  <si>
    <t>find_id</t>
  </si>
  <si>
    <t>session_id</t>
  </si>
  <si>
    <t>position</t>
  </si>
  <si>
    <t>yellow fin on the left side of photo</t>
  </si>
  <si>
    <t>8FEIybF7</t>
  </si>
  <si>
    <t>flashlight, blurry photo, part of divers fin</t>
  </si>
  <si>
    <t>flashlight, blurry photo, part of yellow divers fin on the left side of the photo</t>
  </si>
  <si>
    <t>turtle</t>
  </si>
  <si>
    <t>hawksbill turtle, green turtle</t>
  </si>
  <si>
    <t>hawksbill turtle</t>
  </si>
  <si>
    <t>blue and yellow small fishes</t>
  </si>
  <si>
    <t>blurry photo of corals</t>
  </si>
  <si>
    <t>kelp forest, bamboo coral, blurry photo</t>
  </si>
  <si>
    <t>blue photo with shipwreck</t>
  </si>
  <si>
    <t>blue photo with shipwreck on behind of the photo, ghost</t>
  </si>
  <si>
    <t>blue photo with poorly visible shipwreck</t>
  </si>
  <si>
    <t>bottom of the photo and drivers fin on the right side of the photo</t>
  </si>
  <si>
    <t>blue photo photo of bottom of the sea with corals, white fin of diver on the right side of the photo</t>
  </si>
  <si>
    <t>white divers fin on the right side of the photo</t>
  </si>
  <si>
    <t>diver in the bottom left corner of the photo</t>
  </si>
  <si>
    <t>diver in the bottom left corner of the photo, rocks on the right side of the photo</t>
  </si>
  <si>
    <t>small diver with bubbles in the bottom left corner of the photo, rocks on the right side of the photo</t>
  </si>
  <si>
    <t>underwater cave with flashlight</t>
  </si>
  <si>
    <t>underwater cave with bright flashlight, bright photo</t>
  </si>
  <si>
    <t>cave with flashlight light, bright photo</t>
  </si>
  <si>
    <t>diver with breathing bomb</t>
  </si>
  <si>
    <t>diver with breathing bomb on the bottom of the sea</t>
  </si>
  <si>
    <t>diver with breathing bomb on the bottom of the sea, near sea bed</t>
  </si>
  <si>
    <t>rocky wall on the left side of the photo and blue water on the right</t>
  </si>
  <si>
    <t>rocky wall on the left and blue water on the right with small white and yellow fish</t>
  </si>
  <si>
    <t>dark rocky wall on the left and blue water on the right with small white and yellow fish and black fishes</t>
  </si>
  <si>
    <t>shark fin and white and black striped fishes</t>
  </si>
  <si>
    <t>diver with breathing bomb near sandy ground</t>
  </si>
  <si>
    <t>diver with breathing bomb near white sandy floor</t>
  </si>
  <si>
    <t>sand bed with small corals and diver</t>
  </si>
  <si>
    <t>yellowish pillar coral</t>
  </si>
  <si>
    <t>oQlenSB-</t>
  </si>
  <si>
    <t>corals and small black fish</t>
  </si>
  <si>
    <t>smooth mounding coral, threespot damselfish, nassau grouper</t>
  </si>
  <si>
    <t>diver with red fins</t>
  </si>
  <si>
    <t>two divers with breathing bomb and red luminous divers fins</t>
  </si>
  <si>
    <t>two divers with breathing bomb and red luminous divers fins, darker photo</t>
  </si>
  <si>
    <t>white straws and corals with small white and black fish</t>
  </si>
  <si>
    <t>white straws and corals with small white and black fish, ivory bush coral</t>
  </si>
  <si>
    <t>poorly visible ghost sharks</t>
  </si>
  <si>
    <t>poorly visible sharks in lighter blue water</t>
  </si>
  <si>
    <t>poorly visible blue sharks in lighter blue water</t>
  </si>
  <si>
    <t>diver with bright orange object</t>
  </si>
  <si>
    <t>diver with bright orange object, greenish darker photo</t>
  </si>
  <si>
    <t>diver holding bright orange object, greenish darker photo</t>
  </si>
  <si>
    <t>diver near big turtle</t>
  </si>
  <si>
    <t>diver near big turtle and small fish with yellow fin</t>
  </si>
  <si>
    <t>diver near turtle lying on sea floor and banded butterflyfish</t>
  </si>
  <si>
    <t>moray eel</t>
  </si>
  <si>
    <t>bluehead wrasse, green moray eel</t>
  </si>
  <si>
    <t>queen parrotfish, parrotfish, green moray eel, bluehead wrasse</t>
  </si>
  <si>
    <t>leaf coral with blue and yellowish fish</t>
  </si>
  <si>
    <t>ocean bed bounded by coral reef</t>
  </si>
  <si>
    <t>brownish sponge</t>
  </si>
  <si>
    <t>two turtles in shipwreck</t>
  </si>
  <si>
    <t>underwater cave with diver with yellow divers fins</t>
  </si>
  <si>
    <t>diver with breathing bomb in yellow shirt near rocks</t>
  </si>
  <si>
    <t>diver with breathing bomb in yellow sweater</t>
  </si>
  <si>
    <t>diver with breathing bomb in yellow jacket, smooth mounding coral</t>
  </si>
  <si>
    <t>dark photo with light middle showing corals</t>
  </si>
  <si>
    <t>c0lizqsz</t>
  </si>
  <si>
    <t>dark photo with bright middle showing corals illuminated with white light flashlight</t>
  </si>
  <si>
    <t>dark photo with bright middle showing whitish corals illuminated with white flashlight</t>
  </si>
  <si>
    <t>two sharks lying on sandy sea bed</t>
  </si>
  <si>
    <t>two nurse sharks lying on whitish sand sea bed</t>
  </si>
  <si>
    <t>nurse shark, lemon shark, whitetip reef shark lying on whitish sand sea bed</t>
  </si>
  <si>
    <t>banded sea krait lying on sandy sea bed</t>
  </si>
  <si>
    <t>reddish corals in bottom right corner and a lot of small fishes</t>
  </si>
  <si>
    <t>reddish corals in bottom right corner of the photo, a lot of small fishes</t>
  </si>
  <si>
    <t>reddish smooth mounding corals in bottom right corner of the photo, a lot of small fishes, sea perch, trevally</t>
  </si>
  <si>
    <t>small yellow fish near sandy ocean bed with corals</t>
  </si>
  <si>
    <t>brown rocks with white spots</t>
  </si>
  <si>
    <t>parrot fish near sand ocean bed, ivory bush corals</t>
  </si>
  <si>
    <t>blackish parrot fish and brain coral</t>
  </si>
  <si>
    <t>parrotfish, queen parrotfish, nassau grouper, black parrot fish with white spots</t>
  </si>
  <si>
    <t>grey parrotfish with white spots near small brain coral</t>
  </si>
  <si>
    <t>big ray near rock</t>
  </si>
  <si>
    <t>giant manta ray near rock</t>
  </si>
  <si>
    <t>green grass under water</t>
  </si>
  <si>
    <t>bbQsVcC-</t>
  </si>
  <si>
    <t>short green moss under water, darker blue water in the left corner</t>
  </si>
  <si>
    <t>smooth mounding coral in the right corner, darker blue water in the left corner of photo</t>
  </si>
  <si>
    <t>ray in the middle of photo</t>
  </si>
  <si>
    <t>giant manta ray in the middle of photo</t>
  </si>
  <si>
    <t>giant manta ray, giant devilray, atlantic spadefish, broadnose sevengill shark, bat ray, whitetip reef shark, bronzewhaler shark, tiger shark</t>
  </si>
  <si>
    <t>three divers and a lot of bubbles</t>
  </si>
  <si>
    <t>-2ABskvd</t>
  </si>
  <si>
    <t>diver in the bottom of photo, black rocks on the left side of the photo</t>
  </si>
  <si>
    <t>a lot of bubbles, diver in the bottom of photo, rocks on the left side of the photo</t>
  </si>
  <si>
    <t>diver in the bottom of photo, black rocks on the left side of the photo, all in fog</t>
  </si>
  <si>
    <t>light in the middle of the photo showing corals, lamp on the left side of the photo</t>
  </si>
  <si>
    <t>darkness, light in the middle of the photo, lamp on the left side of the photo</t>
  </si>
  <si>
    <t>light in the middle of the photo showing corals, lamp on the left side of the photo, darkness</t>
  </si>
  <si>
    <t>really foggy photo showing dark rocks</t>
  </si>
  <si>
    <t>really light foggy photo showing dark rocks, southern stingray</t>
  </si>
  <si>
    <t>really light foggy photo showing dark rocks, southern stingray, flatback turtle</t>
  </si>
  <si>
    <t>coral looking like atomic bomb explosion</t>
  </si>
  <si>
    <t>dark brown coral looking like atomic bomb explosion</t>
  </si>
  <si>
    <t>dark brown coral looking like atomic bomb explosion, darker blue water, rocky bottom of sea</t>
  </si>
  <si>
    <t>rocky wall on the left of the photo, darker blue water on the right of the photo</t>
  </si>
  <si>
    <t>rock details with light fog in the top right</t>
  </si>
  <si>
    <t>rock details with light greenish fog in the top right corner of the photo</t>
  </si>
  <si>
    <t>rock details with light greenish fog in the top right corner of the photo, smooth mounding coral</t>
  </si>
  <si>
    <t>rocky bottom of sea with small fishes and dark blue water above</t>
  </si>
  <si>
    <t>rocky and sand bottom of sea at the bottom of the photo and dark blue water above</t>
  </si>
  <si>
    <t>rocky and sand bottom of sea at the bottom half of the photo and dark blue water with small fishes above</t>
  </si>
  <si>
    <t xml:space="preserve">coral on the rocks with small fish with tail fin yellow </t>
  </si>
  <si>
    <t>coral on the rocks with small fish with tail fin yellow , smooth mounding coral, grey corals</t>
  </si>
  <si>
    <t>grey smooth mounding coral on the rocks with small fish with yellow fin</t>
  </si>
  <si>
    <t>small sharks laying on the bottom of sea, light foggy photo</t>
  </si>
  <si>
    <t>three small sharks laying in the sand with rocks, light foggy photo</t>
  </si>
  <si>
    <t>three small sharks laying in the sand with rocks, bright foggy photo</t>
  </si>
  <si>
    <t>small bubbles on the left side of the photo, light brown rocks on the left side of the photo</t>
  </si>
  <si>
    <t>small bubbles in the dark blue water on the left side of the photo, brown rocks on the left side of the photo</t>
  </si>
  <si>
    <t>small bubbles in the blue water on the left side of the photo, brown rocks with smooth mounding corals on the left side of the photo</t>
  </si>
  <si>
    <t>sandy bottom of the sea</t>
  </si>
  <si>
    <t>grey almost white sandy bottom of the sea</t>
  </si>
  <si>
    <t>grey almost white sandy bottom of the sea with blue water at the top of the photo</t>
  </si>
  <si>
    <t>small grey rocks in bright foggy photo with light blue water</t>
  </si>
  <si>
    <t>small grey rocks in bright foggy photo with light blue water, pillar coral, smooth mounding coral</t>
  </si>
  <si>
    <t>small grey rocks in bright foggy photo with light blue water, pillar coral, smooth mounding coral, sea cucumber</t>
  </si>
  <si>
    <t>small snake head in the middle of the photo surround with sand and grey corals</t>
  </si>
  <si>
    <t>small snake head in the middle of the photo surround with sand and grey corals, smooth mounding coral, bluebanded goby</t>
  </si>
  <si>
    <t>small bluebanded goby in the middle of the photo surround with sand and grey corals, smooth mounding coral</t>
  </si>
  <si>
    <t>light brown corals and rocks on the left, darker blue water in the top left</t>
  </si>
  <si>
    <t>light brown corals and rocks on the left, darker blue water in the top left, smooth mounding coral, pillar coral, hood coral</t>
  </si>
  <si>
    <t>light brown corals and rocks on the left, darker blue water in the top left, smooth mounding coral, pillar coral, hood coral, honeycomb coral, ivory bush coral</t>
  </si>
  <si>
    <t>a lot of bubbles on the left, rocks on the right side with grey corals</t>
  </si>
  <si>
    <t>a lot of bubbles in blue water on the left, rocks with small grey hood corals on the right side</t>
  </si>
  <si>
    <t>a lot of white bubbles in blue water on the left side and rocks with small grey hood corals on the right side</t>
  </si>
  <si>
    <t xml:space="preserve">underwater cave in reddish photo </t>
  </si>
  <si>
    <t>rocks with small corals in bright photo</t>
  </si>
  <si>
    <t>detail of rocks with small corals in bright foggy photo</t>
  </si>
  <si>
    <t>detail of grey rocks with small corals in bright foggy photo</t>
  </si>
  <si>
    <t>grey smooth mounding corals in flashlight-lit photo</t>
  </si>
  <si>
    <t>grey smooth mounding corals in a well flashlight-lit photo</t>
  </si>
  <si>
    <t>grey smooth mounding corals in a well flashlight-lit photo, bright photo</t>
  </si>
  <si>
    <t>sandy bottom of the sea with small rocks and blue water above</t>
  </si>
  <si>
    <t>grey sandy bottom of the sea with small rocks and blue water above, foggy photo</t>
  </si>
  <si>
    <t>grey sandy bottom of the sea with a few small rocks and bluish water above, foggy photo</t>
  </si>
  <si>
    <t>all blue photo</t>
  </si>
  <si>
    <t>flashlight blurry photo</t>
  </si>
  <si>
    <t>salmon in darker blue water</t>
  </si>
  <si>
    <t>two big tunas in darker blue water</t>
  </si>
  <si>
    <t>two big blue sharks in darker blue water</t>
  </si>
  <si>
    <t xml:space="preserve">brain coral and opening clam </t>
  </si>
  <si>
    <t>brain coral and opening clam, giant barrel sponge, light blue photo</t>
  </si>
  <si>
    <t>brain coral and opening clam, giant barrel sponge, light turquoise photo</t>
  </si>
  <si>
    <t>coral reef with diver and grey sand</t>
  </si>
  <si>
    <t>coral reef with a diver with a breathing bomb and grey sand</t>
  </si>
  <si>
    <t>coral reef on the left side of the photo with a diver with a breathing bomb and grey sand on the right side of the photo</t>
  </si>
  <si>
    <t xml:space="preserve">greyish coral reef with darker blue water above </t>
  </si>
  <si>
    <t xml:space="preserve">brownish sponge coral reef with darker blue water above </t>
  </si>
  <si>
    <t xml:space="preserve">brownish almost reddish honeycomb coral reef with darker blue water above </t>
  </si>
  <si>
    <t>grey coral in sand</t>
  </si>
  <si>
    <t>grey coral in sand, porites napopora coral</t>
  </si>
  <si>
    <t>grey coral in sand, ivory bush coral</t>
  </si>
  <si>
    <t>brownish ivory bush coral</t>
  </si>
  <si>
    <t>yan4OnOK</t>
  </si>
  <si>
    <t>brownish ivory bush coral bottom of the sea, seagrass bed</t>
  </si>
  <si>
    <t>brownish ivory bush coral bottom of the sea, seagrass bed, bamboo coral</t>
  </si>
  <si>
    <t>grey sand with long narrow fish</t>
  </si>
  <si>
    <t>grey sand with trumpetfish</t>
  </si>
  <si>
    <t>sand with small trumpetfish</t>
  </si>
  <si>
    <t>shipwreck</t>
  </si>
  <si>
    <t>shipwreck, windows and small tuna</t>
  </si>
  <si>
    <t>two rays</t>
  </si>
  <si>
    <t>two spotted eagle ray</t>
  </si>
  <si>
    <t>same_video</t>
  </si>
  <si>
    <t>grey shark with white dots</t>
  </si>
  <si>
    <t>kcb904ZV</t>
  </si>
  <si>
    <t>light blue water with black cable</t>
  </si>
  <si>
    <t>light blue water with black cable, slender snipe eel, rock in the bottom right corner</t>
  </si>
  <si>
    <t>blue moray eel</t>
  </si>
  <si>
    <t>grey rocks in bright foggy photo</t>
  </si>
  <si>
    <t>grey rocks in bright photo</t>
  </si>
  <si>
    <t>grey rocks in bright photo, smooth mounding coral, really light blue</t>
  </si>
  <si>
    <t>sandy ocean bed surrounded by rocky reef</t>
  </si>
  <si>
    <t>sandy ocean bed bounded by reef containing smooth mounding coral</t>
  </si>
  <si>
    <t>sandy ocean bed bounded by reef containing smooth mounding coral, pillar coral, hood coral, elkhorn coral, darker blue water above</t>
  </si>
  <si>
    <t>red photo of underwater cave</t>
  </si>
  <si>
    <t>I7-331OL</t>
  </si>
  <si>
    <t>two rays lying in sand</t>
  </si>
  <si>
    <t>two stingrays lying in sand with small rocks</t>
  </si>
  <si>
    <t>two shovelnose guitarfishes lying in sand with small rocks</t>
  </si>
  <si>
    <t>big sponge next to pillar corals</t>
  </si>
  <si>
    <t>smaller giant barrel sponge next to pillar corals</t>
  </si>
  <si>
    <t>diver with breathing bomb, yellow shirt and blue fins on the bottom of ocean</t>
  </si>
  <si>
    <t>diver with breathing bomb, yellow shirt and blue fins near rocky ocean bed</t>
  </si>
  <si>
    <t>diver with yellow shirt, blue fins and breathing bomb near rocky ocean bed</t>
  </si>
  <si>
    <t>red and blue rock with ivory bush coral</t>
  </si>
  <si>
    <t>red and blue rock with ivory bush coral, caribbean reef octopus, scorpionfish, pillar coral</t>
  </si>
  <si>
    <t>red and blue rock with boulder star coral, pillar coral, caribbean reef octopus</t>
  </si>
  <si>
    <t>a lot of sharks and smaller fishes</t>
  </si>
  <si>
    <t>floating brownish coral with small pink fish in it</t>
  </si>
  <si>
    <t>floating brownish rose coral with small pink fish in it, cockscomb cup coral</t>
  </si>
  <si>
    <t>dark photo with bright middle showing rocks and bubble corals</t>
  </si>
  <si>
    <t>dark photo with bright light flash middle showing rocks and bubble corals</t>
  </si>
  <si>
    <t>dark photo with bright greenish light flash middle showing rocks and bubble corals</t>
  </si>
  <si>
    <t>greenish bright foggy photo of rocky ocean bed</t>
  </si>
  <si>
    <t>bright light greenish grey foggy photo of rocky ocean bed, southern stingray</t>
  </si>
  <si>
    <t>rock detail with white foam</t>
  </si>
  <si>
    <t>rock detail on the left side and white foam on the right side</t>
  </si>
  <si>
    <t>rock detail on the left side and white and yellowish froth on the right side</t>
  </si>
  <si>
    <t>diver in the bottom left corner of the darker blue photo</t>
  </si>
  <si>
    <t>diver with breathing bomb in the bottom left corner of the darker blue photo</t>
  </si>
  <si>
    <t>diver with breathing bomb in the bottom left corner of the darker blue photo with a few small bubbles</t>
  </si>
  <si>
    <t>blue narrow fish near grassy ocean bed</t>
  </si>
  <si>
    <t>brain coral, pillar coral in light brownish photo</t>
  </si>
  <si>
    <t>brain coral, pillar coral, boulder star coral, honeycomb coral in light brownish photo</t>
  </si>
  <si>
    <t>brain corals, pillar corals, boulder star corals, honeycomb corals in light brownish photo</t>
  </si>
  <si>
    <t>turtle near ivory bush corals</t>
  </si>
  <si>
    <t>loggerhead turtle near greenish ivory bush corals</t>
  </si>
  <si>
    <t>loggerhead turtle near greenish boulder star corals</t>
  </si>
  <si>
    <t>turtle in darker blue photo</t>
  </si>
  <si>
    <t>hawksbill turtle in darker blue photo</t>
  </si>
  <si>
    <t>bottom of hawksbill turtle in darker blue photo</t>
  </si>
  <si>
    <t>blurry photo of red rock in sand</t>
  </si>
  <si>
    <t>blurry photo of reddish rock in blueish sand</t>
  </si>
  <si>
    <t>ray in light blue water</t>
  </si>
  <si>
    <t>small stingray in light blue water</t>
  </si>
  <si>
    <t>small eagle ray in light blue water</t>
  </si>
  <si>
    <t>blurry photo of parrotfish</t>
  </si>
  <si>
    <t>blurry blue photo of parrotfish</t>
  </si>
  <si>
    <t>blurry bright blue photo of shadow parrotfish</t>
  </si>
  <si>
    <t>diver on the right side looking at bright light</t>
  </si>
  <si>
    <t>diver looking at bright light on the right side of light blue photo</t>
  </si>
  <si>
    <t>diver looking at bright light on the right side of light blueish almost greenish photo</t>
  </si>
  <si>
    <t>giant barrel sponge with small fish near</t>
  </si>
  <si>
    <t>giant barrel sponge with small weird fish near it</t>
  </si>
  <si>
    <t>giant barrel sponge with small fish near, cockscomb cup coral</t>
  </si>
  <si>
    <t>grass ocean bed with a lot of small black fishes</t>
  </si>
  <si>
    <t>grass ocean bed with a lot of small black fishes, smooth mounding coral, bamboo coral</t>
  </si>
  <si>
    <t>grassy ocean bed with a lot of small black fishes, smooth mounding coral, bamboo coral, elkhorn coral</t>
  </si>
  <si>
    <t>sand on the bottom of the ocean and small diver holding orange object</t>
  </si>
  <si>
    <t>darker sand on the bottom of the ocean and small diver holding orange object in the top right corner</t>
  </si>
  <si>
    <t>darker sand on the bottom of the ocean and small diver surrounded by bubbles holding orange object in the top right corner of the photo</t>
  </si>
  <si>
    <t>diver with breathing bomb in blue neoprene</t>
  </si>
  <si>
    <t>diver with breathing bomb and red mask, clenched fist</t>
  </si>
  <si>
    <t>diver with breathing bomb and red mask, clenched fist, greenish water</t>
  </si>
  <si>
    <t>white blurry photo</t>
  </si>
  <si>
    <t>white photo</t>
  </si>
  <si>
    <t>white foggy photo</t>
  </si>
  <si>
    <t>search</t>
  </si>
  <si>
    <t>nalezitelné</t>
  </si>
  <si>
    <t>nenalizetalné</t>
  </si>
  <si>
    <t>nalezitelné + nalezené</t>
  </si>
  <si>
    <t>nalezené</t>
  </si>
  <si>
    <t>hledání</t>
  </si>
  <si>
    <t>dotazů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</si>
</sst>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Nalezitelnost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sea_res_same!$J$6</c:f>
              <c:strCache>
                <c:ptCount val="1"/>
                <c:pt idx="0">
                  <c:v>nalezitelné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sea_res_same!$K$6:$M$6</c:f>
              <c:numCache>
                <c:formatCode>General</c:formatCode>
                <c:ptCount val="3"/>
                <c:pt idx="0">
                  <c:v>14</c:v>
                </c:pt>
                <c:pt idx="1">
                  <c:v>16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3-496C-A654-88573E5070D1}"/>
            </c:ext>
          </c:extLst>
        </c:ser>
        <c:ser>
          <c:idx val="1"/>
          <c:order val="1"/>
          <c:tx>
            <c:strRef>
              <c:f>sea_res_same!$J$7</c:f>
              <c:strCache>
                <c:ptCount val="1"/>
                <c:pt idx="0">
                  <c:v>nenalizetalné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sea_res_same!$K$7:$M$7</c:f>
              <c:numCache>
                <c:formatCode>General</c:formatCode>
                <c:ptCount val="3"/>
                <c:pt idx="0">
                  <c:v>15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3-496C-A654-88573E5070D1}"/>
            </c:ext>
          </c:extLst>
        </c:ser>
        <c:ser>
          <c:idx val="2"/>
          <c:order val="2"/>
          <c:tx>
            <c:strRef>
              <c:f>sea_res_same!$J$8</c:f>
              <c:strCache>
                <c:ptCount val="1"/>
                <c:pt idx="0">
                  <c:v>nalezené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sea_res_same!$K$8:$M$8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3-496C-A654-88573E5070D1}"/>
            </c:ext>
          </c:extLst>
        </c:ser>
        <c:ser>
          <c:idx val="3"/>
          <c:order val="3"/>
          <c:tx>
            <c:strRef>
              <c:f>sea_res_same!$J$9</c:f>
              <c:strCache>
                <c:ptCount val="1"/>
                <c:pt idx="0">
                  <c:v>nalezitelné + nalezené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sea_res_same!$K$5:$M$5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sea_res_same!$K$9:$M$9</c:f>
              <c:numCache>
                <c:formatCode>General</c:formatCode>
                <c:ptCount val="3"/>
                <c:pt idx="0">
                  <c:v>19</c:v>
                </c:pt>
                <c:pt idx="1">
                  <c:v>26</c:v>
                </c:pt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3-496C-A654-88573E5070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408933152"/>
        <c:axId val="408937728"/>
      </c:barChart>
      <c:catAx>
        <c:axId val="4089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7728"/>
        <c:crosses val="autoZero"/>
        <c:auto val="1"/>
        <c:lblAlgn val="ctr"/>
        <c:lblOffset val="100"/>
        <c:noMultiLvlLbl val="0"/>
      </c:catAx>
      <c:valAx>
        <c:axId val="40893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sea_res_combine_two!$C$81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sea_res_combine_two!$C$82:$C$94</c:f>
              <c:numCache>
                <c:formatCode>General</c:formatCode>
                <c:ptCount val="13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4-42DA-A465-C57F48069114}"/>
            </c:ext>
          </c:extLst>
        </c:ser>
        <c:ser>
          <c:idx val="1"/>
          <c:order val="1"/>
          <c:tx>
            <c:strRef>
              <c:f>sea_res_combine_two!$D$81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sea_res_combine_two!$D$82:$D$94</c:f>
              <c:numCache>
                <c:formatCode>General</c:formatCode>
                <c:ptCount val="13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4-42DA-A465-C57F48069114}"/>
            </c:ext>
          </c:extLst>
        </c:ser>
        <c:ser>
          <c:idx val="2"/>
          <c:order val="2"/>
          <c:tx>
            <c:strRef>
              <c:f>sea_res_combine_two!$E$81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sea_res_combine_two!$B$82:$B$94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sea_res_combine_two!$E$82:$E$94</c:f>
              <c:numCache>
                <c:formatCode>General</c:formatCode>
                <c:ptCount val="13"/>
                <c:pt idx="0">
                  <c:v>14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4-42DA-A465-C57F48069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917193887"/>
        <c:axId val="1917190975"/>
      </c:barChart>
      <c:catAx>
        <c:axId val="191719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0975"/>
        <c:crosses val="autoZero"/>
        <c:auto val="1"/>
        <c:lblAlgn val="ctr"/>
        <c:lblOffset val="100"/>
        <c:noMultiLvlLbl val="0"/>
      </c:catAx>
      <c:valAx>
        <c:axId val="19171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1719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combine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sea_res_combine_two!$I$81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sea_res_combine_two!$I$82:$I$91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B-4D78-85AB-993406DFB9E6}"/>
            </c:ext>
          </c:extLst>
        </c:ser>
        <c:ser>
          <c:idx val="1"/>
          <c:order val="1"/>
          <c:tx>
            <c:strRef>
              <c:f>sea_res_combine_two!$J$81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sea_res_combine_two!$J$82:$J$91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B-4D78-85AB-993406DFB9E6}"/>
            </c:ext>
          </c:extLst>
        </c:ser>
        <c:ser>
          <c:idx val="2"/>
          <c:order val="2"/>
          <c:tx>
            <c:strRef>
              <c:f>sea_res_combine_two!$K$81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sea_res_combine_two!$H$82:$H$91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sea_res_combine_two!$K$82:$K$91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6B-4D78-85AB-993406DFB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31418192"/>
        <c:axId val="431424848"/>
      </c:barChart>
      <c:catAx>
        <c:axId val="431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24848"/>
        <c:crosses val="autoZero"/>
        <c:auto val="1"/>
        <c:lblAlgn val="ctr"/>
        <c:lblOffset val="100"/>
        <c:noMultiLvlLbl val="0"/>
      </c:catAx>
      <c:valAx>
        <c:axId val="43142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31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sea_res_normal!$C$91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sea_res_normal!$C$92:$C$104</c:f>
              <c:numCache>
                <c:formatCode>General</c:formatCode>
                <c:ptCount val="13"/>
                <c:pt idx="0">
                  <c:v>13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8-45AF-A580-61BD34233AA9}"/>
            </c:ext>
          </c:extLst>
        </c:ser>
        <c:ser>
          <c:idx val="1"/>
          <c:order val="1"/>
          <c:tx>
            <c:strRef>
              <c:f>sea_res_normal!$D$91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sea_res_normal!$D$92:$D$104</c:f>
              <c:numCache>
                <c:formatCode>General</c:formatCode>
                <c:ptCount val="13"/>
                <c:pt idx="0">
                  <c:v>12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8-45AF-A580-61BD34233AA9}"/>
            </c:ext>
          </c:extLst>
        </c:ser>
        <c:ser>
          <c:idx val="2"/>
          <c:order val="2"/>
          <c:tx>
            <c:strRef>
              <c:f>sea_res_normal!$E$91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sea_res_normal!$B$92:$B$104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sea_res_normal!$E$92:$E$104</c:f>
              <c:numCache>
                <c:formatCode>General</c:formatCode>
                <c:ptCount val="1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8-45AF-A580-61BD3423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1904941711"/>
        <c:axId val="1904942127"/>
      </c:barChart>
      <c:catAx>
        <c:axId val="190494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2127"/>
        <c:crosses val="autoZero"/>
        <c:auto val="1"/>
        <c:lblAlgn val="ctr"/>
        <c:lblOffset val="100"/>
        <c:noMultiLvlLbl val="0"/>
      </c:catAx>
      <c:valAx>
        <c:axId val="19049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049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 v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sea_res_normal!$I$91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sea_res_normal!$I$92:$I$101</c:f>
              <c:numCache>
                <c:formatCode>General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6-4E98-B85A-34F81515FF60}"/>
            </c:ext>
          </c:extLst>
        </c:ser>
        <c:ser>
          <c:idx val="1"/>
          <c:order val="1"/>
          <c:tx>
            <c:strRef>
              <c:f>sea_res_normal!$J$91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sea_res_normal!$J$92:$J$101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6-4E98-B85A-34F81515FF60}"/>
            </c:ext>
          </c:extLst>
        </c:ser>
        <c:ser>
          <c:idx val="2"/>
          <c:order val="2"/>
          <c:tx>
            <c:strRef>
              <c:f>sea_res_normal!$K$91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sea_res_normal!$H$92:$H$101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sea_res_normal!$K$92:$K$101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B6-4E98-B85A-34F81515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753096383"/>
        <c:axId val="753095551"/>
      </c:barChart>
      <c:catAx>
        <c:axId val="75309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5551"/>
        <c:crosses val="autoZero"/>
        <c:auto val="1"/>
        <c:lblAlgn val="ctr"/>
        <c:lblOffset val="100"/>
        <c:noMultiLvlLbl val="0"/>
      </c:catAx>
      <c:valAx>
        <c:axId val="753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309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sea_res_same!$D$77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sea_res_same!$D$78:$D$90</c:f>
              <c:numCache>
                <c:formatCode>General</c:formatCode>
                <c:ptCount val="13"/>
                <c:pt idx="0">
                  <c:v>17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EEB-B29D-5C078C889CF4}"/>
            </c:ext>
          </c:extLst>
        </c:ser>
        <c:ser>
          <c:idx val="1"/>
          <c:order val="1"/>
          <c:tx>
            <c:strRef>
              <c:f>sea_res_same!$E$77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sea_res_same!$E$78:$E$90</c:f>
              <c:numCache>
                <c:formatCode>General</c:formatCode>
                <c:ptCount val="13"/>
                <c:pt idx="0">
                  <c:v>19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EEB-B29D-5C078C889CF4}"/>
            </c:ext>
          </c:extLst>
        </c:ser>
        <c:ser>
          <c:idx val="2"/>
          <c:order val="2"/>
          <c:tx>
            <c:strRef>
              <c:f>sea_res_same!$F$77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sea_res_same!$C$78:$C$90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sea_res_same!$F$78:$F$90</c:f>
              <c:numCache>
                <c:formatCode>General</c:formatCode>
                <c:ptCount val="13"/>
                <c:pt idx="0">
                  <c:v>15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CA-4EEB-B29D-5C078C88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112521328"/>
        <c:axId val="112510512"/>
      </c:barChart>
      <c:catAx>
        <c:axId val="11252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10512"/>
        <c:crosses val="autoZero"/>
        <c:auto val="1"/>
        <c:lblAlgn val="ctr"/>
        <c:lblOffset val="100"/>
        <c:noMultiLvlLbl val="0"/>
      </c:catAx>
      <c:valAx>
        <c:axId val="1125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252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Indexi</a:t>
            </a:r>
            <a:r>
              <a:rPr lang="cs-CZ" baseline="0"/>
              <a:t> v same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sea_res_same!$J$77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sea_res_same!$J$78:$J$87</c:f>
              <c:numCache>
                <c:formatCode>General</c:formatCode>
                <c:ptCount val="10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C-40C8-A89C-57DBD7B31678}"/>
            </c:ext>
          </c:extLst>
        </c:ser>
        <c:ser>
          <c:idx val="1"/>
          <c:order val="1"/>
          <c:tx>
            <c:strRef>
              <c:f>sea_res_same!$K$77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sea_res_same!$K$78:$K$87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C-40C8-A89C-57DBD7B31678}"/>
            </c:ext>
          </c:extLst>
        </c:ser>
        <c:ser>
          <c:idx val="2"/>
          <c:order val="2"/>
          <c:tx>
            <c:strRef>
              <c:f>sea_res_same!$L$77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sea_res_same!$I$78:$I$87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sea_res_same!$L$78:$L$87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C-40C8-A89C-57DBD7B31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5968"/>
        <c:axId val="408992640"/>
      </c:barChart>
      <c:catAx>
        <c:axId val="40899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2640"/>
        <c:crosses val="autoZero"/>
        <c:auto val="1"/>
        <c:lblAlgn val="ctr"/>
        <c:lblOffset val="100"/>
        <c:noMultiLvlLbl val="0"/>
      </c:catAx>
      <c:valAx>
        <c:axId val="4089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graph!$AB$4:$AB$16</c:f>
              <c:numCache>
                <c:formatCode>General</c:formatCode>
                <c:ptCount val="13"/>
                <c:pt idx="0">
                  <c:v>56</c:v>
                </c:pt>
                <c:pt idx="1">
                  <c:v>14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C78-96EE-675BE21A75EA}"/>
            </c:ext>
          </c:extLst>
        </c:ser>
        <c:ser>
          <c:idx val="1"/>
          <c:order val="1"/>
          <c:tx>
            <c:strRef>
              <c:f>graph!$AC$3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graph!$AC$4:$AC$16</c:f>
              <c:numCache>
                <c:formatCode>General</c:formatCode>
                <c:ptCount val="13"/>
                <c:pt idx="0">
                  <c:v>48</c:v>
                </c:pt>
                <c:pt idx="1">
                  <c:v>15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54-4C78-96EE-675BE21A75EA}"/>
            </c:ext>
          </c:extLst>
        </c:ser>
        <c:ser>
          <c:idx val="2"/>
          <c:order val="2"/>
          <c:tx>
            <c:strRef>
              <c:f>graph!$AD$3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graph!$AA$4:$AA$16</c:f>
              <c:numCache>
                <c:formatCode>General</c:formatCode>
                <c:ptCount val="13"/>
                <c:pt idx="0">
                  <c:v>1000</c:v>
                </c:pt>
                <c:pt idx="1">
                  <c:v>3000</c:v>
                </c:pt>
                <c:pt idx="2">
                  <c:v>5000</c:v>
                </c:pt>
                <c:pt idx="3">
                  <c:v>7000</c:v>
                </c:pt>
                <c:pt idx="4">
                  <c:v>8000</c:v>
                </c:pt>
                <c:pt idx="5">
                  <c:v>11000</c:v>
                </c:pt>
                <c:pt idx="6">
                  <c:v>13000</c:v>
                </c:pt>
                <c:pt idx="7">
                  <c:v>15000</c:v>
                </c:pt>
                <c:pt idx="8">
                  <c:v>17000</c:v>
                </c:pt>
                <c:pt idx="9">
                  <c:v>19000</c:v>
                </c:pt>
                <c:pt idx="10">
                  <c:v>21000</c:v>
                </c:pt>
                <c:pt idx="11">
                  <c:v>23000</c:v>
                </c:pt>
                <c:pt idx="12">
                  <c:v>25000</c:v>
                </c:pt>
              </c:numCache>
            </c:numRef>
          </c:cat>
          <c:val>
            <c:numRef>
              <c:f>graph!$AD$4:$AD$16</c:f>
              <c:numCache>
                <c:formatCode>General</c:formatCode>
                <c:ptCount val="13"/>
                <c:pt idx="0">
                  <c:v>40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4-4C78-96EE-675BE21A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08993472"/>
        <c:axId val="408988064"/>
      </c:barChart>
      <c:catAx>
        <c:axId val="4089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88064"/>
        <c:crosses val="autoZero"/>
        <c:auto val="1"/>
        <c:lblAlgn val="ctr"/>
        <c:lblOffset val="100"/>
        <c:noMultiLvlLbl val="0"/>
      </c:catAx>
      <c:valAx>
        <c:axId val="40898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0899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cs-CZ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graph!$AG$3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graph!$AF$4:$AF$13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graph!$AG$4:$AG$13</c:f>
              <c:numCache>
                <c:formatCode>General</c:formatCode>
                <c:ptCount val="10"/>
                <c:pt idx="0">
                  <c:v>23</c:v>
                </c:pt>
                <c:pt idx="1">
                  <c:v>2</c:v>
                </c:pt>
                <c:pt idx="2">
                  <c:v>9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7-4293-8B26-3BB4D931284D}"/>
            </c:ext>
          </c:extLst>
        </c:ser>
        <c:ser>
          <c:idx val="1"/>
          <c:order val="1"/>
          <c:tx>
            <c:strRef>
              <c:f>graph!$AH$3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graph!$AF$4:$AF$13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graph!$AH$4:$AH$13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7-4293-8B26-3BB4D931284D}"/>
            </c:ext>
          </c:extLst>
        </c:ser>
        <c:ser>
          <c:idx val="2"/>
          <c:order val="2"/>
          <c:tx>
            <c:strRef>
              <c:f>graph!$AI$3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graph!$AF$4:$AF$13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graph!$AI$4:$AI$13</c:f>
              <c:numCache>
                <c:formatCode>General</c:formatCode>
                <c:ptCount val="10"/>
                <c:pt idx="0">
                  <c:v>15</c:v>
                </c:pt>
                <c:pt idx="1">
                  <c:v>9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7-4293-8B26-3BB4D931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82"/>
        <c:axId val="492779184"/>
        <c:axId val="492774192"/>
      </c:barChart>
      <c:catAx>
        <c:axId val="49277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4192"/>
        <c:crosses val="autoZero"/>
        <c:auto val="1"/>
        <c:lblAlgn val="ctr"/>
        <c:lblOffset val="100"/>
        <c:noMultiLvlLbl val="0"/>
      </c:catAx>
      <c:valAx>
        <c:axId val="4927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9277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7B3B93-6D6F-4A90-BD2B-76D53263567E}">
          <cx:tx>
            <cx:txData>
              <cx:f>_xlchart.v1.1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4506C21E-6523-49A4-AFED-1B85797690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</cx:chartData>
  <cx:chart>
    <cx:title pos="t" align="ctr" overlay="0"/>
    <cx:plotArea>
      <cx:plotAreaRegion>
        <cx:series layoutId="clusteredColumn" uniqueId="{7032940F-9C0E-465B-9EA4-C17E972CFCB9}" formatIdx="0">
          <cx:tx>
            <cx:txData>
              <cx:f>_xlchart.v1.15</cx:f>
              <cx:v>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8ACAFD6-16A8-48A8-A9F8-F167D44B049D}" formatIdx="1">
          <cx:axisId val="2"/>
        </cx:series>
        <cx:series layoutId="clusteredColumn" hidden="1" uniqueId="{00000001-05A7-4DCD-A9D8-3F823F19060A}" formatIdx="2">
          <cx:tx>
            <cx:txData>
              <cx:f>_xlchart.v1.17</cx:f>
              <cx:v>2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A25F085-95EC-46EC-BC50-7C3C3E389028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DC20ED9B-B306-4AFF-9EBD-3E2D7085C26A}">
          <cx:tx>
            <cx:txData>
              <cx:f>_xlchart.v1.12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3918B8D-3A6A-4658-9513-2474337D4493}">
          <cx:axisId val="3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3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_xlchart.v1.21</cx:f>
      </cx:numDim>
    </cx:data>
  </cx:chartData>
  <cx:chart>
    <cx:title pos="t" align="ctr" overlay="0"/>
    <cx:plotArea>
      <cx:plotAreaRegion>
        <cx:series layoutId="clusteredColumn" uniqueId="{7C9CECB4-F37D-4BE4-9D92-FDC7D512C92C}">
          <cx:tx>
            <cx:txData>
              <cx:f>_xlchart.v1.20</cx:f>
              <cx:v>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5B0E4C-FCA3-482B-99DE-C12D4D35F51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microsoft.com/office/2014/relationships/chartEx" Target="../charts/chartEx4.xml"/><Relationship Id="rId5" Type="http://schemas.openxmlformats.org/officeDocument/2006/relationships/chart" Target="../charts/chart6.xml"/><Relationship Id="rId10" Type="http://schemas.microsoft.com/office/2014/relationships/chartEx" Target="../charts/chartEx3.xml"/><Relationship Id="rId4" Type="http://schemas.openxmlformats.org/officeDocument/2006/relationships/chart" Target="../charts/chart5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90</xdr:row>
      <xdr:rowOff>95250</xdr:rowOff>
    </xdr:from>
    <xdr:to>
      <xdr:col>0</xdr:col>
      <xdr:colOff>5097780</xdr:colOff>
      <xdr:row>105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 6">
              <a:extLst>
                <a:ext uri="{FF2B5EF4-FFF2-40B4-BE49-F238E27FC236}">
                  <a16:creationId xmlns:a16="http://schemas.microsoft.com/office/drawing/2014/main" id="{95A10F32-96E8-7ACF-DB1A-7A9AAC777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" y="1655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10</xdr:row>
      <xdr:rowOff>41910</xdr:rowOff>
    </xdr:from>
    <xdr:to>
      <xdr:col>14</xdr:col>
      <xdr:colOff>15240</xdr:colOff>
      <xdr:row>22</xdr:row>
      <xdr:rowOff>68580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1D0DD13-4320-8EAA-C3AB-21E843C54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1735E11-09A5-4F64-AADA-B4EA5374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</xdr:row>
      <xdr:rowOff>7620</xdr:rowOff>
    </xdr:from>
    <xdr:to>
      <xdr:col>16</xdr:col>
      <xdr:colOff>274320</xdr:colOff>
      <xdr:row>16</xdr:row>
      <xdr:rowOff>7620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16F5EB6-EAF8-4020-8B6D-CE3F59D1B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601980</xdr:colOff>
      <xdr:row>16</xdr:row>
      <xdr:rowOff>30480</xdr:rowOff>
    </xdr:from>
    <xdr:to>
      <xdr:col>8</xdr:col>
      <xdr:colOff>290599</xdr:colOff>
      <xdr:row>31</xdr:row>
      <xdr:rowOff>14894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5110FD3-4F42-4EFA-B2FF-C836CF135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594360</xdr:colOff>
      <xdr:row>16</xdr:row>
      <xdr:rowOff>30480</xdr:rowOff>
    </xdr:from>
    <xdr:to>
      <xdr:col>16</xdr:col>
      <xdr:colOff>261851</xdr:colOff>
      <xdr:row>31</xdr:row>
      <xdr:rowOff>14894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5643B4C-2C02-4C90-92D7-05ABD737C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31</xdr:row>
      <xdr:rowOff>76200</xdr:rowOff>
    </xdr:from>
    <xdr:to>
      <xdr:col>8</xdr:col>
      <xdr:colOff>282388</xdr:colOff>
      <xdr:row>46</xdr:row>
      <xdr:rowOff>22411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C20D855C-FDE0-44CB-A23F-3B677FA1D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586741</xdr:colOff>
      <xdr:row>31</xdr:row>
      <xdr:rowOff>83820</xdr:rowOff>
    </xdr:from>
    <xdr:to>
      <xdr:col>16</xdr:col>
      <xdr:colOff>236221</xdr:colOff>
      <xdr:row>46</xdr:row>
      <xdr:rowOff>30479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4E70B513-4802-49D0-A37F-A1912FDA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213360</xdr:colOff>
      <xdr:row>1</xdr:row>
      <xdr:rowOff>163830</xdr:rowOff>
    </xdr:from>
    <xdr:to>
      <xdr:col>25</xdr:col>
      <xdr:colOff>518160</xdr:colOff>
      <xdr:row>16</xdr:row>
      <xdr:rowOff>163830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BD5F599F-6A5C-F6CF-327A-E58A174E6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220980</xdr:colOff>
      <xdr:row>17</xdr:row>
      <xdr:rowOff>34290</xdr:rowOff>
    </xdr:from>
    <xdr:to>
      <xdr:col>25</xdr:col>
      <xdr:colOff>525780</xdr:colOff>
      <xdr:row>32</xdr:row>
      <xdr:rowOff>34290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9CA097BF-12B5-AF14-4222-63F559FB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481852</xdr:colOff>
      <xdr:row>20</xdr:row>
      <xdr:rowOff>129989</xdr:rowOff>
    </xdr:from>
    <xdr:to>
      <xdr:col>34</xdr:col>
      <xdr:colOff>212911</xdr:colOff>
      <xdr:row>36</xdr:row>
      <xdr:rowOff>4483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 9">
              <a:extLst>
                <a:ext uri="{FF2B5EF4-FFF2-40B4-BE49-F238E27FC236}">
                  <a16:creationId xmlns:a16="http://schemas.microsoft.com/office/drawing/2014/main" id="{627CE63E-B75E-4EBE-18B1-34F27F422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14911" y="371587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34</xdr:col>
      <xdr:colOff>398928</xdr:colOff>
      <xdr:row>20</xdr:row>
      <xdr:rowOff>147919</xdr:rowOff>
    </xdr:from>
    <xdr:to>
      <xdr:col>41</xdr:col>
      <xdr:colOff>129987</xdr:colOff>
      <xdr:row>36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DBC3E5C6-90AE-4FDE-B388-16C1782124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72928" y="373380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  <xdr:twoCellAnchor>
    <xdr:from>
      <xdr:col>41</xdr:col>
      <xdr:colOff>336177</xdr:colOff>
      <xdr:row>20</xdr:row>
      <xdr:rowOff>163606</xdr:rowOff>
    </xdr:from>
    <xdr:to>
      <xdr:col>49</xdr:col>
      <xdr:colOff>67236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af 13">
              <a:extLst>
                <a:ext uri="{FF2B5EF4-FFF2-40B4-BE49-F238E27FC236}">
                  <a16:creationId xmlns:a16="http://schemas.microsoft.com/office/drawing/2014/main" id="{32DBFE2A-EA89-09D7-0197-02485262F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51118" y="374948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F97D6C-8027-487C-A493-82077841B3C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87280-777D-4BA2-B4E7-D4374070D12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3B81D8-93C6-4B62-886D-CA3D623A5E2A}" autoFormatId="16" applyNumberFormats="0" applyBorderFormats="0" applyFontFormats="0" applyPatternFormats="0" applyAlignmentFormats="0" applyWidthHeightFormats="0">
  <queryTableRefresh nextId="7">
    <queryTableFields count="6">
      <queryTableField id="1" name="query" tableColumnId="1"/>
      <queryTableField id="2" name="find_id" tableColumnId="2"/>
      <queryTableField id="3" name="session_id" tableColumnId="3"/>
      <queryTableField id="4" name="position" tableColumnId="4"/>
      <queryTableField id="6" dataBound="0" tableColumnId="7"/>
      <queryTableField id="5" name="same_vide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BC843-4AA7-4596-82FC-79C4329481FE}" name="sea_res_combine_two" displayName="sea_res_combine_two" ref="A1:E79" tableType="queryTable" totalsRowShown="0">
  <autoFilter ref="A1:E79" xr:uid="{D82BC843-4AA7-4596-82FC-79C4329481FE}"/>
  <sortState xmlns:xlrd2="http://schemas.microsoft.com/office/spreadsheetml/2017/richdata2" ref="A2:D79">
    <sortCondition ref="B1:B79"/>
  </sortState>
  <tableColumns count="5">
    <tableColumn id="1" xr3:uid="{E86BDF83-0A87-49B8-902B-532C3D9EDE0C}" uniqueName="1" name="query" queryTableFieldId="1" dataDxfId="8"/>
    <tableColumn id="2" xr3:uid="{264B33A1-74A4-49C2-9211-C23861DC6026}" uniqueName="2" name="find_id" queryTableFieldId="2"/>
    <tableColumn id="3" xr3:uid="{F5C7DC18-D6D4-44C1-A505-B4711DE4AABA}" uniqueName="3" name="session_id" queryTableFieldId="3" dataDxfId="7"/>
    <tableColumn id="4" xr3:uid="{9419B055-AC18-447B-9826-BA0EE78AA614}" uniqueName="4" name="position" queryTableFieldId="4"/>
    <tableColumn id="5" xr3:uid="{C5B45A84-5CC7-4ADC-8820-8C3C7BA86A34}" uniqueName="5" name="search" queryTableFieldId="5" dataDxfId="6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2F7C8-0245-4B38-8DBD-FED6DA2F3D3A}" name="sea_res_normal" displayName="sea_res_normal" ref="A1:E88" tableType="queryTable" totalsRowShown="0">
  <autoFilter ref="A1:E88" xr:uid="{EF42F7C8-0245-4B38-8DBD-FED6DA2F3D3A}"/>
  <sortState xmlns:xlrd2="http://schemas.microsoft.com/office/spreadsheetml/2017/richdata2" ref="A2:E88">
    <sortCondition ref="B1:B88"/>
  </sortState>
  <tableColumns count="5">
    <tableColumn id="1" xr3:uid="{8A328483-5CB7-4712-ABAF-EBB2419661A4}" uniqueName="1" name="query" queryTableFieldId="1" dataDxfId="5"/>
    <tableColumn id="2" xr3:uid="{3AB959B1-9C51-49B8-9EBE-7AF74995C14E}" uniqueName="2" name="find_id" queryTableFieldId="2"/>
    <tableColumn id="3" xr3:uid="{269F8654-F2FC-4708-8DA7-EFAA71BE6D1A}" uniqueName="3" name="session_id" queryTableFieldId="3" dataDxfId="4"/>
    <tableColumn id="4" xr3:uid="{40E57B23-CC58-4E7E-9C87-179BF975F65D}" uniqueName="4" name="position" queryTableFieldId="4"/>
    <tableColumn id="5" xr3:uid="{E780001C-4380-4247-B7B4-01AA97947734}" uniqueName="5" name="search" queryTableFieldId="5" dataDxfId="3">
      <calculatedColumnFormula array="1">_xlfn.IFS(AND(2=E1,B2=B1),3,B2=B1,2,TRUE,1)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C5950-4984-4226-A235-525C480E685A}" name="sea_res_same" displayName="sea_res_same" ref="A1:F73" tableType="queryTable" totalsRowShown="0">
  <autoFilter ref="A1:F73" xr:uid="{CC5C5950-4984-4226-A235-525C480E685A}"/>
  <sortState xmlns:xlrd2="http://schemas.microsoft.com/office/spreadsheetml/2017/richdata2" ref="A2:F73">
    <sortCondition ref="B1:B73"/>
  </sortState>
  <tableColumns count="6">
    <tableColumn id="1" xr3:uid="{E05CF89D-F17A-40C0-9DFD-4AE6323D5534}" uniqueName="1" name="query" queryTableFieldId="1" dataDxfId="2"/>
    <tableColumn id="2" xr3:uid="{2F0D0416-607A-4AF3-81A7-543A320BE7C6}" uniqueName="2" name="find_id" queryTableFieldId="2"/>
    <tableColumn id="3" xr3:uid="{F21A051B-EBAE-4AE8-8C4C-67F6EBDCB76A}" uniqueName="3" name="session_id" queryTableFieldId="3" dataDxfId="1"/>
    <tableColumn id="4" xr3:uid="{874B2D4A-29BA-4948-B79C-7E0521A2A916}" uniqueName="4" name="position" queryTableFieldId="4"/>
    <tableColumn id="7" xr3:uid="{5976025E-7D55-46BA-B6F1-E9358110BC01}" uniqueName="7" name="search" queryTableFieldId="6" dataDxfId="0">
      <calculatedColumnFormula array="1">_xlfn.IFS(AND(2=E1,B2=B1),3,B2=B1,2,TRUE,1)</calculatedColumnFormula>
    </tableColumn>
    <tableColumn id="5" xr3:uid="{5F332F75-4288-4F5D-BDF1-712B7331A18C}" uniqueName="5" name="same_video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AFF-5BAF-4559-B7B9-EA010B43D010}">
  <dimension ref="A1:K94"/>
  <sheetViews>
    <sheetView topLeftCell="A73" workbookViewId="0">
      <selection activeCell="A82" sqref="A8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32</v>
      </c>
      <c r="B2">
        <v>264</v>
      </c>
      <c r="C2" t="s">
        <v>5</v>
      </c>
      <c r="D2">
        <v>35</v>
      </c>
      <c r="E2" cm="1">
        <f t="array" ref="E2">_xlfn.IFS(AND(2=E1,B2=B1),3,B2=B1,2,TRUE,1)</f>
        <v>1</v>
      </c>
    </row>
    <row r="3" spans="1:5" x14ac:dyDescent="0.3">
      <c r="A3" t="s">
        <v>77</v>
      </c>
      <c r="B3">
        <v>939</v>
      </c>
      <c r="C3" t="s">
        <v>66</v>
      </c>
      <c r="D3">
        <v>10</v>
      </c>
      <c r="E3" cm="1">
        <f t="array" ref="E3">_xlfn.IFS(AND(2=E2,B3=B2),3,B3=B2,2,TRUE,1)</f>
        <v>1</v>
      </c>
    </row>
    <row r="4" spans="1:5" x14ac:dyDescent="0.3">
      <c r="A4" t="s">
        <v>48</v>
      </c>
      <c r="B4">
        <v>1103</v>
      </c>
      <c r="C4" t="s">
        <v>37</v>
      </c>
      <c r="D4">
        <v>209</v>
      </c>
      <c r="E4" cm="1">
        <f t="array" ref="E4">_xlfn.IFS(AND(2=E3,B4=B3),3,B4=B3,2,TRUE,1)</f>
        <v>1</v>
      </c>
    </row>
    <row r="5" spans="1:5" x14ac:dyDescent="0.3">
      <c r="A5" t="s">
        <v>49</v>
      </c>
      <c r="B5">
        <v>1103</v>
      </c>
      <c r="C5" t="s">
        <v>37</v>
      </c>
      <c r="D5">
        <v>169</v>
      </c>
      <c r="E5" cm="1">
        <f t="array" ref="E5">_xlfn.IFS(AND(2=E4,B5=B4),3,B5=B4,2,TRUE,1)</f>
        <v>2</v>
      </c>
    </row>
    <row r="6" spans="1:5" x14ac:dyDescent="0.3">
      <c r="A6" t="s">
        <v>50</v>
      </c>
      <c r="B6">
        <v>1103</v>
      </c>
      <c r="C6" t="s">
        <v>37</v>
      </c>
      <c r="D6">
        <v>143</v>
      </c>
      <c r="E6" cm="1">
        <f t="array" ref="E6">_xlfn.IFS(AND(2=E5,B6=B5),3,B6=B5,2,TRUE,1)</f>
        <v>3</v>
      </c>
    </row>
    <row r="7" spans="1:5" x14ac:dyDescent="0.3">
      <c r="A7" t="s">
        <v>12</v>
      </c>
      <c r="B7">
        <v>1644</v>
      </c>
      <c r="C7" t="s">
        <v>5</v>
      </c>
      <c r="D7">
        <v>414</v>
      </c>
      <c r="E7" cm="1">
        <f t="array" ref="E7">_xlfn.IFS(AND(2=E6,B7=B6),3,B7=B6,2,TRUE,1)</f>
        <v>1</v>
      </c>
    </row>
    <row r="8" spans="1:5" x14ac:dyDescent="0.3">
      <c r="A8" t="s">
        <v>13</v>
      </c>
      <c r="B8">
        <v>1644</v>
      </c>
      <c r="C8" t="s">
        <v>5</v>
      </c>
      <c r="D8">
        <v>37</v>
      </c>
      <c r="E8" cm="1">
        <f t="array" ref="E8">_xlfn.IFS(AND(2=E7,B8=B7),3,B8=B7,2,TRUE,1)</f>
        <v>2</v>
      </c>
    </row>
    <row r="9" spans="1:5" x14ac:dyDescent="0.3">
      <c r="A9" t="s">
        <v>82</v>
      </c>
      <c r="B9">
        <v>2732</v>
      </c>
      <c r="C9" t="s">
        <v>66</v>
      </c>
      <c r="D9">
        <v>420</v>
      </c>
      <c r="E9" cm="1">
        <f t="array" ref="E9">_xlfn.IFS(AND(2=E8,B9=B8),3,B9=B8,2,TRUE,1)</f>
        <v>1</v>
      </c>
    </row>
    <row r="10" spans="1:5" x14ac:dyDescent="0.3">
      <c r="A10" t="s">
        <v>83</v>
      </c>
      <c r="B10">
        <v>2732</v>
      </c>
      <c r="C10" t="s">
        <v>66</v>
      </c>
      <c r="D10">
        <v>5</v>
      </c>
      <c r="E10" cm="1">
        <f t="array" ref="E10">_xlfn.IFS(AND(2=E9,B10=B9),3,B10=B9,2,TRUE,1)</f>
        <v>2</v>
      </c>
    </row>
    <row r="11" spans="1:5" x14ac:dyDescent="0.3">
      <c r="A11" t="s">
        <v>36</v>
      </c>
      <c r="B11">
        <v>3418</v>
      </c>
      <c r="C11" t="s">
        <v>37</v>
      </c>
      <c r="D11">
        <v>34</v>
      </c>
      <c r="E11" cm="1">
        <f t="array" ref="E11">_xlfn.IFS(AND(2=E10,B11=B10),3,B11=B10,2,TRUE,1)</f>
        <v>1</v>
      </c>
    </row>
    <row r="12" spans="1:5" x14ac:dyDescent="0.3">
      <c r="A12" t="s">
        <v>11</v>
      </c>
      <c r="B12">
        <v>3689</v>
      </c>
      <c r="C12" t="s">
        <v>5</v>
      </c>
      <c r="D12">
        <v>20</v>
      </c>
      <c r="E12" cm="1">
        <f t="array" ref="E12">_xlfn.IFS(AND(2=E11,B12=B11),3,B12=B11,2,TRUE,1)</f>
        <v>1</v>
      </c>
    </row>
    <row r="13" spans="1:5" x14ac:dyDescent="0.3">
      <c r="A13" t="s">
        <v>20</v>
      </c>
      <c r="B13">
        <v>3933</v>
      </c>
      <c r="C13" t="s">
        <v>5</v>
      </c>
      <c r="D13">
        <v>9079</v>
      </c>
      <c r="E13" cm="1">
        <f t="array" ref="E13">_xlfn.IFS(AND(2=E12,B13=B12),3,B13=B12,2,TRUE,1)</f>
        <v>1</v>
      </c>
    </row>
    <row r="14" spans="1:5" x14ac:dyDescent="0.3">
      <c r="A14" t="s">
        <v>21</v>
      </c>
      <c r="B14">
        <v>3933</v>
      </c>
      <c r="C14" t="s">
        <v>5</v>
      </c>
      <c r="D14">
        <v>7189</v>
      </c>
      <c r="E14" cm="1">
        <f t="array" ref="E14">_xlfn.IFS(AND(2=E13,B14=B13),3,B14=B13,2,TRUE,1)</f>
        <v>2</v>
      </c>
    </row>
    <row r="15" spans="1:5" x14ac:dyDescent="0.3">
      <c r="A15" t="s">
        <v>22</v>
      </c>
      <c r="B15">
        <v>3933</v>
      </c>
      <c r="C15" t="s">
        <v>5</v>
      </c>
      <c r="D15">
        <v>5961</v>
      </c>
      <c r="E15" cm="1">
        <f t="array" ref="E15">_xlfn.IFS(AND(2=E14,B15=B14),3,B15=B14,2,TRUE,1)</f>
        <v>3</v>
      </c>
    </row>
    <row r="16" spans="1:5" x14ac:dyDescent="0.3">
      <c r="A16" t="s">
        <v>62</v>
      </c>
      <c r="B16">
        <v>4514</v>
      </c>
      <c r="C16" t="s">
        <v>37</v>
      </c>
      <c r="D16">
        <v>294</v>
      </c>
      <c r="E16" cm="1">
        <f t="array" ref="E16">_xlfn.IFS(AND(2=E15,B16=B15),3,B16=B15,2,TRUE,1)</f>
        <v>1</v>
      </c>
    </row>
    <row r="17" spans="1:5" x14ac:dyDescent="0.3">
      <c r="A17" t="s">
        <v>63</v>
      </c>
      <c r="B17">
        <v>4514</v>
      </c>
      <c r="C17" t="s">
        <v>37</v>
      </c>
      <c r="D17">
        <v>147</v>
      </c>
      <c r="E17" cm="1">
        <f t="array" ref="E17">_xlfn.IFS(AND(2=E16,B17=B16),3,B17=B16,2,TRUE,1)</f>
        <v>2</v>
      </c>
    </row>
    <row r="18" spans="1:5" x14ac:dyDescent="0.3">
      <c r="A18" t="s">
        <v>64</v>
      </c>
      <c r="B18">
        <v>4514</v>
      </c>
      <c r="C18" t="s">
        <v>37</v>
      </c>
      <c r="D18">
        <v>151</v>
      </c>
      <c r="E18" cm="1">
        <f t="array" ref="E18">_xlfn.IFS(AND(2=E17,B18=B17),3,B18=B17,2,TRUE,1)</f>
        <v>3</v>
      </c>
    </row>
    <row r="19" spans="1:5" x14ac:dyDescent="0.3">
      <c r="A19" t="s">
        <v>38</v>
      </c>
      <c r="B19">
        <v>4646</v>
      </c>
      <c r="C19" t="s">
        <v>37</v>
      </c>
      <c r="D19">
        <v>1371</v>
      </c>
      <c r="E19" cm="1">
        <f t="array" ref="E19">_xlfn.IFS(AND(2=E18,B19=B18),3,B19=B18,2,TRUE,1)</f>
        <v>1</v>
      </c>
    </row>
    <row r="20" spans="1:5" x14ac:dyDescent="0.3">
      <c r="A20" t="s">
        <v>39</v>
      </c>
      <c r="B20">
        <v>4646</v>
      </c>
      <c r="C20" t="s">
        <v>37</v>
      </c>
      <c r="D20">
        <v>38</v>
      </c>
      <c r="E20" cm="1">
        <f t="array" ref="E20">_xlfn.IFS(AND(2=E19,B20=B19),3,B20=B19,2,TRUE,1)</f>
        <v>2</v>
      </c>
    </row>
    <row r="21" spans="1:5" x14ac:dyDescent="0.3">
      <c r="A21" t="s">
        <v>29</v>
      </c>
      <c r="B21">
        <v>4719</v>
      </c>
      <c r="C21" t="s">
        <v>5</v>
      </c>
      <c r="D21">
        <v>4384</v>
      </c>
      <c r="E21" cm="1">
        <f t="array" ref="E21">_xlfn.IFS(AND(2=E20,B21=B20),3,B21=B20,2,TRUE,1)</f>
        <v>1</v>
      </c>
    </row>
    <row r="22" spans="1:5" x14ac:dyDescent="0.3">
      <c r="A22" t="s">
        <v>30</v>
      </c>
      <c r="B22">
        <v>4719</v>
      </c>
      <c r="C22" t="s">
        <v>5</v>
      </c>
      <c r="D22">
        <v>2397</v>
      </c>
      <c r="E22" cm="1">
        <f t="array" ref="E22">_xlfn.IFS(AND(2=E21,B22=B21),3,B22=B21,2,TRUE,1)</f>
        <v>2</v>
      </c>
    </row>
    <row r="23" spans="1:5" x14ac:dyDescent="0.3">
      <c r="A23" t="s">
        <v>31</v>
      </c>
      <c r="B23">
        <v>4719</v>
      </c>
      <c r="C23" t="s">
        <v>5</v>
      </c>
      <c r="D23">
        <v>991</v>
      </c>
      <c r="E23" cm="1">
        <f t="array" ref="E23">_xlfn.IFS(AND(2=E22,B23=B22),3,B23=B22,2,TRUE,1)</f>
        <v>3</v>
      </c>
    </row>
    <row r="24" spans="1:5" x14ac:dyDescent="0.3">
      <c r="A24" t="s">
        <v>72</v>
      </c>
      <c r="B24">
        <v>5090</v>
      </c>
      <c r="C24" t="s">
        <v>66</v>
      </c>
      <c r="D24">
        <v>42</v>
      </c>
      <c r="E24" cm="1">
        <f t="array" ref="E24">_xlfn.IFS(AND(2=E23,B24=B23),3,B24=B23,2,TRUE,1)</f>
        <v>1</v>
      </c>
    </row>
    <row r="25" spans="1:5" x14ac:dyDescent="0.3">
      <c r="A25" t="s">
        <v>45</v>
      </c>
      <c r="B25">
        <v>5541</v>
      </c>
      <c r="C25" t="s">
        <v>37</v>
      </c>
      <c r="D25">
        <v>303</v>
      </c>
      <c r="E25" cm="1">
        <f t="array" ref="E25">_xlfn.IFS(AND(2=E24,B25=B24),3,B25=B24,2,TRUE,1)</f>
        <v>1</v>
      </c>
    </row>
    <row r="26" spans="1:5" x14ac:dyDescent="0.3">
      <c r="A26" t="s">
        <v>46</v>
      </c>
      <c r="B26">
        <v>5541</v>
      </c>
      <c r="C26" t="s">
        <v>37</v>
      </c>
      <c r="D26">
        <v>96</v>
      </c>
      <c r="E26" cm="1">
        <f t="array" ref="E26">_xlfn.IFS(AND(2=E25,B26=B25),3,B26=B25,2,TRUE,1)</f>
        <v>2</v>
      </c>
    </row>
    <row r="27" spans="1:5" x14ac:dyDescent="0.3">
      <c r="A27" t="s">
        <v>47</v>
      </c>
      <c r="B27">
        <v>5541</v>
      </c>
      <c r="C27" t="s">
        <v>37</v>
      </c>
      <c r="D27">
        <v>46</v>
      </c>
      <c r="E27" cm="1">
        <f t="array" ref="E27">_xlfn.IFS(AND(2=E26,B27=B26),3,B27=B26,2,TRUE,1)</f>
        <v>3</v>
      </c>
    </row>
    <row r="28" spans="1:5" x14ac:dyDescent="0.3">
      <c r="A28" t="s">
        <v>23</v>
      </c>
      <c r="B28">
        <v>5920</v>
      </c>
      <c r="C28" t="s">
        <v>5</v>
      </c>
      <c r="D28">
        <v>1426</v>
      </c>
      <c r="E28" cm="1">
        <f t="array" ref="E28">_xlfn.IFS(AND(2=E27,B28=B27),3,B28=B27,2,TRUE,1)</f>
        <v>1</v>
      </c>
    </row>
    <row r="29" spans="1:5" x14ac:dyDescent="0.3">
      <c r="A29" t="s">
        <v>24</v>
      </c>
      <c r="B29">
        <v>5920</v>
      </c>
      <c r="C29" t="s">
        <v>5</v>
      </c>
      <c r="D29">
        <v>1263</v>
      </c>
      <c r="E29" cm="1">
        <f t="array" ref="E29">_xlfn.IFS(AND(2=E28,B29=B28),3,B29=B28,2,TRUE,1)</f>
        <v>2</v>
      </c>
    </row>
    <row r="30" spans="1:5" x14ac:dyDescent="0.3">
      <c r="A30" t="s">
        <v>25</v>
      </c>
      <c r="B30">
        <v>5920</v>
      </c>
      <c r="C30" t="s">
        <v>5</v>
      </c>
      <c r="D30">
        <v>1214</v>
      </c>
      <c r="E30" cm="1">
        <f t="array" ref="E30">_xlfn.IFS(AND(2=E29,B30=B29),3,B30=B29,2,TRUE,1)</f>
        <v>3</v>
      </c>
    </row>
    <row r="31" spans="1:5" x14ac:dyDescent="0.3">
      <c r="A31" t="s">
        <v>17</v>
      </c>
      <c r="B31">
        <v>9100</v>
      </c>
      <c r="C31" t="s">
        <v>5</v>
      </c>
      <c r="D31">
        <v>14820</v>
      </c>
      <c r="E31" cm="1">
        <f t="array" ref="E31">_xlfn.IFS(AND(2=E30,B31=B30),3,B31=B30,2,TRUE,1)</f>
        <v>1</v>
      </c>
    </row>
    <row r="32" spans="1:5" x14ac:dyDescent="0.3">
      <c r="A32" t="s">
        <v>18</v>
      </c>
      <c r="B32">
        <v>9100</v>
      </c>
      <c r="C32" t="s">
        <v>5</v>
      </c>
      <c r="D32">
        <v>6892</v>
      </c>
      <c r="E32" cm="1">
        <f t="array" ref="E32">_xlfn.IFS(AND(2=E31,B32=B31),3,B32=B31,2,TRUE,1)</f>
        <v>2</v>
      </c>
    </row>
    <row r="33" spans="1:5" x14ac:dyDescent="0.3">
      <c r="A33" t="s">
        <v>19</v>
      </c>
      <c r="B33">
        <v>9100</v>
      </c>
      <c r="C33" t="s">
        <v>5</v>
      </c>
      <c r="D33">
        <v>5621</v>
      </c>
      <c r="E33" cm="1">
        <f t="array" ref="E33">_xlfn.IFS(AND(2=E32,B33=B32),3,B33=B32,2,TRUE,1)</f>
        <v>3</v>
      </c>
    </row>
    <row r="34" spans="1:5" x14ac:dyDescent="0.3">
      <c r="A34" t="s">
        <v>57</v>
      </c>
      <c r="B34">
        <v>10136</v>
      </c>
      <c r="C34" t="s">
        <v>37</v>
      </c>
      <c r="D34">
        <v>6</v>
      </c>
      <c r="E34" cm="1">
        <f t="array" ref="E34">_xlfn.IFS(AND(2=E33,B34=B33),3,B34=B33,2,TRUE,1)</f>
        <v>1</v>
      </c>
    </row>
    <row r="35" spans="1:5" x14ac:dyDescent="0.3">
      <c r="A35" t="s">
        <v>14</v>
      </c>
      <c r="B35">
        <v>10514</v>
      </c>
      <c r="C35" t="s">
        <v>5</v>
      </c>
      <c r="D35">
        <v>663</v>
      </c>
      <c r="E35" cm="1">
        <f t="array" ref="E35">_xlfn.IFS(AND(2=E34,B35=B34),3,B35=B34,2,TRUE,1)</f>
        <v>1</v>
      </c>
    </row>
    <row r="36" spans="1:5" x14ac:dyDescent="0.3">
      <c r="A36" t="s">
        <v>15</v>
      </c>
      <c r="B36">
        <v>10514</v>
      </c>
      <c r="C36" t="s">
        <v>5</v>
      </c>
      <c r="D36">
        <v>104</v>
      </c>
      <c r="E36" cm="1">
        <f t="array" ref="E36">_xlfn.IFS(AND(2=E35,B36=B35),3,B36=B35,2,TRUE,1)</f>
        <v>2</v>
      </c>
    </row>
    <row r="37" spans="1:5" x14ac:dyDescent="0.3">
      <c r="A37" t="s">
        <v>16</v>
      </c>
      <c r="B37">
        <v>10514</v>
      </c>
      <c r="C37" t="s">
        <v>5</v>
      </c>
      <c r="D37">
        <v>24</v>
      </c>
      <c r="E37" cm="1">
        <f t="array" ref="E37">_xlfn.IFS(AND(2=E36,B37=B36),3,B37=B36,2,TRUE,1)</f>
        <v>3</v>
      </c>
    </row>
    <row r="38" spans="1:5" x14ac:dyDescent="0.3">
      <c r="A38" t="s">
        <v>60</v>
      </c>
      <c r="B38">
        <v>10564</v>
      </c>
      <c r="C38" t="s">
        <v>37</v>
      </c>
      <c r="D38">
        <v>6</v>
      </c>
      <c r="E38" cm="1">
        <f t="array" ref="E38">_xlfn.IFS(AND(2=E37,B38=B37),3,B38=B37,2,TRUE,1)</f>
        <v>1</v>
      </c>
    </row>
    <row r="39" spans="1:5" x14ac:dyDescent="0.3">
      <c r="A39" t="s">
        <v>58</v>
      </c>
      <c r="B39">
        <v>11992</v>
      </c>
      <c r="C39" t="s">
        <v>37</v>
      </c>
      <c r="D39">
        <v>43</v>
      </c>
      <c r="E39" cm="1">
        <f t="array" ref="E39">_xlfn.IFS(AND(2=E38,B39=B38),3,B39=B38,2,TRUE,1)</f>
        <v>1</v>
      </c>
    </row>
    <row r="40" spans="1:5" x14ac:dyDescent="0.3">
      <c r="A40" t="s">
        <v>8</v>
      </c>
      <c r="B40">
        <v>13467</v>
      </c>
      <c r="C40" t="s">
        <v>5</v>
      </c>
      <c r="D40">
        <v>125</v>
      </c>
      <c r="E40" cm="1">
        <f t="array" ref="E40">_xlfn.IFS(AND(2=E39,B40=B39),3,B40=B39,2,TRUE,1)</f>
        <v>1</v>
      </c>
    </row>
    <row r="41" spans="1:5" x14ac:dyDescent="0.3">
      <c r="A41" t="s">
        <v>9</v>
      </c>
      <c r="B41">
        <v>13467</v>
      </c>
      <c r="C41" t="s">
        <v>5</v>
      </c>
      <c r="D41">
        <v>86</v>
      </c>
      <c r="E41" cm="1">
        <f t="array" ref="E41">_xlfn.IFS(AND(2=E40,B41=B40),3,B41=B40,2,TRUE,1)</f>
        <v>2</v>
      </c>
    </row>
    <row r="42" spans="1:5" x14ac:dyDescent="0.3">
      <c r="A42" t="s">
        <v>10</v>
      </c>
      <c r="B42">
        <v>13467</v>
      </c>
      <c r="C42" t="s">
        <v>5</v>
      </c>
      <c r="D42">
        <v>83</v>
      </c>
      <c r="E42" cm="1">
        <f t="array" ref="E42">_xlfn.IFS(AND(2=E41,B42=B41),3,B42=B41,2,TRUE,1)</f>
        <v>3</v>
      </c>
    </row>
    <row r="43" spans="1:5" x14ac:dyDescent="0.3">
      <c r="A43" t="s">
        <v>26</v>
      </c>
      <c r="B43">
        <v>13687</v>
      </c>
      <c r="C43" t="s">
        <v>5</v>
      </c>
      <c r="D43">
        <v>664</v>
      </c>
      <c r="E43" cm="1">
        <f t="array" ref="E43">_xlfn.IFS(AND(2=E42,B43=B42),3,B43=B42,2,TRUE,1)</f>
        <v>1</v>
      </c>
    </row>
    <row r="44" spans="1:5" x14ac:dyDescent="0.3">
      <c r="A44" t="s">
        <v>27</v>
      </c>
      <c r="B44">
        <v>13687</v>
      </c>
      <c r="C44" t="s">
        <v>5</v>
      </c>
      <c r="D44">
        <v>631</v>
      </c>
      <c r="E44" cm="1">
        <f t="array" ref="E44">_xlfn.IFS(AND(2=E43,B44=B43),3,B44=B43,2,TRUE,1)</f>
        <v>2</v>
      </c>
    </row>
    <row r="45" spans="1:5" x14ac:dyDescent="0.3">
      <c r="A45" t="s">
        <v>28</v>
      </c>
      <c r="B45">
        <v>13687</v>
      </c>
      <c r="C45" t="s">
        <v>5</v>
      </c>
      <c r="D45">
        <v>579</v>
      </c>
      <c r="E45" cm="1">
        <f t="array" ref="E45">_xlfn.IFS(AND(2=E44,B45=B44),3,B45=B44,2,TRUE,1)</f>
        <v>3</v>
      </c>
    </row>
    <row r="46" spans="1:5" x14ac:dyDescent="0.3">
      <c r="A46" t="s">
        <v>51</v>
      </c>
      <c r="B46">
        <v>14198</v>
      </c>
      <c r="C46" t="s">
        <v>37</v>
      </c>
      <c r="D46">
        <v>6689</v>
      </c>
      <c r="E46" cm="1">
        <f t="array" ref="E46">_xlfn.IFS(AND(2=E45,B46=B45),3,B46=B45,2,TRUE,1)</f>
        <v>1</v>
      </c>
    </row>
    <row r="47" spans="1:5" x14ac:dyDescent="0.3">
      <c r="A47" t="s">
        <v>52</v>
      </c>
      <c r="B47">
        <v>14198</v>
      </c>
      <c r="C47" t="s">
        <v>37</v>
      </c>
      <c r="D47">
        <v>541</v>
      </c>
      <c r="E47" cm="1">
        <f t="array" ref="E47">_xlfn.IFS(AND(2=E46,B47=B46),3,B47=B46,2,TRUE,1)</f>
        <v>2</v>
      </c>
    </row>
    <row r="48" spans="1:5" x14ac:dyDescent="0.3">
      <c r="A48" t="s">
        <v>53</v>
      </c>
      <c r="B48">
        <v>14198</v>
      </c>
      <c r="C48" t="s">
        <v>37</v>
      </c>
      <c r="D48">
        <v>95</v>
      </c>
      <c r="E48" cm="1">
        <f t="array" ref="E48">_xlfn.IFS(AND(2=E47,B48=B47),3,B48=B47,2,TRUE,1)</f>
        <v>3</v>
      </c>
    </row>
    <row r="49" spans="1:5" x14ac:dyDescent="0.3">
      <c r="A49" t="s">
        <v>33</v>
      </c>
      <c r="B49">
        <v>14393</v>
      </c>
      <c r="C49" t="s">
        <v>5</v>
      </c>
      <c r="D49">
        <v>286</v>
      </c>
      <c r="E49" cm="1">
        <f t="array" ref="E49">_xlfn.IFS(AND(2=E48,B49=B48),3,B49=B48,2,TRUE,1)</f>
        <v>1</v>
      </c>
    </row>
    <row r="50" spans="1:5" x14ac:dyDescent="0.3">
      <c r="A50" t="s">
        <v>34</v>
      </c>
      <c r="B50">
        <v>14393</v>
      </c>
      <c r="C50" t="s">
        <v>5</v>
      </c>
      <c r="D50">
        <v>221</v>
      </c>
      <c r="E50" cm="1">
        <f t="array" ref="E50">_xlfn.IFS(AND(2=E49,B50=B49),3,B50=B49,2,TRUE,1)</f>
        <v>2</v>
      </c>
    </row>
    <row r="51" spans="1:5" x14ac:dyDescent="0.3">
      <c r="A51" t="s">
        <v>35</v>
      </c>
      <c r="B51">
        <v>14393</v>
      </c>
      <c r="C51" t="s">
        <v>5</v>
      </c>
      <c r="D51">
        <v>77</v>
      </c>
      <c r="E51" cm="1">
        <f t="array" ref="E51">_xlfn.IFS(AND(2=E50,B51=B50),3,B51=B50,2,TRUE,1)</f>
        <v>3</v>
      </c>
    </row>
    <row r="52" spans="1:5" x14ac:dyDescent="0.3">
      <c r="A52" t="s">
        <v>43</v>
      </c>
      <c r="B52">
        <v>14885</v>
      </c>
      <c r="C52" t="s">
        <v>37</v>
      </c>
      <c r="D52">
        <v>110</v>
      </c>
      <c r="E52" cm="1">
        <f t="array" ref="E52">_xlfn.IFS(AND(2=E51,B52=B51),3,B52=B51,2,TRUE,1)</f>
        <v>1</v>
      </c>
    </row>
    <row r="53" spans="1:5" x14ac:dyDescent="0.3">
      <c r="A53" t="s">
        <v>43</v>
      </c>
      <c r="B53">
        <v>14885</v>
      </c>
      <c r="C53" t="s">
        <v>37</v>
      </c>
      <c r="D53">
        <v>102</v>
      </c>
      <c r="E53" cm="1">
        <f t="array" ref="E53">_xlfn.IFS(AND(2=E52,B53=B52),3,B53=B52,2,TRUE,1)</f>
        <v>2</v>
      </c>
    </row>
    <row r="54" spans="1:5" x14ac:dyDescent="0.3">
      <c r="A54" t="s">
        <v>44</v>
      </c>
      <c r="B54">
        <v>14885</v>
      </c>
      <c r="C54" t="s">
        <v>37</v>
      </c>
      <c r="D54">
        <v>110</v>
      </c>
      <c r="E54" cm="1">
        <f t="array" ref="E54">_xlfn.IFS(AND(2=E53,B54=B53),3,B54=B53,2,TRUE,1)</f>
        <v>3</v>
      </c>
    </row>
    <row r="55" spans="1:5" x14ac:dyDescent="0.3">
      <c r="A55" t="s">
        <v>73</v>
      </c>
      <c r="B55">
        <v>15280</v>
      </c>
      <c r="C55" t="s">
        <v>66</v>
      </c>
      <c r="D55">
        <v>4486</v>
      </c>
      <c r="E55" cm="1">
        <f t="array" ref="E55">_xlfn.IFS(AND(2=E54,B55=B54),3,B55=B54,2,TRUE,1)</f>
        <v>1</v>
      </c>
    </row>
    <row r="56" spans="1:5" x14ac:dyDescent="0.3">
      <c r="A56" t="s">
        <v>74</v>
      </c>
      <c r="B56">
        <v>15280</v>
      </c>
      <c r="C56" t="s">
        <v>66</v>
      </c>
      <c r="D56">
        <v>4008</v>
      </c>
      <c r="E56" cm="1">
        <f t="array" ref="E56">_xlfn.IFS(AND(2=E55,B56=B55),3,B56=B55,2,TRUE,1)</f>
        <v>2</v>
      </c>
    </row>
    <row r="57" spans="1:5" x14ac:dyDescent="0.3">
      <c r="A57" t="s">
        <v>75</v>
      </c>
      <c r="B57">
        <v>15280</v>
      </c>
      <c r="C57" t="s">
        <v>66</v>
      </c>
      <c r="D57">
        <v>2662</v>
      </c>
      <c r="E57" cm="1">
        <f t="array" ref="E57">_xlfn.IFS(AND(2=E56,B57=B56),3,B57=B56,2,TRUE,1)</f>
        <v>3</v>
      </c>
    </row>
    <row r="58" spans="1:5" x14ac:dyDescent="0.3">
      <c r="A58" t="s">
        <v>59</v>
      </c>
      <c r="B58">
        <v>15467</v>
      </c>
      <c r="C58" t="s">
        <v>37</v>
      </c>
      <c r="D58">
        <v>55</v>
      </c>
      <c r="E58" cm="1">
        <f t="array" ref="E58">_xlfn.IFS(AND(2=E57,B58=B57),3,B58=B57,2,TRUE,1)</f>
        <v>1</v>
      </c>
    </row>
    <row r="59" spans="1:5" x14ac:dyDescent="0.3">
      <c r="A59" t="s">
        <v>79</v>
      </c>
      <c r="B59">
        <v>16545</v>
      </c>
      <c r="C59" t="s">
        <v>66</v>
      </c>
      <c r="D59">
        <v>593</v>
      </c>
      <c r="E59" cm="1">
        <f t="array" ref="E59">_xlfn.IFS(AND(2=E58,B59=B58),3,B59=B58,2,TRUE,1)</f>
        <v>1</v>
      </c>
    </row>
    <row r="60" spans="1:5" x14ac:dyDescent="0.3">
      <c r="A60" t="s">
        <v>80</v>
      </c>
      <c r="B60">
        <v>16545</v>
      </c>
      <c r="C60" t="s">
        <v>66</v>
      </c>
      <c r="D60">
        <v>130</v>
      </c>
      <c r="E60" cm="1">
        <f t="array" ref="E60">_xlfn.IFS(AND(2=E59,B60=B59),3,B60=B59,2,TRUE,1)</f>
        <v>2</v>
      </c>
    </row>
    <row r="61" spans="1:5" x14ac:dyDescent="0.3">
      <c r="A61" t="s">
        <v>81</v>
      </c>
      <c r="B61">
        <v>16545</v>
      </c>
      <c r="C61" t="s">
        <v>66</v>
      </c>
      <c r="D61">
        <v>52</v>
      </c>
      <c r="E61" cm="1">
        <f t="array" ref="E61">_xlfn.IFS(AND(2=E60,B61=B60),3,B61=B60,2,TRUE,1)</f>
        <v>3</v>
      </c>
    </row>
    <row r="62" spans="1:5" x14ac:dyDescent="0.3">
      <c r="A62" t="s">
        <v>78</v>
      </c>
      <c r="B62">
        <v>17847</v>
      </c>
      <c r="C62" t="s">
        <v>66</v>
      </c>
      <c r="D62">
        <v>16</v>
      </c>
      <c r="E62" cm="1">
        <f t="array" ref="E62">_xlfn.IFS(AND(2=E61,B62=B61),3,B62=B61,2,TRUE,1)</f>
        <v>1</v>
      </c>
    </row>
    <row r="63" spans="1:5" x14ac:dyDescent="0.3">
      <c r="A63" t="s">
        <v>69</v>
      </c>
      <c r="B63">
        <v>17862</v>
      </c>
      <c r="C63" t="s">
        <v>66</v>
      </c>
      <c r="D63">
        <v>323</v>
      </c>
      <c r="E63" cm="1">
        <f t="array" ref="E63">_xlfn.IFS(AND(2=E62,B63=B62),3,B63=B62,2,TRUE,1)</f>
        <v>1</v>
      </c>
    </row>
    <row r="64" spans="1:5" x14ac:dyDescent="0.3">
      <c r="A64" t="s">
        <v>70</v>
      </c>
      <c r="B64">
        <v>17862</v>
      </c>
      <c r="C64" t="s">
        <v>66</v>
      </c>
      <c r="D64">
        <v>130</v>
      </c>
      <c r="E64" cm="1">
        <f t="array" ref="E64">_xlfn.IFS(AND(2=E63,B64=B63),3,B64=B63,2,TRUE,1)</f>
        <v>2</v>
      </c>
    </row>
    <row r="65" spans="1:5" x14ac:dyDescent="0.3">
      <c r="A65" t="s">
        <v>71</v>
      </c>
      <c r="B65">
        <v>17862</v>
      </c>
      <c r="C65" t="s">
        <v>66</v>
      </c>
      <c r="D65">
        <v>57</v>
      </c>
      <c r="E65" cm="1">
        <f t="array" ref="E65">_xlfn.IFS(AND(2=E64,B65=B64),3,B65=B64,2,TRUE,1)</f>
        <v>3</v>
      </c>
    </row>
    <row r="66" spans="1:5" x14ac:dyDescent="0.3">
      <c r="A66" t="s">
        <v>76</v>
      </c>
      <c r="B66">
        <v>18406</v>
      </c>
      <c r="C66" t="s">
        <v>66</v>
      </c>
      <c r="D66">
        <v>48</v>
      </c>
      <c r="E66" cm="1">
        <f t="array" ref="E66">_xlfn.IFS(AND(2=E65,B66=B65),3,B66=B65,2,TRUE,1)</f>
        <v>1</v>
      </c>
    </row>
    <row r="67" spans="1:5" x14ac:dyDescent="0.3">
      <c r="A67" t="s">
        <v>54</v>
      </c>
      <c r="B67">
        <v>18684</v>
      </c>
      <c r="C67" t="s">
        <v>37</v>
      </c>
      <c r="D67">
        <v>360</v>
      </c>
      <c r="E67" cm="1">
        <f t="array" ref="E67">_xlfn.IFS(AND(2=E66,B67=B66),3,B67=B66,2,TRUE,1)</f>
        <v>1</v>
      </c>
    </row>
    <row r="68" spans="1:5" x14ac:dyDescent="0.3">
      <c r="A68" t="s">
        <v>55</v>
      </c>
      <c r="B68">
        <v>18684</v>
      </c>
      <c r="C68" t="s">
        <v>37</v>
      </c>
      <c r="D68">
        <v>135</v>
      </c>
      <c r="E68" cm="1">
        <f t="array" ref="E68">_xlfn.IFS(AND(2=E67,B68=B67),3,B68=B67,2,TRUE,1)</f>
        <v>2</v>
      </c>
    </row>
    <row r="69" spans="1:5" x14ac:dyDescent="0.3">
      <c r="A69" t="s">
        <v>56</v>
      </c>
      <c r="B69">
        <v>18684</v>
      </c>
      <c r="C69" t="s">
        <v>37</v>
      </c>
      <c r="D69">
        <v>55</v>
      </c>
      <c r="E69" cm="1">
        <f t="array" ref="E69">_xlfn.IFS(AND(2=E68,B69=B68),3,B69=B68,2,TRUE,1)</f>
        <v>3</v>
      </c>
    </row>
    <row r="70" spans="1:5" x14ac:dyDescent="0.3">
      <c r="A70" t="s">
        <v>65</v>
      </c>
      <c r="B70">
        <v>19016</v>
      </c>
      <c r="C70" t="s">
        <v>66</v>
      </c>
      <c r="D70">
        <v>3177</v>
      </c>
      <c r="E70" cm="1">
        <f t="array" ref="E70">_xlfn.IFS(AND(2=E69,B70=B69),3,B70=B69,2,TRUE,1)</f>
        <v>1</v>
      </c>
    </row>
    <row r="71" spans="1:5" x14ac:dyDescent="0.3">
      <c r="A71" t="s">
        <v>67</v>
      </c>
      <c r="B71">
        <v>19016</v>
      </c>
      <c r="C71" t="s">
        <v>66</v>
      </c>
      <c r="D71">
        <v>1713</v>
      </c>
      <c r="E71" cm="1">
        <f t="array" ref="E71">_xlfn.IFS(AND(2=E70,B71=B70),3,B71=B70,2,TRUE,1)</f>
        <v>2</v>
      </c>
    </row>
    <row r="72" spans="1:5" x14ac:dyDescent="0.3">
      <c r="A72" t="s">
        <v>68</v>
      </c>
      <c r="B72">
        <v>19016</v>
      </c>
      <c r="C72" t="s">
        <v>66</v>
      </c>
      <c r="D72">
        <v>1528</v>
      </c>
      <c r="E72" cm="1">
        <f t="array" ref="E72">_xlfn.IFS(AND(2=E71,B72=B71),3,B72=B71,2,TRUE,1)</f>
        <v>3</v>
      </c>
    </row>
    <row r="73" spans="1:5" x14ac:dyDescent="0.3">
      <c r="A73" t="s">
        <v>61</v>
      </c>
      <c r="B73">
        <v>19825</v>
      </c>
      <c r="C73" t="s">
        <v>37</v>
      </c>
      <c r="D73">
        <v>6</v>
      </c>
      <c r="E73" cm="1">
        <f t="array" ref="E73">_xlfn.IFS(AND(2=E72,B73=B72),3,B73=B72,2,TRUE,1)</f>
        <v>1</v>
      </c>
    </row>
    <row r="74" spans="1:5" x14ac:dyDescent="0.3">
      <c r="A74" t="s">
        <v>40</v>
      </c>
      <c r="B74">
        <v>19929</v>
      </c>
      <c r="C74" t="s">
        <v>37</v>
      </c>
      <c r="D74">
        <v>10774</v>
      </c>
      <c r="E74" cm="1">
        <f t="array" ref="E74">_xlfn.IFS(AND(2=E73,B74=B73),3,B74=B73,2,TRUE,1)</f>
        <v>1</v>
      </c>
    </row>
    <row r="75" spans="1:5" x14ac:dyDescent="0.3">
      <c r="A75" t="s">
        <v>41</v>
      </c>
      <c r="B75">
        <v>19929</v>
      </c>
      <c r="C75" t="s">
        <v>37</v>
      </c>
      <c r="D75">
        <v>87</v>
      </c>
      <c r="E75" cm="1">
        <f t="array" ref="E75">_xlfn.IFS(AND(2=E74,B75=B74),3,B75=B74,2,TRUE,1)</f>
        <v>2</v>
      </c>
    </row>
    <row r="76" spans="1:5" x14ac:dyDescent="0.3">
      <c r="A76" t="s">
        <v>42</v>
      </c>
      <c r="B76">
        <v>19929</v>
      </c>
      <c r="C76" t="s">
        <v>37</v>
      </c>
      <c r="D76">
        <v>3</v>
      </c>
      <c r="E76" cm="1">
        <f t="array" ref="E76">_xlfn.IFS(AND(2=E75,B76=B75),3,B76=B75,2,TRUE,1)</f>
        <v>3</v>
      </c>
    </row>
    <row r="77" spans="1:5" x14ac:dyDescent="0.3">
      <c r="A77" t="s">
        <v>4</v>
      </c>
      <c r="B77">
        <v>21914</v>
      </c>
      <c r="C77" t="s">
        <v>5</v>
      </c>
      <c r="D77">
        <v>843</v>
      </c>
      <c r="E77" cm="1">
        <f t="array" ref="E77">_xlfn.IFS(AND(2=E76,B77=B76),3,B77=B76,2,TRUE,1)</f>
        <v>1</v>
      </c>
    </row>
    <row r="78" spans="1:5" x14ac:dyDescent="0.3">
      <c r="A78" t="s">
        <v>6</v>
      </c>
      <c r="B78">
        <v>21914</v>
      </c>
      <c r="C78" t="s">
        <v>5</v>
      </c>
      <c r="D78">
        <v>144</v>
      </c>
      <c r="E78" cm="1">
        <f t="array" ref="E78">_xlfn.IFS(AND(2=E77,B78=B77),3,B78=B77,2,TRUE,1)</f>
        <v>2</v>
      </c>
    </row>
    <row r="79" spans="1:5" x14ac:dyDescent="0.3">
      <c r="A79" t="s">
        <v>7</v>
      </c>
      <c r="B79">
        <v>21914</v>
      </c>
      <c r="C79" t="s">
        <v>5</v>
      </c>
      <c r="D79">
        <v>1051</v>
      </c>
      <c r="E79" cm="1">
        <f t="array" ref="E79">_xlfn.IFS(AND(2=E78,B79=B78),3,B79=B78,2,TRUE,1)</f>
        <v>3</v>
      </c>
    </row>
    <row r="81" spans="2:11" x14ac:dyDescent="0.3">
      <c r="C81">
        <v>1</v>
      </c>
      <c r="D81">
        <v>2</v>
      </c>
      <c r="E81">
        <v>3</v>
      </c>
      <c r="I81">
        <v>1</v>
      </c>
      <c r="J81">
        <v>2</v>
      </c>
      <c r="K81">
        <v>3</v>
      </c>
    </row>
    <row r="82" spans="2:11" x14ac:dyDescent="0.3">
      <c r="B82">
        <v>1000</v>
      </c>
      <c r="C82">
        <f>COUNTIFS(sea_res_combine_two[position],"&lt;="&amp;B82,sea_res_combine_two[search],"=1")</f>
        <v>26</v>
      </c>
      <c r="D82">
        <f>COUNTIFS(sea_res_combine_two[position],"&lt;="&amp;B82,sea_res_combine_two[search],"=2")</f>
        <v>17</v>
      </c>
      <c r="E82">
        <f>COUNTIFS(sea_res_combine_two[position],"&lt;="&amp;B82,sea_res_combine_two[search],"=3")</f>
        <v>14</v>
      </c>
      <c r="H82">
        <v>100</v>
      </c>
      <c r="I82">
        <f>COUNTIFS(sea_res_combine_two[position],"&lt;="&amp;H82,sea_res_combine_two[search],"=1")</f>
        <v>12</v>
      </c>
      <c r="J82">
        <f>COUNTIFS(sea_res_combine_two[position],"&lt;="&amp;H82,sea_res_combine_two[search],"=2")</f>
        <v>6</v>
      </c>
      <c r="K82">
        <f>COUNTIFS(sea_res_combine_two[position],"&lt;="&amp;H82,sea_res_combine_two[search],"=3")</f>
        <v>9</v>
      </c>
    </row>
    <row r="83" spans="2:11" x14ac:dyDescent="0.3">
      <c r="B83">
        <v>3000</v>
      </c>
      <c r="C83">
        <f>COUNTIFS(sea_res_combine_two[position],"&lt;="&amp;B83,E2:E79,"=1")-C82</f>
        <v>2</v>
      </c>
      <c r="D83">
        <f>COUNTIFS(sea_res_combine_two[position],"&lt;="&amp;B83,sea_res_combine_two[search],"=2")-D82</f>
        <v>3</v>
      </c>
      <c r="E83">
        <f>COUNTIFS(sea_res_combine_two[position],"&lt;="&amp;B83,sea_res_combine_two[search],"=3")-E82</f>
        <v>4</v>
      </c>
      <c r="H83">
        <v>200</v>
      </c>
      <c r="I83">
        <f>COUNTIFS(sea_res_combine_two[position],"&lt;="&amp;H83,sea_res_combine_two[search],"=1")-I82</f>
        <v>2</v>
      </c>
      <c r="J83">
        <f>COUNTIFS(sea_res_combine_two[position],"&lt;="&amp;H83,sea_res_combine_two[search],"=2")-J82</f>
        <v>8</v>
      </c>
      <c r="K83">
        <f>COUNTIFS(sea_res_combine_two[position],"&lt;="&amp;H83,sea_res_combine_two[search],"=3")-K82</f>
        <v>3</v>
      </c>
    </row>
    <row r="84" spans="2:11" x14ac:dyDescent="0.3">
      <c r="B84">
        <v>5000</v>
      </c>
      <c r="C84">
        <f>COUNTIFS(sea_res_combine_two[position],"&lt;="&amp;B84,E2:E79,"=1")-SUM(C82:C83)</f>
        <v>3</v>
      </c>
      <c r="D84">
        <f>COUNTIFS(sea_res_combine_two[position],"&lt;="&amp;B84,sea_res_combine_two[search],"=2")-SUM(D82:D83)</f>
        <v>1</v>
      </c>
      <c r="E84">
        <f>COUNTIFS(sea_res_combine_two[position],"&lt;="&amp;B84,sea_res_combine_two[search],"=3")-SUM(E82:E83)</f>
        <v>0</v>
      </c>
      <c r="H84">
        <v>300</v>
      </c>
      <c r="I84">
        <f>COUNTIFS(sea_res_combine_two[position],"&lt;="&amp;H84,sea_res_combine_two[search],"=1")-SUM(I82:I83)</f>
        <v>3</v>
      </c>
      <c r="J84">
        <f>COUNTIFS(sea_res_combine_two[position],"&lt;="&amp;H84,sea_res_combine_two[search],"=2")-SUM(J82:J83)</f>
        <v>1</v>
      </c>
      <c r="K84">
        <f>COUNTIFS(sea_res_combine_two[position],"&lt;="&amp;H84,sea_res_combine_two[search],"=3")-SUM(K82:K83)</f>
        <v>0</v>
      </c>
    </row>
    <row r="85" spans="2:11" x14ac:dyDescent="0.3">
      <c r="B85">
        <v>7000</v>
      </c>
      <c r="C85">
        <f>COUNTIFS(sea_res_combine_two[position],"&lt;="&amp;B85,E2:E79,"=1")-SUM(C82:C84)</f>
        <v>1</v>
      </c>
      <c r="D85">
        <f>COUNTIFS(sea_res_combine_two[position],"&lt;="&amp;B85,sea_res_combine_two[search],"=2")-SUM(D82:D84)</f>
        <v>1</v>
      </c>
      <c r="E85">
        <f>COUNTIFS(sea_res_combine_two[position],"&lt;="&amp;B85,sea_res_combine_two[search],"=3")-SUM(E82:E84)</f>
        <v>2</v>
      </c>
      <c r="H85">
        <v>400</v>
      </c>
      <c r="I85">
        <f>COUNTIFS(sea_res_combine_two[position],"&lt;="&amp;H85,sea_res_combine_two[search],"=1")-SUM(I82:I84)</f>
        <v>3</v>
      </c>
      <c r="J85">
        <f>COUNTIFS(sea_res_combine_two[position],"&lt;="&amp;H85,sea_res_combine_two[search],"=2")-SUM(J82:J84)</f>
        <v>0</v>
      </c>
      <c r="K85">
        <f>COUNTIFS(sea_res_combine_two[position],"&lt;="&amp;H85,sea_res_combine_two[search],"=3")-SUM(K82:K84)</f>
        <v>0</v>
      </c>
    </row>
    <row r="86" spans="2:11" x14ac:dyDescent="0.3">
      <c r="B86">
        <v>9000</v>
      </c>
      <c r="C86">
        <f>COUNTIFS(sea_res_combine_two[position],"&lt;="&amp;B86,E2:E79,"=1")-SUM(C82:C85)</f>
        <v>0</v>
      </c>
      <c r="D86">
        <f>COUNTIFS(sea_res_combine_two[position],"&lt;="&amp;B86,sea_res_combine_two[search],"=2")-SUM(D82:D85)</f>
        <v>1</v>
      </c>
      <c r="E86">
        <f>COUNTIFS(sea_res_combine_two[position],"&lt;="&amp;B86,sea_res_combine_two[search],"=3")-SUM(E82:E85)</f>
        <v>0</v>
      </c>
      <c r="H86">
        <v>500</v>
      </c>
      <c r="I86">
        <f>COUNTIFS(sea_res_combine_two[position],"&lt;="&amp;H86,sea_res_combine_two[search],"=1")-SUM(I82:I85)</f>
        <v>2</v>
      </c>
      <c r="J86">
        <f>COUNTIFS(sea_res_combine_two[position],"&lt;="&amp;H86,sea_res_combine_two[search],"=2")-SUM(J82:J85)</f>
        <v>0</v>
      </c>
      <c r="K86">
        <f>COUNTIFS(sea_res_combine_two[position],"&lt;="&amp;H86,sea_res_combine_two[search],"=3")-SUM(K82:K85)</f>
        <v>0</v>
      </c>
    </row>
    <row r="87" spans="2:11" x14ac:dyDescent="0.3">
      <c r="B87">
        <v>11000</v>
      </c>
      <c r="C87">
        <f>COUNTIFS(sea_res_combine_two[position],"&lt;="&amp;B87,E2:E79,"=1")-SUM(C82:C86)</f>
        <v>2</v>
      </c>
      <c r="D87">
        <f>COUNTIFS(sea_res_combine_two[position],"&lt;="&amp;B87,sea_res_combine_two[search],"=2")-SUM(D82:D86)</f>
        <v>0</v>
      </c>
      <c r="E87">
        <f>COUNTIFS(sea_res_combine_two[position],"&lt;="&amp;B87,sea_res_combine_two[search],"=3")-SUM(E82:E86)</f>
        <v>0</v>
      </c>
      <c r="H87">
        <v>600</v>
      </c>
      <c r="I87">
        <f>COUNTIFS(sea_res_combine_two[position],"&lt;="&amp;H87,sea_res_combine_two[search],"=1")-SUM(I82:I86)</f>
        <v>1</v>
      </c>
      <c r="J87">
        <f>COUNTIFS(sea_res_combine_two[position],"&lt;="&amp;H87,sea_res_combine_two[search],"=2")-SUM(J82:J86)</f>
        <v>1</v>
      </c>
      <c r="K87">
        <f>COUNTIFS(sea_res_combine_two[position],"&lt;="&amp;H87,sea_res_combine_two[search],"=3")-SUM(K82:K86)</f>
        <v>1</v>
      </c>
    </row>
    <row r="88" spans="2:11" x14ac:dyDescent="0.3">
      <c r="B88">
        <v>13000</v>
      </c>
      <c r="C88">
        <f>COUNTIFS(sea_res_combine_two[position],"&lt;="&amp;B88,E2:E79,"=1")-SUM(C82:C87)</f>
        <v>0</v>
      </c>
      <c r="D88">
        <f>COUNTIFS(sea_res_combine_two[position],"&lt;="&amp;B88,sea_res_combine_two[search],"=2")-SUM(D82:D87)</f>
        <v>0</v>
      </c>
      <c r="E88">
        <f>COUNTIFS(sea_res_combine_two[position],"&lt;="&amp;B88,sea_res_combine_two[search],"=3")-SUM(E82:E87)</f>
        <v>0</v>
      </c>
      <c r="H88">
        <v>700</v>
      </c>
      <c r="I88">
        <f>COUNTIFS(sea_res_combine_two[position],"&lt;="&amp;H88,sea_res_combine_two[search],"=1")-SUM(I82:I87)</f>
        <v>2</v>
      </c>
      <c r="J88">
        <f>COUNTIFS(sea_res_combine_two[position],"&lt;="&amp;H88,sea_res_combine_two[search],"=2")-SUM(J82:J87)</f>
        <v>1</v>
      </c>
      <c r="K88">
        <f>COUNTIFS(sea_res_combine_two[position],"&lt;="&amp;H88,sea_res_combine_two[search],"=3")-SUM(K82:K87)</f>
        <v>0</v>
      </c>
    </row>
    <row r="89" spans="2:11" x14ac:dyDescent="0.3">
      <c r="B89">
        <v>15000</v>
      </c>
      <c r="C89">
        <f>COUNTIFS(sea_res_combine_two[position],"&lt;="&amp;B89,E2:E79,"=1")-SUM(C82:C88)</f>
        <v>1</v>
      </c>
      <c r="D89">
        <f>COUNTIFS(sea_res_combine_two[position],"&lt;="&amp;B89,sea_res_combine_two[search],"=2")-SUM(D82:D88)</f>
        <v>0</v>
      </c>
      <c r="E89">
        <f>COUNTIFS(sea_res_combine_two[position],"&lt;="&amp;B89,sea_res_combine_two[search],"=3")-SUM(E82:E88)</f>
        <v>0</v>
      </c>
      <c r="H89">
        <v>800</v>
      </c>
      <c r="I89">
        <f>COUNTIFS(sea_res_combine_two[position],"&lt;="&amp;H89,sea_res_combine_two[search],"=1")-SUM(I82:I88)</f>
        <v>0</v>
      </c>
      <c r="J89">
        <f>COUNTIFS(sea_res_combine_two[position],"&lt;="&amp;H89,sea_res_combine_two[search],"=2")-SUM(J82:J88)</f>
        <v>0</v>
      </c>
      <c r="K89">
        <f>COUNTIFS(sea_res_combine_two[position],"&lt;="&amp;H89,sea_res_combine_two[search],"=3")-SUM(K82:K88)</f>
        <v>0</v>
      </c>
    </row>
    <row r="90" spans="2:11" x14ac:dyDescent="0.3">
      <c r="B90">
        <v>17000</v>
      </c>
      <c r="C90">
        <f>COUNTIFS(sea_res_combine_two[position],"&lt;="&amp;B90,E2:E79,"=1")-SUM(C82:C89)</f>
        <v>0</v>
      </c>
      <c r="D90">
        <f>COUNTIFS(sea_res_combine_two[position],"&lt;="&amp;B90,sea_res_combine_two[search],"=2")-SUM(D82:D89)</f>
        <v>0</v>
      </c>
      <c r="E90">
        <f>COUNTIFS(sea_res_combine_two[position],"&lt;="&amp;B90,sea_res_combine_two[search],"=3")-SUM(E82:E89)</f>
        <v>0</v>
      </c>
      <c r="H90">
        <v>900</v>
      </c>
      <c r="I90">
        <f>COUNTIFS(sea_res_combine_two[position],"&lt;="&amp;H90,sea_res_combine_two[search],"=1")-SUM(I82:I89)</f>
        <v>1</v>
      </c>
      <c r="J90">
        <f>COUNTIFS(sea_res_combine_two[position],"&lt;="&amp;H90,sea_res_combine_two[search],"=2")-SUM(J82:J89)</f>
        <v>0</v>
      </c>
      <c r="K90">
        <f>COUNTIFS(sea_res_combine_two[position],"&lt;="&amp;H90,sea_res_combine_two[search],"=3")-SUM(K82:K89)</f>
        <v>0</v>
      </c>
    </row>
    <row r="91" spans="2:11" x14ac:dyDescent="0.3">
      <c r="B91">
        <v>19000</v>
      </c>
      <c r="C91">
        <f>COUNTIFS(sea_res_combine_two[position],"&lt;="&amp;B91,E2:E79,"=1")-SUM(C82:C90)</f>
        <v>0</v>
      </c>
      <c r="D91">
        <f>COUNTIFS(sea_res_combine_two[position],"&lt;="&amp;B91,sea_res_combine_two[search],"=2")-SUM(D82:D90)</f>
        <v>0</v>
      </c>
      <c r="E91">
        <f>COUNTIFS(sea_res_combine_two[position],"&lt;="&amp;B91,sea_res_combine_two[search],"=3")-SUM(E82:E90)</f>
        <v>0</v>
      </c>
      <c r="H91">
        <v>1000</v>
      </c>
      <c r="I91">
        <f>COUNTIFS(sea_res_combine_two[position],"&lt;="&amp;H91,sea_res_combine_two[search],"=1")-SUM(I82:I90)</f>
        <v>0</v>
      </c>
      <c r="J91">
        <f>COUNTIFS(sea_res_combine_two[position],"&lt;="&amp;H91,sea_res_combine_two[search],"=2")-SUM(J82:J90)</f>
        <v>0</v>
      </c>
      <c r="K91">
        <f>COUNTIFS(sea_res_combine_two[position],"&lt;="&amp;H91,sea_res_combine_two[search],"=3")-SUM(K82:K90)</f>
        <v>1</v>
      </c>
    </row>
    <row r="92" spans="2:11" x14ac:dyDescent="0.3">
      <c r="B92">
        <v>21000</v>
      </c>
      <c r="C92">
        <f>COUNTIFS(sea_res_combine_two[position],"&lt;="&amp;B92,E2:E79,"=1")-SUM(C82:C91)</f>
        <v>0</v>
      </c>
      <c r="D92">
        <f>COUNTIFS(sea_res_combine_two[position],"&lt;="&amp;B92,sea_res_combine_two[search],"=2")-SUM(D82:D91)</f>
        <v>0</v>
      </c>
      <c r="E92">
        <f>COUNTIFS(sea_res_combine_two[position],"&lt;="&amp;B92,sea_res_combine_two[search],"=3")-SUM(E82:E91)</f>
        <v>0</v>
      </c>
    </row>
    <row r="93" spans="2:11" x14ac:dyDescent="0.3">
      <c r="B93">
        <v>23000</v>
      </c>
      <c r="C93">
        <f>COUNTIFS(sea_res_combine_two[position],"&lt;="&amp;B93,E2:E79,"=1")-SUM(C82:C92)</f>
        <v>0</v>
      </c>
      <c r="D93">
        <f>COUNTIFS(sea_res_combine_two[position],"&lt;="&amp;B93,sea_res_combine_two[search],"=2")-SUM(D82:D92)</f>
        <v>0</v>
      </c>
      <c r="E93">
        <f>COUNTIFS(sea_res_combine_two[position],"&lt;="&amp;B93,sea_res_combine_two[search],"=3")-SUM(E82:E92)</f>
        <v>0</v>
      </c>
    </row>
    <row r="94" spans="2:11" x14ac:dyDescent="0.3">
      <c r="B94">
        <v>25000</v>
      </c>
      <c r="C94">
        <f>COUNTIFS(sea_res_combine_two[position],"&lt;="&amp;B94,E2:E79,"=1")-SUM(C82:C93)</f>
        <v>0</v>
      </c>
      <c r="D94">
        <f>COUNTIFS(sea_res_combine_two[position],"&lt;="&amp;B94,sea_res_combine_two[search],"=2")-SUM(D82:D93)</f>
        <v>0</v>
      </c>
      <c r="E94">
        <f>COUNTIFS(sea_res_combine_two[position],"&lt;="&amp;B94,sea_res_combine_two[search],"=3")-SUM(E82:E93)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0C2-4D2A-4C25-B13E-3B518EF1F92E}">
  <dimension ref="A1:K104"/>
  <sheetViews>
    <sheetView topLeftCell="A75" zoomScale="88" zoomScaleNormal="85" workbookViewId="0">
      <selection activeCell="L105" sqref="L105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</row>
    <row r="2" spans="1:5" x14ac:dyDescent="0.3">
      <c r="A2" t="s">
        <v>99</v>
      </c>
      <c r="B2">
        <v>549</v>
      </c>
      <c r="C2" t="s">
        <v>92</v>
      </c>
      <c r="D2">
        <v>8571</v>
      </c>
      <c r="E2" cm="1">
        <f t="array" ref="E2">_xlfn.IFS(AND(2=E1,B2=B1),3,B2=B1,2,TRUE,1)</f>
        <v>1</v>
      </c>
    </row>
    <row r="3" spans="1:5" x14ac:dyDescent="0.3">
      <c r="A3" t="s">
        <v>100</v>
      </c>
      <c r="B3">
        <v>549</v>
      </c>
      <c r="C3" t="s">
        <v>92</v>
      </c>
      <c r="D3">
        <v>1173</v>
      </c>
      <c r="E3" cm="1">
        <f t="array" ref="E3">_xlfn.IFS(AND(2=E2,B3=B2),3,B3=B2,2,TRUE,1)</f>
        <v>2</v>
      </c>
    </row>
    <row r="4" spans="1:5" x14ac:dyDescent="0.3">
      <c r="A4" t="s">
        <v>101</v>
      </c>
      <c r="B4">
        <v>549</v>
      </c>
      <c r="C4" t="s">
        <v>92</v>
      </c>
      <c r="D4">
        <v>280</v>
      </c>
      <c r="E4" cm="1">
        <f t="array" ref="E4">_xlfn.IFS(AND(2=E3,B4=B3),3,B4=B3,2,TRUE,1)</f>
        <v>3</v>
      </c>
    </row>
    <row r="5" spans="1:5" x14ac:dyDescent="0.3">
      <c r="A5" t="s">
        <v>124</v>
      </c>
      <c r="B5">
        <v>2032</v>
      </c>
      <c r="C5" t="s">
        <v>92</v>
      </c>
      <c r="D5">
        <v>284</v>
      </c>
      <c r="E5" cm="1">
        <f t="array" ref="E5">_xlfn.IFS(AND(2=E4,B5=B4),3,B5=B4,2,TRUE,1)</f>
        <v>1</v>
      </c>
    </row>
    <row r="6" spans="1:5" x14ac:dyDescent="0.3">
      <c r="A6" t="s">
        <v>125</v>
      </c>
      <c r="B6">
        <v>2032</v>
      </c>
      <c r="C6" t="s">
        <v>92</v>
      </c>
      <c r="D6">
        <v>123</v>
      </c>
      <c r="E6" cm="1">
        <f t="array" ref="E6">_xlfn.IFS(AND(2=E5,B6=B5),3,B6=B5,2,TRUE,1)</f>
        <v>2</v>
      </c>
    </row>
    <row r="7" spans="1:5" x14ac:dyDescent="0.3">
      <c r="A7" t="s">
        <v>126</v>
      </c>
      <c r="B7">
        <v>2032</v>
      </c>
      <c r="C7" t="s">
        <v>92</v>
      </c>
      <c r="D7">
        <v>90</v>
      </c>
      <c r="E7" cm="1">
        <f t="array" ref="E7">_xlfn.IFS(AND(2=E6,B7=B6),3,B7=B6,2,TRUE,1)</f>
        <v>3</v>
      </c>
    </row>
    <row r="8" spans="1:5" x14ac:dyDescent="0.3">
      <c r="A8" t="s">
        <v>154</v>
      </c>
      <c r="B8">
        <v>2479</v>
      </c>
      <c r="C8" t="s">
        <v>92</v>
      </c>
      <c r="D8">
        <v>676</v>
      </c>
      <c r="E8" cm="1">
        <f t="array" ref="E8">_xlfn.IFS(AND(2=E7,B8=B7),3,B8=B7,2,TRUE,1)</f>
        <v>1</v>
      </c>
    </row>
    <row r="9" spans="1:5" x14ac:dyDescent="0.3">
      <c r="A9" t="s">
        <v>155</v>
      </c>
      <c r="B9">
        <v>2479</v>
      </c>
      <c r="C9" t="s">
        <v>92</v>
      </c>
      <c r="D9">
        <v>352</v>
      </c>
      <c r="E9" cm="1">
        <f t="array" ref="E9">_xlfn.IFS(AND(2=E8,B9=B8),3,B9=B8,2,TRUE,1)</f>
        <v>2</v>
      </c>
    </row>
    <row r="10" spans="1:5" x14ac:dyDescent="0.3">
      <c r="A10" t="s">
        <v>156</v>
      </c>
      <c r="B10">
        <v>2479</v>
      </c>
      <c r="C10" t="s">
        <v>92</v>
      </c>
      <c r="D10">
        <v>1208</v>
      </c>
      <c r="E10" cm="1">
        <f t="array" ref="E10">_xlfn.IFS(AND(2=E9,B10=B9),3,B10=B9,2,TRUE,1)</f>
        <v>3</v>
      </c>
    </row>
    <row r="11" spans="1:5" x14ac:dyDescent="0.3">
      <c r="A11" t="s">
        <v>151</v>
      </c>
      <c r="B11">
        <v>2580</v>
      </c>
      <c r="C11" t="s">
        <v>92</v>
      </c>
      <c r="D11">
        <v>1415</v>
      </c>
      <c r="E11" cm="1">
        <f t="array" ref="E11">_xlfn.IFS(AND(2=E10,B11=B10),3,B11=B10,2,TRUE,1)</f>
        <v>1</v>
      </c>
    </row>
    <row r="12" spans="1:5" x14ac:dyDescent="0.3">
      <c r="A12" t="s">
        <v>152</v>
      </c>
      <c r="B12">
        <v>2580</v>
      </c>
      <c r="C12" t="s">
        <v>92</v>
      </c>
      <c r="D12">
        <v>682</v>
      </c>
      <c r="E12" cm="1">
        <f t="array" ref="E12">_xlfn.IFS(AND(2=E11,B12=B11),3,B12=B11,2,TRUE,1)</f>
        <v>2</v>
      </c>
    </row>
    <row r="13" spans="1:5" x14ac:dyDescent="0.3">
      <c r="A13" t="s">
        <v>153</v>
      </c>
      <c r="B13">
        <v>2580</v>
      </c>
      <c r="C13" t="s">
        <v>92</v>
      </c>
      <c r="D13">
        <v>1023</v>
      </c>
      <c r="E13" cm="1">
        <f t="array" ref="E13">_xlfn.IFS(AND(2=E12,B13=B12),3,B13=B12,2,TRUE,1)</f>
        <v>3</v>
      </c>
    </row>
    <row r="14" spans="1:5" x14ac:dyDescent="0.3">
      <c r="A14" t="s">
        <v>127</v>
      </c>
      <c r="B14">
        <v>2685</v>
      </c>
      <c r="C14" t="s">
        <v>92</v>
      </c>
      <c r="D14">
        <v>930</v>
      </c>
      <c r="E14" cm="1">
        <f t="array" ref="E14">_xlfn.IFS(AND(2=E13,B14=B13),3,B14=B13,2,TRUE,1)</f>
        <v>1</v>
      </c>
    </row>
    <row r="15" spans="1:5" x14ac:dyDescent="0.3">
      <c r="A15" t="s">
        <v>128</v>
      </c>
      <c r="B15">
        <v>2685</v>
      </c>
      <c r="C15" t="s">
        <v>92</v>
      </c>
      <c r="D15">
        <v>166</v>
      </c>
      <c r="E15" cm="1">
        <f t="array" ref="E15">_xlfn.IFS(AND(2=E14,B15=B14),3,B15=B14,2,TRUE,1)</f>
        <v>2</v>
      </c>
    </row>
    <row r="16" spans="1:5" x14ac:dyDescent="0.3">
      <c r="A16" t="s">
        <v>129</v>
      </c>
      <c r="B16">
        <v>2685</v>
      </c>
      <c r="C16" t="s">
        <v>92</v>
      </c>
      <c r="D16">
        <v>181</v>
      </c>
      <c r="E16" cm="1">
        <f t="array" ref="E16">_xlfn.IFS(AND(2=E15,B16=B15),3,B16=B15,2,TRUE,1)</f>
        <v>3</v>
      </c>
    </row>
    <row r="17" spans="1:5" x14ac:dyDescent="0.3">
      <c r="A17" t="s">
        <v>93</v>
      </c>
      <c r="B17">
        <v>3006</v>
      </c>
      <c r="C17" t="s">
        <v>92</v>
      </c>
      <c r="D17">
        <v>2948</v>
      </c>
      <c r="E17" cm="1">
        <f t="array" ref="E17">_xlfn.IFS(AND(2=E16,B17=B16),3,B17=B16,2,TRUE,1)</f>
        <v>1</v>
      </c>
    </row>
    <row r="18" spans="1:5" x14ac:dyDescent="0.3">
      <c r="A18" t="s">
        <v>94</v>
      </c>
      <c r="B18">
        <v>3006</v>
      </c>
      <c r="C18" t="s">
        <v>92</v>
      </c>
      <c r="D18">
        <v>545</v>
      </c>
      <c r="E18" cm="1">
        <f t="array" ref="E18">_xlfn.IFS(AND(2=E17,B18=B17),3,B18=B17,2,TRUE,1)</f>
        <v>2</v>
      </c>
    </row>
    <row r="19" spans="1:5" x14ac:dyDescent="0.3">
      <c r="A19" t="s">
        <v>95</v>
      </c>
      <c r="B19">
        <v>3006</v>
      </c>
      <c r="C19" t="s">
        <v>92</v>
      </c>
      <c r="D19">
        <v>123</v>
      </c>
      <c r="E19" cm="1">
        <f t="array" ref="E19">_xlfn.IFS(AND(2=E18,B19=B18),3,B19=B18,2,TRUE,1)</f>
        <v>3</v>
      </c>
    </row>
    <row r="20" spans="1:5" x14ac:dyDescent="0.3">
      <c r="A20" t="s">
        <v>133</v>
      </c>
      <c r="B20">
        <v>3698</v>
      </c>
      <c r="C20" t="s">
        <v>92</v>
      </c>
      <c r="D20">
        <v>11928</v>
      </c>
      <c r="E20" cm="1">
        <f t="array" ref="E20">_xlfn.IFS(AND(2=E19,B20=B19),3,B20=B19,2,TRUE,1)</f>
        <v>1</v>
      </c>
    </row>
    <row r="21" spans="1:5" x14ac:dyDescent="0.3">
      <c r="A21" t="s">
        <v>134</v>
      </c>
      <c r="B21">
        <v>3698</v>
      </c>
      <c r="C21" t="s">
        <v>92</v>
      </c>
      <c r="D21">
        <v>9161</v>
      </c>
      <c r="E21" cm="1">
        <f t="array" ref="E21">_xlfn.IFS(AND(2=E20,B21=B20),3,B21=B20,2,TRUE,1)</f>
        <v>2</v>
      </c>
    </row>
    <row r="22" spans="1:5" x14ac:dyDescent="0.3">
      <c r="A22" t="s">
        <v>135</v>
      </c>
      <c r="B22">
        <v>3698</v>
      </c>
      <c r="C22" t="s">
        <v>92</v>
      </c>
      <c r="D22">
        <v>11548</v>
      </c>
      <c r="E22" cm="1">
        <f t="array" ref="E22">_xlfn.IFS(AND(2=E21,B22=B21),3,B22=B21,2,TRUE,1)</f>
        <v>3</v>
      </c>
    </row>
    <row r="23" spans="1:5" x14ac:dyDescent="0.3">
      <c r="A23" t="s">
        <v>118</v>
      </c>
      <c r="B23">
        <v>3905</v>
      </c>
      <c r="C23" t="s">
        <v>92</v>
      </c>
      <c r="D23">
        <v>3322</v>
      </c>
      <c r="E23" cm="1">
        <f t="array" ref="E23">_xlfn.IFS(AND(2=E22,B23=B22),3,B23=B22,2,TRUE,1)</f>
        <v>1</v>
      </c>
    </row>
    <row r="24" spans="1:5" x14ac:dyDescent="0.3">
      <c r="A24" t="s">
        <v>119</v>
      </c>
      <c r="B24">
        <v>3905</v>
      </c>
      <c r="C24" t="s">
        <v>92</v>
      </c>
      <c r="D24">
        <v>2952</v>
      </c>
      <c r="E24" cm="1">
        <f t="array" ref="E24">_xlfn.IFS(AND(2=E23,B24=B23),3,B24=B23,2,TRUE,1)</f>
        <v>2</v>
      </c>
    </row>
    <row r="25" spans="1:5" x14ac:dyDescent="0.3">
      <c r="A25" t="s">
        <v>120</v>
      </c>
      <c r="B25">
        <v>3905</v>
      </c>
      <c r="C25" t="s">
        <v>92</v>
      </c>
      <c r="D25">
        <v>4682</v>
      </c>
      <c r="E25" cm="1">
        <f t="array" ref="E25">_xlfn.IFS(AND(2=E24,B25=B24),3,B25=B24,2,TRUE,1)</f>
        <v>3</v>
      </c>
    </row>
    <row r="26" spans="1:5" x14ac:dyDescent="0.3">
      <c r="A26" t="s">
        <v>112</v>
      </c>
      <c r="B26">
        <v>4837</v>
      </c>
      <c r="C26" t="s">
        <v>92</v>
      </c>
      <c r="D26">
        <v>4957</v>
      </c>
      <c r="E26" cm="1">
        <f t="array" ref="E26">_xlfn.IFS(AND(2=E25,B26=B25),3,B26=B25,2,TRUE,1)</f>
        <v>1</v>
      </c>
    </row>
    <row r="27" spans="1:5" x14ac:dyDescent="0.3">
      <c r="A27" t="s">
        <v>113</v>
      </c>
      <c r="B27">
        <v>4837</v>
      </c>
      <c r="C27" t="s">
        <v>92</v>
      </c>
      <c r="D27">
        <v>2683</v>
      </c>
      <c r="E27" cm="1">
        <f t="array" ref="E27">_xlfn.IFS(AND(2=E26,B27=B26),3,B27=B26,2,TRUE,1)</f>
        <v>2</v>
      </c>
    </row>
    <row r="28" spans="1:5" x14ac:dyDescent="0.3">
      <c r="A28" t="s">
        <v>114</v>
      </c>
      <c r="B28">
        <v>4837</v>
      </c>
      <c r="C28" t="s">
        <v>92</v>
      </c>
      <c r="D28">
        <v>3243</v>
      </c>
      <c r="E28" cm="1">
        <f t="array" ref="E28">_xlfn.IFS(AND(2=E27,B28=B27),3,B28=B27,2,TRUE,1)</f>
        <v>3</v>
      </c>
    </row>
    <row r="29" spans="1:5" x14ac:dyDescent="0.3">
      <c r="A29" t="s">
        <v>148</v>
      </c>
      <c r="B29">
        <v>5599</v>
      </c>
      <c r="C29" t="s">
        <v>92</v>
      </c>
      <c r="D29">
        <v>7985</v>
      </c>
      <c r="E29" cm="1">
        <f t="array" ref="E29">_xlfn.IFS(AND(2=E28,B29=B28),3,B29=B28,2,TRUE,1)</f>
        <v>1</v>
      </c>
    </row>
    <row r="30" spans="1:5" x14ac:dyDescent="0.3">
      <c r="A30" t="s">
        <v>149</v>
      </c>
      <c r="B30">
        <v>5599</v>
      </c>
      <c r="C30" t="s">
        <v>92</v>
      </c>
      <c r="D30">
        <v>185</v>
      </c>
      <c r="E30" cm="1">
        <f t="array" ref="E30">_xlfn.IFS(AND(2=E29,B30=B29),3,B30=B29,2,TRUE,1)</f>
        <v>2</v>
      </c>
    </row>
    <row r="31" spans="1:5" x14ac:dyDescent="0.3">
      <c r="A31" t="s">
        <v>150</v>
      </c>
      <c r="B31">
        <v>5599</v>
      </c>
      <c r="C31" t="s">
        <v>92</v>
      </c>
      <c r="D31">
        <v>53</v>
      </c>
      <c r="E31" cm="1">
        <f t="array" ref="E31">_xlfn.IFS(AND(2=E30,B31=B30),3,B31=B30,2,TRUE,1)</f>
        <v>3</v>
      </c>
    </row>
    <row r="32" spans="1:5" x14ac:dyDescent="0.3">
      <c r="A32" t="s">
        <v>91</v>
      </c>
      <c r="B32">
        <v>6574</v>
      </c>
      <c r="C32" t="s">
        <v>92</v>
      </c>
      <c r="D32">
        <v>38</v>
      </c>
      <c r="E32" cm="1">
        <f t="array" ref="E32">_xlfn.IFS(AND(2=E31,B32=B31),3,B32=B31,2,TRUE,1)</f>
        <v>1</v>
      </c>
    </row>
    <row r="33" spans="1:5" x14ac:dyDescent="0.3">
      <c r="A33" t="s">
        <v>105</v>
      </c>
      <c r="B33">
        <v>8533</v>
      </c>
      <c r="C33" t="s">
        <v>92</v>
      </c>
      <c r="D33">
        <v>4</v>
      </c>
      <c r="E33" cm="1">
        <f t="array" ref="E33">_xlfn.IFS(AND(2=E32,B33=B32),3,B33=B32,2,TRUE,1)</f>
        <v>1</v>
      </c>
    </row>
    <row r="34" spans="1:5" x14ac:dyDescent="0.3">
      <c r="A34" t="s">
        <v>172</v>
      </c>
      <c r="B34">
        <v>8931</v>
      </c>
      <c r="C34" t="s">
        <v>164</v>
      </c>
      <c r="D34">
        <v>526</v>
      </c>
      <c r="E34" cm="1">
        <f t="array" ref="E34">_xlfn.IFS(AND(2=E33,B34=B33),3,B34=B33,2,TRUE,1)</f>
        <v>1</v>
      </c>
    </row>
    <row r="35" spans="1:5" x14ac:dyDescent="0.3">
      <c r="A35" t="s">
        <v>173</v>
      </c>
      <c r="B35">
        <v>8931</v>
      </c>
      <c r="C35" t="s">
        <v>164</v>
      </c>
      <c r="D35">
        <v>39</v>
      </c>
      <c r="E35" cm="1">
        <f t="array" ref="E35">_xlfn.IFS(AND(2=E34,B35=B34),3,B35=B34,2,TRUE,1)</f>
        <v>2</v>
      </c>
    </row>
    <row r="36" spans="1:5" x14ac:dyDescent="0.3">
      <c r="A36" t="s">
        <v>88</v>
      </c>
      <c r="B36">
        <v>8952</v>
      </c>
      <c r="C36" t="s">
        <v>85</v>
      </c>
      <c r="D36">
        <v>897</v>
      </c>
      <c r="E36" cm="1">
        <f t="array" ref="E36">_xlfn.IFS(AND(2=E35,B36=B35),3,B36=B35,2,TRUE,1)</f>
        <v>1</v>
      </c>
    </row>
    <row r="37" spans="1:5" x14ac:dyDescent="0.3">
      <c r="A37" t="s">
        <v>89</v>
      </c>
      <c r="B37">
        <v>8952</v>
      </c>
      <c r="C37" t="s">
        <v>85</v>
      </c>
      <c r="D37">
        <v>203</v>
      </c>
      <c r="E37" cm="1">
        <f t="array" ref="E37">_xlfn.IFS(AND(2=E36,B37=B36),3,B37=B36,2,TRUE,1)</f>
        <v>2</v>
      </c>
    </row>
    <row r="38" spans="1:5" x14ac:dyDescent="0.3">
      <c r="A38" t="s">
        <v>90</v>
      </c>
      <c r="B38">
        <v>8952</v>
      </c>
      <c r="C38" t="s">
        <v>85</v>
      </c>
      <c r="D38">
        <v>371</v>
      </c>
      <c r="E38" cm="1">
        <f t="array" ref="E38">_xlfn.IFS(AND(2=E37,B38=B37),3,B38=B37,2,TRUE,1)</f>
        <v>3</v>
      </c>
    </row>
    <row r="39" spans="1:5" x14ac:dyDescent="0.3">
      <c r="A39" t="s">
        <v>163</v>
      </c>
      <c r="B39">
        <v>9828</v>
      </c>
      <c r="C39" t="s">
        <v>164</v>
      </c>
      <c r="D39">
        <v>5132</v>
      </c>
      <c r="E39" cm="1">
        <f t="array" ref="E39">_xlfn.IFS(AND(2=E38,B39=B38),3,B39=B38,2,TRUE,1)</f>
        <v>1</v>
      </c>
    </row>
    <row r="40" spans="1:5" x14ac:dyDescent="0.3">
      <c r="A40" t="s">
        <v>165</v>
      </c>
      <c r="B40">
        <v>9828</v>
      </c>
      <c r="C40" t="s">
        <v>164</v>
      </c>
      <c r="D40">
        <v>2877</v>
      </c>
      <c r="E40" cm="1">
        <f t="array" ref="E40">_xlfn.IFS(AND(2=E39,B40=B39),3,B40=B39,2,TRUE,1)</f>
        <v>2</v>
      </c>
    </row>
    <row r="41" spans="1:5" x14ac:dyDescent="0.3">
      <c r="A41" t="s">
        <v>166</v>
      </c>
      <c r="B41">
        <v>9828</v>
      </c>
      <c r="C41" t="s">
        <v>164</v>
      </c>
      <c r="D41">
        <v>2614</v>
      </c>
      <c r="E41" cm="1">
        <f t="array" ref="E41">_xlfn.IFS(AND(2=E40,B41=B40),3,B41=B40,2,TRUE,1)</f>
        <v>3</v>
      </c>
    </row>
    <row r="42" spans="1:5" x14ac:dyDescent="0.3">
      <c r="A42" t="s">
        <v>157</v>
      </c>
      <c r="B42">
        <v>10364</v>
      </c>
      <c r="C42" t="s">
        <v>92</v>
      </c>
      <c r="D42">
        <v>6710</v>
      </c>
      <c r="E42" cm="1">
        <f t="array" ref="E42">_xlfn.IFS(AND(2=E41,B42=B41),3,B42=B41,2,TRUE,1)</f>
        <v>1</v>
      </c>
    </row>
    <row r="43" spans="1:5" x14ac:dyDescent="0.3">
      <c r="A43" t="s">
        <v>158</v>
      </c>
      <c r="B43">
        <v>10364</v>
      </c>
      <c r="C43" t="s">
        <v>92</v>
      </c>
      <c r="D43">
        <v>3767</v>
      </c>
      <c r="E43" cm="1">
        <f t="array" ref="E43">_xlfn.IFS(AND(2=E42,B43=B42),3,B43=B42,2,TRUE,1)</f>
        <v>2</v>
      </c>
    </row>
    <row r="44" spans="1:5" x14ac:dyDescent="0.3">
      <c r="A44" t="s">
        <v>159</v>
      </c>
      <c r="B44">
        <v>10364</v>
      </c>
      <c r="C44" t="s">
        <v>92</v>
      </c>
      <c r="D44">
        <v>3773</v>
      </c>
      <c r="E44" cm="1">
        <f t="array" ref="E44">_xlfn.IFS(AND(2=E43,B44=B43),3,B44=B43,2,TRUE,1)</f>
        <v>3</v>
      </c>
    </row>
    <row r="45" spans="1:5" x14ac:dyDescent="0.3">
      <c r="A45" t="s">
        <v>146</v>
      </c>
      <c r="B45">
        <v>10615</v>
      </c>
      <c r="C45" t="s">
        <v>92</v>
      </c>
      <c r="D45">
        <v>55</v>
      </c>
      <c r="E45" cm="1">
        <f t="array" ref="E45">_xlfn.IFS(AND(2=E44,B45=B44),3,B45=B44,2,TRUE,1)</f>
        <v>1</v>
      </c>
    </row>
    <row r="46" spans="1:5" x14ac:dyDescent="0.3">
      <c r="A46" t="s">
        <v>170</v>
      </c>
      <c r="B46">
        <v>10759</v>
      </c>
      <c r="C46" t="s">
        <v>164</v>
      </c>
      <c r="D46">
        <v>294</v>
      </c>
      <c r="E46" cm="1">
        <f t="array" ref="E46">_xlfn.IFS(AND(2=E45,B46=B45),3,B46=B45,2,TRUE,1)</f>
        <v>1</v>
      </c>
    </row>
    <row r="47" spans="1:5" x14ac:dyDescent="0.3">
      <c r="A47" t="s">
        <v>171</v>
      </c>
      <c r="B47">
        <v>10759</v>
      </c>
      <c r="C47" t="s">
        <v>164</v>
      </c>
      <c r="D47">
        <v>10</v>
      </c>
      <c r="E47" cm="1">
        <f t="array" ref="E47">_xlfn.IFS(AND(2=E46,B47=B46),3,B47=B46,2,TRUE,1)</f>
        <v>2</v>
      </c>
    </row>
    <row r="48" spans="1:5" x14ac:dyDescent="0.3">
      <c r="A48" t="s">
        <v>109</v>
      </c>
      <c r="B48">
        <v>11498</v>
      </c>
      <c r="C48" t="s">
        <v>92</v>
      </c>
      <c r="D48">
        <v>18339</v>
      </c>
      <c r="E48" cm="1">
        <f t="array" ref="E48">_xlfn.IFS(AND(2=E47,B48=B47),3,B48=B47,2,TRUE,1)</f>
        <v>1</v>
      </c>
    </row>
    <row r="49" spans="1:5" x14ac:dyDescent="0.3">
      <c r="A49" t="s">
        <v>110</v>
      </c>
      <c r="B49">
        <v>11498</v>
      </c>
      <c r="C49" t="s">
        <v>92</v>
      </c>
      <c r="D49">
        <v>15672</v>
      </c>
      <c r="E49" cm="1">
        <f t="array" ref="E49">_xlfn.IFS(AND(2=E48,B49=B48),3,B49=B48,2,TRUE,1)</f>
        <v>2</v>
      </c>
    </row>
    <row r="50" spans="1:5" x14ac:dyDescent="0.3">
      <c r="A50" t="s">
        <v>111</v>
      </c>
      <c r="B50">
        <v>11498</v>
      </c>
      <c r="C50" t="s">
        <v>92</v>
      </c>
      <c r="D50">
        <v>14677</v>
      </c>
      <c r="E50" cm="1">
        <f t="array" ref="E50">_xlfn.IFS(AND(2=E49,B50=B49),3,B50=B49,2,TRUE,1)</f>
        <v>3</v>
      </c>
    </row>
    <row r="51" spans="1:5" x14ac:dyDescent="0.3">
      <c r="A51" t="s">
        <v>121</v>
      </c>
      <c r="B51">
        <v>11666</v>
      </c>
      <c r="C51" t="s">
        <v>92</v>
      </c>
      <c r="D51">
        <v>1326</v>
      </c>
      <c r="E51" cm="1">
        <f t="array" ref="E51">_xlfn.IFS(AND(2=E50,B51=B50),3,B51=B50,2,TRUE,1)</f>
        <v>1</v>
      </c>
    </row>
    <row r="52" spans="1:5" x14ac:dyDescent="0.3">
      <c r="A52" t="s">
        <v>122</v>
      </c>
      <c r="B52">
        <v>11666</v>
      </c>
      <c r="C52" t="s">
        <v>92</v>
      </c>
      <c r="D52">
        <v>334</v>
      </c>
      <c r="E52" cm="1">
        <f t="array" ref="E52">_xlfn.IFS(AND(2=E51,B52=B51),3,B52=B51,2,TRUE,1)</f>
        <v>2</v>
      </c>
    </row>
    <row r="53" spans="1:5" x14ac:dyDescent="0.3">
      <c r="A53" t="s">
        <v>123</v>
      </c>
      <c r="B53">
        <v>11666</v>
      </c>
      <c r="C53" t="s">
        <v>92</v>
      </c>
      <c r="D53">
        <v>165</v>
      </c>
      <c r="E53" cm="1">
        <f t="array" ref="E53">_xlfn.IFS(AND(2=E52,B53=B52),3,B53=B52,2,TRUE,1)</f>
        <v>3</v>
      </c>
    </row>
    <row r="54" spans="1:5" x14ac:dyDescent="0.3">
      <c r="A54" t="s">
        <v>140</v>
      </c>
      <c r="B54">
        <v>13094</v>
      </c>
      <c r="C54" t="s">
        <v>92</v>
      </c>
      <c r="D54">
        <v>8168</v>
      </c>
      <c r="E54" cm="1">
        <f t="array" ref="E54">_xlfn.IFS(AND(2=E53,B54=B53),3,B54=B53,2,TRUE,1)</f>
        <v>1</v>
      </c>
    </row>
    <row r="55" spans="1:5" x14ac:dyDescent="0.3">
      <c r="A55" t="s">
        <v>141</v>
      </c>
      <c r="B55">
        <v>13094</v>
      </c>
      <c r="C55" t="s">
        <v>92</v>
      </c>
      <c r="D55">
        <v>5779</v>
      </c>
      <c r="E55" cm="1">
        <f t="array" ref="E55">_xlfn.IFS(AND(2=E54,B55=B54),3,B55=B54,2,TRUE,1)</f>
        <v>2</v>
      </c>
    </row>
    <row r="56" spans="1:5" x14ac:dyDescent="0.3">
      <c r="A56" t="s">
        <v>142</v>
      </c>
      <c r="B56">
        <v>13094</v>
      </c>
      <c r="C56" t="s">
        <v>92</v>
      </c>
      <c r="D56">
        <v>5100</v>
      </c>
      <c r="E56" cm="1">
        <f t="array" ref="E56">_xlfn.IFS(AND(2=E55,B56=B55),3,B56=B55,2,TRUE,1)</f>
        <v>3</v>
      </c>
    </row>
    <row r="57" spans="1:5" x14ac:dyDescent="0.3">
      <c r="A57" t="s">
        <v>130</v>
      </c>
      <c r="B57">
        <v>13521</v>
      </c>
      <c r="C57" t="s">
        <v>92</v>
      </c>
      <c r="D57">
        <v>9484</v>
      </c>
      <c r="E57" cm="1">
        <f t="array" ref="E57">_xlfn.IFS(AND(2=E56,B57=B56),3,B57=B56,2,TRUE,1)</f>
        <v>1</v>
      </c>
    </row>
    <row r="58" spans="1:5" x14ac:dyDescent="0.3">
      <c r="A58" t="s">
        <v>131</v>
      </c>
      <c r="B58">
        <v>13521</v>
      </c>
      <c r="C58" t="s">
        <v>92</v>
      </c>
      <c r="D58">
        <v>5004</v>
      </c>
      <c r="E58" cm="1">
        <f t="array" ref="E58">_xlfn.IFS(AND(2=E57,B58=B57),3,B58=B57,2,TRUE,1)</f>
        <v>2</v>
      </c>
    </row>
    <row r="59" spans="1:5" x14ac:dyDescent="0.3">
      <c r="A59" t="s">
        <v>132</v>
      </c>
      <c r="B59">
        <v>13521</v>
      </c>
      <c r="C59" t="s">
        <v>92</v>
      </c>
      <c r="D59">
        <v>3591</v>
      </c>
      <c r="E59" cm="1">
        <f t="array" ref="E59">_xlfn.IFS(AND(2=E58,B59=B58),3,B59=B58,2,TRUE,1)</f>
        <v>3</v>
      </c>
    </row>
    <row r="60" spans="1:5" x14ac:dyDescent="0.3">
      <c r="A60" t="s">
        <v>102</v>
      </c>
      <c r="B60">
        <v>13571</v>
      </c>
      <c r="C60" t="s">
        <v>92</v>
      </c>
      <c r="D60">
        <v>6546</v>
      </c>
      <c r="E60" cm="1">
        <f t="array" ref="E60">_xlfn.IFS(AND(2=E59,B60=B59),3,B60=B59,2,TRUE,1)</f>
        <v>1</v>
      </c>
    </row>
    <row r="61" spans="1:5" x14ac:dyDescent="0.3">
      <c r="A61" t="s">
        <v>103</v>
      </c>
      <c r="B61">
        <v>13571</v>
      </c>
      <c r="C61" t="s">
        <v>92</v>
      </c>
      <c r="D61">
        <v>5246</v>
      </c>
      <c r="E61" cm="1">
        <f t="array" ref="E61">_xlfn.IFS(AND(2=E60,B61=B60),3,B61=B60,2,TRUE,1)</f>
        <v>2</v>
      </c>
    </row>
    <row r="62" spans="1:5" x14ac:dyDescent="0.3">
      <c r="A62" t="s">
        <v>104</v>
      </c>
      <c r="B62">
        <v>13571</v>
      </c>
      <c r="C62" t="s">
        <v>92</v>
      </c>
      <c r="D62">
        <v>9174</v>
      </c>
      <c r="E62" cm="1">
        <f t="array" ref="E62">_xlfn.IFS(AND(2=E61,B62=B61),3,B62=B61,2,TRUE,1)</f>
        <v>3</v>
      </c>
    </row>
    <row r="63" spans="1:5" x14ac:dyDescent="0.3">
      <c r="A63" t="s">
        <v>160</v>
      </c>
      <c r="B63">
        <v>13953</v>
      </c>
      <c r="C63" t="s">
        <v>92</v>
      </c>
      <c r="D63">
        <v>3574</v>
      </c>
      <c r="E63" cm="1">
        <f t="array" ref="E63">_xlfn.IFS(AND(2=E62,B63=B62),3,B63=B62,2,TRUE,1)</f>
        <v>1</v>
      </c>
    </row>
    <row r="64" spans="1:5" x14ac:dyDescent="0.3">
      <c r="A64" t="s">
        <v>161</v>
      </c>
      <c r="B64">
        <v>13953</v>
      </c>
      <c r="C64" t="s">
        <v>92</v>
      </c>
      <c r="D64">
        <v>1603</v>
      </c>
      <c r="E64" cm="1">
        <f t="array" ref="E64">_xlfn.IFS(AND(2=E63,B64=B63),3,B64=B63,2,TRUE,1)</f>
        <v>2</v>
      </c>
    </row>
    <row r="65" spans="1:5" x14ac:dyDescent="0.3">
      <c r="A65" t="s">
        <v>162</v>
      </c>
      <c r="B65">
        <v>13953</v>
      </c>
      <c r="C65" t="s">
        <v>92</v>
      </c>
      <c r="D65">
        <v>2516</v>
      </c>
      <c r="E65" cm="1">
        <f t="array" ref="E65">_xlfn.IFS(AND(2=E64,B65=B64),3,B65=B64,2,TRUE,1)</f>
        <v>3</v>
      </c>
    </row>
    <row r="66" spans="1:5" x14ac:dyDescent="0.3">
      <c r="A66" t="s">
        <v>143</v>
      </c>
      <c r="B66">
        <v>14761</v>
      </c>
      <c r="C66" t="s">
        <v>92</v>
      </c>
      <c r="D66">
        <v>12795</v>
      </c>
      <c r="E66" cm="1">
        <f t="array" ref="E66">_xlfn.IFS(AND(2=E65,B66=B65),3,B66=B65,2,TRUE,1)</f>
        <v>1</v>
      </c>
    </row>
    <row r="67" spans="1:5" x14ac:dyDescent="0.3">
      <c r="A67" t="s">
        <v>144</v>
      </c>
      <c r="B67">
        <v>14761</v>
      </c>
      <c r="C67" t="s">
        <v>92</v>
      </c>
      <c r="D67">
        <v>2316</v>
      </c>
      <c r="E67" cm="1">
        <f t="array" ref="E67">_xlfn.IFS(AND(2=E66,B67=B66),3,B67=B66,2,TRUE,1)</f>
        <v>2</v>
      </c>
    </row>
    <row r="68" spans="1:5" x14ac:dyDescent="0.3">
      <c r="A68" t="s">
        <v>145</v>
      </c>
      <c r="B68">
        <v>14761</v>
      </c>
      <c r="C68" t="s">
        <v>92</v>
      </c>
      <c r="D68">
        <v>619</v>
      </c>
      <c r="E68" cm="1">
        <f t="array" ref="E68">_xlfn.IFS(AND(2=E67,B68=B67),3,B68=B67,2,TRUE,1)</f>
        <v>3</v>
      </c>
    </row>
    <row r="69" spans="1:5" x14ac:dyDescent="0.3">
      <c r="A69" t="s">
        <v>137</v>
      </c>
      <c r="B69">
        <v>16836</v>
      </c>
      <c r="C69" t="s">
        <v>92</v>
      </c>
      <c r="D69">
        <v>9638</v>
      </c>
      <c r="E69" cm="1">
        <f t="array" ref="E69">_xlfn.IFS(AND(2=E68,B69=B68),3,B69=B68,2,TRUE,1)</f>
        <v>1</v>
      </c>
    </row>
    <row r="70" spans="1:5" x14ac:dyDescent="0.3">
      <c r="A70" t="s">
        <v>138</v>
      </c>
      <c r="B70">
        <v>16836</v>
      </c>
      <c r="C70" t="s">
        <v>92</v>
      </c>
      <c r="D70">
        <v>1640</v>
      </c>
      <c r="E70" cm="1">
        <f t="array" ref="E70">_xlfn.IFS(AND(2=E69,B70=B69),3,B70=B69,2,TRUE,1)</f>
        <v>2</v>
      </c>
    </row>
    <row r="71" spans="1:5" x14ac:dyDescent="0.3">
      <c r="A71" t="s">
        <v>139</v>
      </c>
      <c r="B71">
        <v>16836</v>
      </c>
      <c r="C71" t="s">
        <v>92</v>
      </c>
      <c r="D71">
        <v>843</v>
      </c>
      <c r="E71" cm="1">
        <f t="array" ref="E71">_xlfn.IFS(AND(2=E70,B71=B70),3,B71=B70,2,TRUE,1)</f>
        <v>3</v>
      </c>
    </row>
    <row r="72" spans="1:5" x14ac:dyDescent="0.3">
      <c r="A72" t="s">
        <v>106</v>
      </c>
      <c r="B72">
        <v>16997</v>
      </c>
      <c r="C72" t="s">
        <v>92</v>
      </c>
      <c r="D72">
        <v>672</v>
      </c>
      <c r="E72" cm="1">
        <f t="array" ref="E72">_xlfn.IFS(AND(2=E71,B72=B71),3,B72=B71,2,TRUE,1)</f>
        <v>1</v>
      </c>
    </row>
    <row r="73" spans="1:5" x14ac:dyDescent="0.3">
      <c r="A73" t="s">
        <v>107</v>
      </c>
      <c r="B73">
        <v>16997</v>
      </c>
      <c r="C73" t="s">
        <v>92</v>
      </c>
      <c r="D73">
        <v>141</v>
      </c>
      <c r="E73" cm="1">
        <f t="array" ref="E73">_xlfn.IFS(AND(2=E72,B73=B72),3,B73=B72,2,TRUE,1)</f>
        <v>2</v>
      </c>
    </row>
    <row r="74" spans="1:5" x14ac:dyDescent="0.3">
      <c r="A74" t="s">
        <v>108</v>
      </c>
      <c r="B74">
        <v>16997</v>
      </c>
      <c r="C74" t="s">
        <v>92</v>
      </c>
      <c r="D74">
        <v>5805</v>
      </c>
      <c r="E74" cm="1">
        <f t="array" ref="E74">_xlfn.IFS(AND(2=E73,B74=B73),3,B74=B73,2,TRUE,1)</f>
        <v>3</v>
      </c>
    </row>
    <row r="75" spans="1:5" x14ac:dyDescent="0.3">
      <c r="A75" t="s">
        <v>115</v>
      </c>
      <c r="B75">
        <v>17855</v>
      </c>
      <c r="C75" t="s">
        <v>92</v>
      </c>
      <c r="D75">
        <v>7250</v>
      </c>
      <c r="E75" cm="1">
        <f t="array" ref="E75">_xlfn.IFS(AND(2=E74,B75=B74),3,B75=B74,2,TRUE,1)</f>
        <v>1</v>
      </c>
    </row>
    <row r="76" spans="1:5" x14ac:dyDescent="0.3">
      <c r="A76" t="s">
        <v>116</v>
      </c>
      <c r="B76">
        <v>17855</v>
      </c>
      <c r="C76" t="s">
        <v>92</v>
      </c>
      <c r="D76">
        <v>6835</v>
      </c>
      <c r="E76" cm="1">
        <f t="array" ref="E76">_xlfn.IFS(AND(2=E75,B76=B75),3,B76=B75,2,TRUE,1)</f>
        <v>2</v>
      </c>
    </row>
    <row r="77" spans="1:5" x14ac:dyDescent="0.3">
      <c r="A77" t="s">
        <v>117</v>
      </c>
      <c r="B77">
        <v>17855</v>
      </c>
      <c r="C77" t="s">
        <v>92</v>
      </c>
      <c r="D77">
        <v>7133</v>
      </c>
      <c r="E77" cm="1">
        <f t="array" ref="E77">_xlfn.IFS(AND(2=E76,B77=B76),3,B77=B76,2,TRUE,1)</f>
        <v>3</v>
      </c>
    </row>
    <row r="78" spans="1:5" x14ac:dyDescent="0.3">
      <c r="A78" t="s">
        <v>84</v>
      </c>
      <c r="B78">
        <v>18152</v>
      </c>
      <c r="C78" t="s">
        <v>85</v>
      </c>
      <c r="D78">
        <v>1960</v>
      </c>
      <c r="E78" cm="1">
        <f t="array" ref="E78">_xlfn.IFS(AND(2=E77,B78=B77),3,B78=B77,2,TRUE,1)</f>
        <v>1</v>
      </c>
    </row>
    <row r="79" spans="1:5" x14ac:dyDescent="0.3">
      <c r="A79" t="s">
        <v>86</v>
      </c>
      <c r="B79">
        <v>18152</v>
      </c>
      <c r="C79" t="s">
        <v>85</v>
      </c>
      <c r="D79">
        <v>1120</v>
      </c>
      <c r="E79" cm="1">
        <f t="array" ref="E79">_xlfn.IFS(AND(2=E78,B79=B78),3,B79=B78,2,TRUE,1)</f>
        <v>2</v>
      </c>
    </row>
    <row r="80" spans="1:5" x14ac:dyDescent="0.3">
      <c r="A80" t="s">
        <v>87</v>
      </c>
      <c r="B80">
        <v>18152</v>
      </c>
      <c r="C80" t="s">
        <v>85</v>
      </c>
      <c r="D80">
        <v>10954</v>
      </c>
      <c r="E80" cm="1">
        <f t="array" ref="E80">_xlfn.IFS(AND(2=E79,B80=B79),3,B80=B79,2,TRUE,1)</f>
        <v>3</v>
      </c>
    </row>
    <row r="81" spans="1:11" x14ac:dyDescent="0.3">
      <c r="A81" t="s">
        <v>167</v>
      </c>
      <c r="B81">
        <v>18806</v>
      </c>
      <c r="C81" t="s">
        <v>164</v>
      </c>
      <c r="D81">
        <v>752</v>
      </c>
      <c r="E81" cm="1">
        <f t="array" ref="E81">_xlfn.IFS(AND(2=E80,B81=B80),3,B81=B80,2,TRUE,1)</f>
        <v>1</v>
      </c>
    </row>
    <row r="82" spans="1:11" x14ac:dyDescent="0.3">
      <c r="A82" t="s">
        <v>168</v>
      </c>
      <c r="B82">
        <v>18806</v>
      </c>
      <c r="C82" t="s">
        <v>164</v>
      </c>
      <c r="D82">
        <v>278</v>
      </c>
      <c r="E82" cm="1">
        <f t="array" ref="E82">_xlfn.IFS(AND(2=E81,B82=B81),3,B82=B81,2,TRUE,1)</f>
        <v>2</v>
      </c>
    </row>
    <row r="83" spans="1:11" x14ac:dyDescent="0.3">
      <c r="A83" t="s">
        <v>169</v>
      </c>
      <c r="B83">
        <v>18806</v>
      </c>
      <c r="C83" t="s">
        <v>164</v>
      </c>
      <c r="D83">
        <v>68</v>
      </c>
      <c r="E83" cm="1">
        <f t="array" ref="E83">_xlfn.IFS(AND(2=E82,B83=B82),3,B83=B82,2,TRUE,1)</f>
        <v>3</v>
      </c>
    </row>
    <row r="84" spans="1:11" x14ac:dyDescent="0.3">
      <c r="A84" t="s">
        <v>96</v>
      </c>
      <c r="B84">
        <v>18952</v>
      </c>
      <c r="C84" t="s">
        <v>92</v>
      </c>
      <c r="D84">
        <v>2161</v>
      </c>
      <c r="E84" cm="1">
        <f t="array" ref="E84">_xlfn.IFS(AND(2=E83,B84=B83),3,B84=B83,2,TRUE,1)</f>
        <v>1</v>
      </c>
    </row>
    <row r="85" spans="1:11" x14ac:dyDescent="0.3">
      <c r="A85" t="s">
        <v>97</v>
      </c>
      <c r="B85">
        <v>18952</v>
      </c>
      <c r="C85" t="s">
        <v>92</v>
      </c>
      <c r="D85">
        <v>1166</v>
      </c>
      <c r="E85" cm="1">
        <f t="array" ref="E85">_xlfn.IFS(AND(2=E84,B85=B84),3,B85=B84,2,TRUE,1)</f>
        <v>2</v>
      </c>
    </row>
    <row r="86" spans="1:11" x14ac:dyDescent="0.3">
      <c r="A86" t="s">
        <v>98</v>
      </c>
      <c r="B86">
        <v>18952</v>
      </c>
      <c r="C86" t="s">
        <v>92</v>
      </c>
      <c r="D86">
        <v>85</v>
      </c>
      <c r="E86" cm="1">
        <f t="array" ref="E86">_xlfn.IFS(AND(2=E85,B86=B85),3,B86=B85,2,TRUE,1)</f>
        <v>3</v>
      </c>
    </row>
    <row r="87" spans="1:11" x14ac:dyDescent="0.3">
      <c r="A87" t="s">
        <v>147</v>
      </c>
      <c r="B87">
        <v>19200</v>
      </c>
      <c r="C87" t="s">
        <v>92</v>
      </c>
      <c r="D87">
        <v>6</v>
      </c>
      <c r="E87" cm="1">
        <f t="array" ref="E87">_xlfn.IFS(AND(2=E86,B87=B86),3,B87=B86,2,TRUE,1)</f>
        <v>1</v>
      </c>
    </row>
    <row r="88" spans="1:11" x14ac:dyDescent="0.3">
      <c r="A88" t="s">
        <v>136</v>
      </c>
      <c r="B88">
        <v>21179</v>
      </c>
      <c r="C88" t="s">
        <v>92</v>
      </c>
      <c r="D88">
        <v>56</v>
      </c>
      <c r="E88" cm="1">
        <f t="array" ref="E88">_xlfn.IFS(AND(2=E87,B88=B87),3,B88=B87,2,TRUE,1)</f>
        <v>1</v>
      </c>
    </row>
    <row r="91" spans="1:11" x14ac:dyDescent="0.3">
      <c r="C91">
        <v>1</v>
      </c>
      <c r="D91">
        <v>2</v>
      </c>
      <c r="E91">
        <v>3</v>
      </c>
      <c r="I91">
        <v>1</v>
      </c>
      <c r="J91">
        <v>2</v>
      </c>
      <c r="K91">
        <v>3</v>
      </c>
    </row>
    <row r="92" spans="1:11" x14ac:dyDescent="0.3">
      <c r="B92">
        <v>1000</v>
      </c>
      <c r="C92">
        <f>COUNTIFS(sea_res_normal[position],"&lt;="&amp;B92,sea_res_normal[search],"=1")</f>
        <v>13</v>
      </c>
      <c r="D92">
        <f>COUNTIFS(sea_res_normal[position],"&lt;="&amp;B92,sea_res_normal[search],"=2")</f>
        <v>12</v>
      </c>
      <c r="E92">
        <f>COUNTIFS(sea_res_normal[position],"&lt;="&amp;B92,sea_res_normal[search],"=3")</f>
        <v>11</v>
      </c>
      <c r="H92">
        <v>100</v>
      </c>
      <c r="I92">
        <f>COUNTIFS(sea_res_normal[position],"&lt;="&amp;H92,sea_res_normal[search],"=1")</f>
        <v>5</v>
      </c>
      <c r="J92">
        <f>COUNTIFS(sea_res_normal[position],"&lt;="&amp;H92,sea_res_normal[search],"=2")</f>
        <v>2</v>
      </c>
      <c r="K92">
        <f>COUNTIFS(sea_res_normal[position],"&lt;="&amp;H92,sea_res_normal[search],"=3")</f>
        <v>4</v>
      </c>
    </row>
    <row r="93" spans="1:11" x14ac:dyDescent="0.3">
      <c r="B93">
        <v>3000</v>
      </c>
      <c r="C93">
        <f>COUNTIFS(sea_res_normal[position],"&lt;="&amp;B93,sea_res_normal[search],"=1")-C92</f>
        <v>5</v>
      </c>
      <c r="D93">
        <f>COUNTIFS(sea_res_normal[position],"&lt;="&amp;B93,sea_res_normal[search],"=2")-D92</f>
        <v>9</v>
      </c>
      <c r="E93">
        <f>COUNTIFS(sea_res_normal[position],"&lt;="&amp;B93,sea_res_normal[search],"=3")-E92</f>
        <v>4</v>
      </c>
      <c r="H93">
        <v>200</v>
      </c>
      <c r="I93">
        <f>COUNTIFS(sea_res_normal[position],"&lt;="&amp;H93,sea_res_normal[search],"=1")-I92</f>
        <v>0</v>
      </c>
      <c r="J93">
        <f>COUNTIFS(sea_res_normal[position],"&lt;="&amp;H93,sea_res_normal[search],"=2")-J92</f>
        <v>4</v>
      </c>
      <c r="K93">
        <f>COUNTIFS(sea_res_normal[position],"&lt;="&amp;H93,sea_res_normal[search],"=3")-K92</f>
        <v>3</v>
      </c>
    </row>
    <row r="94" spans="1:11" x14ac:dyDescent="0.3">
      <c r="B94">
        <v>5000</v>
      </c>
      <c r="C94">
        <f>COUNTIFS(sea_res_normal[position],"&lt;="&amp;B94,sea_res_normal[search],"=1")-SUM(C92:C93)</f>
        <v>3</v>
      </c>
      <c r="D94">
        <f>COUNTIFS(sea_res_normal[position],"&lt;="&amp;B94,sea_res_normal[search],"=2")-SUM(D92:D93)</f>
        <v>1</v>
      </c>
      <c r="E94">
        <f>COUNTIFS(sea_res_normal[position],"&lt;="&amp;B94,sea_res_normal[search],"=3")-SUM(E92:E93)</f>
        <v>4</v>
      </c>
      <c r="H94">
        <v>300</v>
      </c>
      <c r="I94">
        <f>COUNTIFS(sea_res_normal[position],"&lt;="&amp;H94,sea_res_normal[search],"=1")-SUM(I92:I93)</f>
        <v>2</v>
      </c>
      <c r="J94">
        <f>COUNTIFS(sea_res_normal[position],"&lt;="&amp;H94,sea_res_normal[search],"=2")-SUM(J92:J93)</f>
        <v>2</v>
      </c>
      <c r="K94">
        <f>COUNTIFS(sea_res_normal[position],"&lt;="&amp;H94,sea_res_normal[search],"=3")-SUM(K92:K93)</f>
        <v>1</v>
      </c>
    </row>
    <row r="95" spans="1:11" x14ac:dyDescent="0.3">
      <c r="B95">
        <v>7000</v>
      </c>
      <c r="C95">
        <f>COUNTIFS(sea_res_normal[position],"&lt;="&amp;B95,sea_res_normal[search],"=1")-SUM(C92:C94)</f>
        <v>3</v>
      </c>
      <c r="D95">
        <f>COUNTIFS(sea_res_normal[position],"&lt;="&amp;B95,sea_res_normal[search],"=2")-SUM(D92:D94)</f>
        <v>4</v>
      </c>
      <c r="E95">
        <f>COUNTIFS(sea_res_normal[position],"&lt;="&amp;B95,sea_res_normal[search],"=3")-SUM(E92:E94)</f>
        <v>2</v>
      </c>
      <c r="H95">
        <v>400</v>
      </c>
      <c r="I95">
        <f>COUNTIFS(sea_res_normal[position],"&lt;="&amp;H95,sea_res_normal[search],"=1")-SUM(I92:I94)</f>
        <v>0</v>
      </c>
      <c r="J95">
        <f>COUNTIFS(sea_res_normal[position],"&lt;="&amp;H95,sea_res_normal[search],"=2")-SUM(J92:J94)</f>
        <v>2</v>
      </c>
      <c r="K95">
        <f>COUNTIFS(sea_res_normal[position],"&lt;="&amp;H95,sea_res_normal[search],"=3")-SUM(K92:K94)</f>
        <v>1</v>
      </c>
    </row>
    <row r="96" spans="1:11" x14ac:dyDescent="0.3">
      <c r="B96">
        <v>9000</v>
      </c>
      <c r="C96">
        <f>COUNTIFS(sea_res_normal[position],"&lt;="&amp;B96,sea_res_normal[search],"=1")-SUM(C92:C95)</f>
        <v>4</v>
      </c>
      <c r="D96">
        <f>COUNTIFS(sea_res_normal[position],"&lt;="&amp;B96,sea_res_normal[search],"=2")-SUM(D92:D95)</f>
        <v>0</v>
      </c>
      <c r="E96">
        <f>COUNTIFS(sea_res_normal[position],"&lt;="&amp;B96,sea_res_normal[search],"=3")-SUM(E92:E95)</f>
        <v>1</v>
      </c>
      <c r="H96">
        <v>500</v>
      </c>
      <c r="I96">
        <f>COUNTIFS(sea_res_normal[position],"&lt;="&amp;H96,sea_res_normal[search],"=1")-SUM(I92:I95)</f>
        <v>0</v>
      </c>
      <c r="J96">
        <f>COUNTIFS(sea_res_normal[position],"&lt;="&amp;H96,sea_res_normal[search],"=2")-SUM(J92:J95)</f>
        <v>0</v>
      </c>
      <c r="K96">
        <f>COUNTIFS(sea_res_normal[position],"&lt;="&amp;H96,sea_res_normal[search],"=3")-SUM(K92:K95)</f>
        <v>0</v>
      </c>
    </row>
    <row r="97" spans="2:11" x14ac:dyDescent="0.3">
      <c r="B97">
        <v>11000</v>
      </c>
      <c r="C97">
        <f>COUNTIFS(sea_res_normal[position],"&lt;="&amp;B97,sea_res_normal[search],"=1")-SUM(C92:C96)</f>
        <v>2</v>
      </c>
      <c r="D97">
        <f>COUNTIFS(sea_res_normal[position],"&lt;="&amp;B97,sea_res_normal[search],"=2")-SUM(D92:D96)</f>
        <v>1</v>
      </c>
      <c r="E97">
        <f>COUNTIFS(sea_res_normal[position],"&lt;="&amp;B97,sea_res_normal[search],"=3")-SUM(E92:E96)</f>
        <v>2</v>
      </c>
      <c r="H97">
        <v>600</v>
      </c>
      <c r="I97">
        <f>COUNTIFS(sea_res_normal[position],"&lt;="&amp;H97,sea_res_normal[search],"=1")-SUM(I92:I96)</f>
        <v>1</v>
      </c>
      <c r="J97">
        <f>COUNTIFS(sea_res_normal[position],"&lt;="&amp;H97,sea_res_normal[search],"=2")-SUM(J92:J96)</f>
        <v>1</v>
      </c>
      <c r="K97">
        <f>COUNTIFS(sea_res_normal[position],"&lt;="&amp;H97,sea_res_normal[search],"=3")-SUM(K92:K96)</f>
        <v>0</v>
      </c>
    </row>
    <row r="98" spans="2:11" x14ac:dyDescent="0.3">
      <c r="B98">
        <v>13000</v>
      </c>
      <c r="C98">
        <f>COUNTIFS(sea_res_normal[position],"&lt;="&amp;B98,sea_res_normal[search],"=1")-SUM(C92:C97)</f>
        <v>2</v>
      </c>
      <c r="D98">
        <f>COUNTIFS(sea_res_normal[position],"&lt;="&amp;B98,sea_res_normal[search],"=2")-SUM(D92:D97)</f>
        <v>0</v>
      </c>
      <c r="E98">
        <f>COUNTIFS(sea_res_normal[position],"&lt;="&amp;B98,sea_res_normal[search],"=3")-SUM(E92:E97)</f>
        <v>1</v>
      </c>
      <c r="H98">
        <v>700</v>
      </c>
      <c r="I98">
        <f>COUNTIFS(sea_res_normal[position],"&lt;="&amp;H98,sea_res_normal[search],"=1")-SUM(I92:I97)</f>
        <v>2</v>
      </c>
      <c r="J98">
        <f>COUNTIFS(sea_res_normal[position],"&lt;="&amp;H98,sea_res_normal[search],"=2")-SUM(J92:J97)</f>
        <v>1</v>
      </c>
      <c r="K98">
        <f>COUNTIFS(sea_res_normal[position],"&lt;="&amp;H98,sea_res_normal[search],"=3")-SUM(K92:K97)</f>
        <v>1</v>
      </c>
    </row>
    <row r="99" spans="2:11" x14ac:dyDescent="0.3">
      <c r="B99">
        <v>15000</v>
      </c>
      <c r="C99">
        <f>COUNTIFS(sea_res_normal[position],"&lt;="&amp;B99,sea_res_normal[search],"=1")-SUM(C92:C98)</f>
        <v>0</v>
      </c>
      <c r="D99">
        <f>COUNTIFS(sea_res_normal[position],"&lt;="&amp;B99,sea_res_normal[search],"=2")-SUM(D92:D98)</f>
        <v>0</v>
      </c>
      <c r="E99">
        <f>COUNTIFS(sea_res_normal[position],"&lt;="&amp;B99,sea_res_normal[search],"=3")-SUM(E92:E98)</f>
        <v>1</v>
      </c>
      <c r="H99">
        <v>800</v>
      </c>
      <c r="I99">
        <f>COUNTIFS(sea_res_normal[position],"&lt;="&amp;H99,sea_res_normal[search],"=1")-SUM(I92:I98)</f>
        <v>1</v>
      </c>
      <c r="J99">
        <f>COUNTIFS(sea_res_normal[position],"&lt;="&amp;H99,sea_res_normal[search],"=2")-SUM(J92:J98)</f>
        <v>0</v>
      </c>
      <c r="K99">
        <f>COUNTIFS(sea_res_normal[position],"&lt;="&amp;H99,sea_res_normal[search],"=3")-SUM(K92:K98)</f>
        <v>0</v>
      </c>
    </row>
    <row r="100" spans="2:11" x14ac:dyDescent="0.3">
      <c r="B100">
        <v>17000</v>
      </c>
      <c r="C100">
        <f>COUNTIFS(sea_res_normal[position],"&lt;="&amp;B100,sea_res_normal[search],"=1")-SUM(C92:C99)</f>
        <v>0</v>
      </c>
      <c r="D100">
        <f>COUNTIFS(sea_res_normal[position],"&lt;="&amp;B100,sea_res_normal[search],"=2")-SUM(D92:D99)</f>
        <v>1</v>
      </c>
      <c r="E100">
        <f>COUNTIFS(sea_res_normal[position],"&lt;="&amp;B100,sea_res_normal[search],"=3")-SUM(E92:E99)</f>
        <v>0</v>
      </c>
      <c r="H100">
        <v>900</v>
      </c>
      <c r="I100">
        <f>COUNTIFS(sea_res_normal[position],"&lt;="&amp;H100,sea_res_normal[search],"=1")-SUM(I92:I99)</f>
        <v>1</v>
      </c>
      <c r="J100">
        <f>COUNTIFS(sea_res_normal[position],"&lt;="&amp;H100,sea_res_normal[search],"=2")-SUM(J92:J99)</f>
        <v>0</v>
      </c>
      <c r="K100">
        <f>COUNTIFS(sea_res_normal[position],"&lt;="&amp;H100,sea_res_normal[search],"=3")-SUM(K92:K99)</f>
        <v>1</v>
      </c>
    </row>
    <row r="101" spans="2:11" x14ac:dyDescent="0.3">
      <c r="B101">
        <v>19000</v>
      </c>
      <c r="C101">
        <f>COUNTIFS(sea_res_normal[position],"&lt;="&amp;B101,sea_res_normal[search],"=1")-SUM(C92:C100)</f>
        <v>1</v>
      </c>
      <c r="D101">
        <f>COUNTIFS(sea_res_normal[position],"&lt;="&amp;B101,sea_res_normal[search],"=2")-SUM(D92:D100)</f>
        <v>0</v>
      </c>
      <c r="E101">
        <f>COUNTIFS(sea_res_normal[position],"&lt;="&amp;B101,sea_res_normal[search],"=3")-SUM(E92:E100)</f>
        <v>0</v>
      </c>
      <c r="H101">
        <v>1000</v>
      </c>
      <c r="I101">
        <f>COUNTIFS(sea_res_normal[position],"&lt;="&amp;H101,sea_res_normal[search],"=1")-SUM(I92:I100)</f>
        <v>1</v>
      </c>
      <c r="J101">
        <f>COUNTIFS(sea_res_normal[position],"&lt;="&amp;H101,sea_res_normal[search],"=2")-SUM(J92:J100)</f>
        <v>0</v>
      </c>
      <c r="K101">
        <f>COUNTIFS(sea_res_normal[position],"&lt;="&amp;H101,sea_res_normal[search],"=3")-SUM(K92:K100)</f>
        <v>0</v>
      </c>
    </row>
    <row r="102" spans="2:11" x14ac:dyDescent="0.3">
      <c r="B102">
        <v>21000</v>
      </c>
      <c r="C102">
        <f>COUNTIFS(sea_res_normal[position],"&lt;="&amp;B102,sea_res_normal[search],"=1")-SUM(C92:C101)</f>
        <v>0</v>
      </c>
      <c r="D102">
        <f>COUNTIFS(sea_res_normal[position],"&lt;="&amp;B102,sea_res_normal[search],"=2")-SUM(D92:D101)</f>
        <v>0</v>
      </c>
      <c r="E102">
        <f>COUNTIFS(sea_res_normal[position],"&lt;="&amp;B102,sea_res_normal[search],"=3")-SUM(E92:E101)</f>
        <v>0</v>
      </c>
    </row>
    <row r="103" spans="2:11" x14ac:dyDescent="0.3">
      <c r="B103">
        <v>23000</v>
      </c>
      <c r="C103">
        <f>COUNTIFS(sea_res_normal[position],"&lt;="&amp;B103,sea_res_normal[search],"=1")-SUM(C92:C102)</f>
        <v>0</v>
      </c>
      <c r="D103">
        <f>COUNTIFS(sea_res_normal[position],"&lt;="&amp;B103,sea_res_normal[search],"=2")-SUM(D92:D102)</f>
        <v>0</v>
      </c>
      <c r="E103">
        <f>COUNTIFS(sea_res_normal[position],"&lt;="&amp;B103,sea_res_normal[search],"=3")-SUM(E92:E102)</f>
        <v>0</v>
      </c>
    </row>
    <row r="104" spans="2:11" x14ac:dyDescent="0.3">
      <c r="B104">
        <v>25000</v>
      </c>
      <c r="C104">
        <f>COUNTIFS(sea_res_normal[position],"&lt;="&amp;B104,sea_res_normal[search],"=1")-SUM(C92:C103)</f>
        <v>0</v>
      </c>
      <c r="D104">
        <f>COUNTIFS(sea_res_normal[position],"&lt;="&amp;B104,sea_res_normal[search],"=2")-SUM(D92:D103)</f>
        <v>0</v>
      </c>
      <c r="E104">
        <f>COUNTIFS(sea_res_normal[position],"&lt;="&amp;B104,sea_res_normal[search],"=3")-SUM(E92:E103)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B238-2E08-427C-A0F7-16AC5E48A7B2}">
  <dimension ref="A1:M90"/>
  <sheetViews>
    <sheetView tabSelected="1" zoomScale="102" workbookViewId="0">
      <selection activeCell="G92" sqref="G92"/>
    </sheetView>
  </sheetViews>
  <sheetFormatPr defaultRowHeight="14.4" x14ac:dyDescent="0.3"/>
  <cols>
    <col min="1" max="1" width="80.88671875" bestFit="1" customWidth="1"/>
    <col min="2" max="2" width="9.109375" bestFit="1" customWidth="1"/>
    <col min="3" max="3" width="11.77734375" bestFit="1" customWidth="1"/>
    <col min="4" max="4" width="10" bestFit="1" customWidth="1"/>
    <col min="5" max="5" width="10" customWidth="1"/>
    <col min="6" max="6" width="13.33203125" bestFit="1" customWidth="1"/>
    <col min="10" max="10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249</v>
      </c>
      <c r="F1" t="s">
        <v>174</v>
      </c>
    </row>
    <row r="2" spans="1:13" x14ac:dyDescent="0.3">
      <c r="A2" t="s">
        <v>199</v>
      </c>
      <c r="B2">
        <v>267</v>
      </c>
      <c r="C2" t="s">
        <v>187</v>
      </c>
      <c r="D2">
        <v>10</v>
      </c>
      <c r="E2" cm="1">
        <f t="array" ref="E2">_xlfn.IFS(AND(2=E1,B2=B1),3,B2=B1,2,TRUE,1)</f>
        <v>1</v>
      </c>
      <c r="F2">
        <v>1</v>
      </c>
    </row>
    <row r="3" spans="1:13" x14ac:dyDescent="0.3">
      <c r="A3" t="s">
        <v>205</v>
      </c>
      <c r="B3">
        <v>529</v>
      </c>
      <c r="C3" t="s">
        <v>187</v>
      </c>
      <c r="D3">
        <v>542</v>
      </c>
      <c r="E3" cm="1">
        <f t="array" ref="E3">_xlfn.IFS(AND(2=E2,B3=B2),3,B3=B2,2,TRUE,1)</f>
        <v>1</v>
      </c>
      <c r="F3">
        <v>1</v>
      </c>
    </row>
    <row r="4" spans="1:13" x14ac:dyDescent="0.3">
      <c r="A4" t="s">
        <v>206</v>
      </c>
      <c r="B4">
        <v>529</v>
      </c>
      <c r="C4" t="s">
        <v>187</v>
      </c>
      <c r="D4">
        <v>56</v>
      </c>
      <c r="E4" cm="1">
        <f t="array" ref="E4">_xlfn.IFS(AND(2=E3,B4=B3),3,B4=B3,2,TRUE,1)</f>
        <v>2</v>
      </c>
      <c r="F4">
        <v>1</v>
      </c>
    </row>
    <row r="5" spans="1:13" x14ac:dyDescent="0.3">
      <c r="A5" t="s">
        <v>246</v>
      </c>
      <c r="B5">
        <v>1013</v>
      </c>
      <c r="C5" t="s">
        <v>187</v>
      </c>
      <c r="D5">
        <v>946</v>
      </c>
      <c r="E5" cm="1">
        <f t="array" ref="E5">_xlfn.IFS(AND(2=E4,B5=B4),3,B5=B4,2,TRUE,1)</f>
        <v>1</v>
      </c>
      <c r="F5">
        <v>0</v>
      </c>
      <c r="K5">
        <v>1</v>
      </c>
      <c r="L5">
        <v>2</v>
      </c>
      <c r="M5">
        <v>3</v>
      </c>
    </row>
    <row r="6" spans="1:13" x14ac:dyDescent="0.3">
      <c r="A6" t="s">
        <v>247</v>
      </c>
      <c r="B6">
        <v>1013</v>
      </c>
      <c r="C6" t="s">
        <v>187</v>
      </c>
      <c r="D6">
        <v>181</v>
      </c>
      <c r="E6" cm="1">
        <f t="array" ref="E6">_xlfn.IFS(AND(2=E5,B6=B5),3,B6=B5,2,TRUE,1)</f>
        <v>2</v>
      </c>
      <c r="F6">
        <v>1</v>
      </c>
      <c r="J6" t="s">
        <v>250</v>
      </c>
      <c r="K6">
        <f>COUNTIFS(sea_res_same[search],"="&amp;K5,sea_res_same[same_video],"=1")</f>
        <v>14</v>
      </c>
      <c r="L6">
        <f>COUNTIFS(sea_res_same[search],"="&amp;L5,sea_res_same[same_video],"=1")</f>
        <v>16</v>
      </c>
      <c r="M6">
        <f>COUNTIFS(sea_res_same[search],"="&amp;M5,sea_res_same[same_video],"=1")</f>
        <v>13</v>
      </c>
    </row>
    <row r="7" spans="1:13" x14ac:dyDescent="0.3">
      <c r="A7" t="s">
        <v>248</v>
      </c>
      <c r="B7">
        <v>1013</v>
      </c>
      <c r="C7" t="s">
        <v>187</v>
      </c>
      <c r="D7">
        <v>14</v>
      </c>
      <c r="E7" cm="1">
        <f t="array" ref="E7">_xlfn.IFS(AND(2=E6,B7=B6),3,B7=B6,2,TRUE,1)</f>
        <v>3</v>
      </c>
      <c r="F7">
        <v>1</v>
      </c>
      <c r="J7" t="s">
        <v>251</v>
      </c>
      <c r="K7">
        <f>COUNTIFS(sea_res_same[search],"="&amp;K5,sea_res_same[same_video],"=0")</f>
        <v>15</v>
      </c>
      <c r="L7">
        <f>COUNTIFS(sea_res_same[search],"="&amp;L5,sea_res_same[same_video],"=0")</f>
        <v>8</v>
      </c>
      <c r="M7">
        <f>COUNTIFS(sea_res_same[search],"="&amp;M5,sea_res_same[same_video],"=0")</f>
        <v>6</v>
      </c>
    </row>
    <row r="8" spans="1:13" x14ac:dyDescent="0.3">
      <c r="A8" t="s">
        <v>214</v>
      </c>
      <c r="B8">
        <v>1915</v>
      </c>
      <c r="C8" t="s">
        <v>187</v>
      </c>
      <c r="D8">
        <v>736</v>
      </c>
      <c r="E8" cm="1">
        <f t="array" ref="E8">_xlfn.IFS(AND(2=E7,B8=B7),3,B8=B7,2,TRUE,1)</f>
        <v>1</v>
      </c>
      <c r="F8">
        <v>0</v>
      </c>
      <c r="J8" t="s">
        <v>253</v>
      </c>
      <c r="K8">
        <f>COUNTIFS(sea_res_same[position],"&lt;=60",sea_res_same[search],"=1")</f>
        <v>5</v>
      </c>
      <c r="L8">
        <f>COUNTIFS(sea_res_same[position],"&lt;=60",sea_res_same[search],"=2")</f>
        <v>5</v>
      </c>
      <c r="M8">
        <f>COUNTIFS(sea_res_same[position],"&lt;=60",sea_res_same[search],"=3")</f>
        <v>1</v>
      </c>
    </row>
    <row r="9" spans="1:13" x14ac:dyDescent="0.3">
      <c r="A9" t="s">
        <v>215</v>
      </c>
      <c r="B9">
        <v>1915</v>
      </c>
      <c r="C9" t="s">
        <v>187</v>
      </c>
      <c r="D9">
        <v>648</v>
      </c>
      <c r="E9" cm="1">
        <f t="array" ref="E9">_xlfn.IFS(AND(2=E8,B9=B8),3,B9=B8,2,TRUE,1)</f>
        <v>2</v>
      </c>
      <c r="F9">
        <v>0</v>
      </c>
      <c r="J9" t="s">
        <v>252</v>
      </c>
      <c r="K9">
        <f>K6+K8</f>
        <v>19</v>
      </c>
      <c r="L9">
        <f>L6+L8+K8</f>
        <v>26</v>
      </c>
      <c r="M9">
        <f>M6+M8+L8+K8</f>
        <v>24</v>
      </c>
    </row>
    <row r="10" spans="1:13" x14ac:dyDescent="0.3">
      <c r="A10" t="s">
        <v>216</v>
      </c>
      <c r="B10">
        <v>1915</v>
      </c>
      <c r="C10" t="s">
        <v>187</v>
      </c>
      <c r="D10">
        <v>483</v>
      </c>
      <c r="E10" cm="1">
        <f t="array" ref="E10">_xlfn.IFS(AND(2=E9,B10=B9),3,B10=B9,2,TRUE,1)</f>
        <v>3</v>
      </c>
      <c r="F10">
        <v>0</v>
      </c>
    </row>
    <row r="11" spans="1:13" x14ac:dyDescent="0.3">
      <c r="A11" t="s">
        <v>193</v>
      </c>
      <c r="B11">
        <v>2846</v>
      </c>
      <c r="C11" t="s">
        <v>187</v>
      </c>
      <c r="D11">
        <v>884</v>
      </c>
      <c r="E11" cm="1">
        <f t="array" ref="E11">_xlfn.IFS(AND(2=E10,B11=B10),3,B11=B10,2,TRUE,1)</f>
        <v>1</v>
      </c>
      <c r="F11">
        <v>0</v>
      </c>
    </row>
    <row r="12" spans="1:13" x14ac:dyDescent="0.3">
      <c r="A12" t="s">
        <v>194</v>
      </c>
      <c r="B12">
        <v>2846</v>
      </c>
      <c r="C12" t="s">
        <v>187</v>
      </c>
      <c r="D12">
        <v>791</v>
      </c>
      <c r="E12" cm="1">
        <f t="array" ref="E12">_xlfn.IFS(AND(2=E11,B12=B11),3,B12=B11,2,TRUE,1)</f>
        <v>2</v>
      </c>
      <c r="F12">
        <v>1</v>
      </c>
    </row>
    <row r="13" spans="1:13" x14ac:dyDescent="0.3">
      <c r="A13" t="s">
        <v>195</v>
      </c>
      <c r="B13">
        <v>2846</v>
      </c>
      <c r="C13" t="s">
        <v>187</v>
      </c>
      <c r="D13">
        <v>979</v>
      </c>
      <c r="E13" cm="1">
        <f t="array" ref="E13">_xlfn.IFS(AND(2=E12,B13=B12),3,B13=B12,2,TRUE,1)</f>
        <v>3</v>
      </c>
      <c r="F13">
        <v>1</v>
      </c>
    </row>
    <row r="14" spans="1:13" x14ac:dyDescent="0.3">
      <c r="A14" t="s">
        <v>240</v>
      </c>
      <c r="B14">
        <v>3478</v>
      </c>
      <c r="C14" t="s">
        <v>187</v>
      </c>
      <c r="D14">
        <v>816</v>
      </c>
      <c r="E14" cm="1">
        <f t="array" ref="E14">_xlfn.IFS(AND(2=E13,B14=B13),3,B14=B13,2,TRUE,1)</f>
        <v>1</v>
      </c>
      <c r="F14">
        <v>0</v>
      </c>
    </row>
    <row r="15" spans="1:13" x14ac:dyDescent="0.3">
      <c r="A15" t="s">
        <v>241</v>
      </c>
      <c r="B15">
        <v>3478</v>
      </c>
      <c r="C15" t="s">
        <v>187</v>
      </c>
      <c r="D15">
        <v>455</v>
      </c>
      <c r="E15" cm="1">
        <f t="array" ref="E15">_xlfn.IFS(AND(2=E14,B15=B14),3,B15=B14,2,TRUE,1)</f>
        <v>2</v>
      </c>
      <c r="F15">
        <v>0</v>
      </c>
    </row>
    <row r="16" spans="1:13" x14ac:dyDescent="0.3">
      <c r="A16" t="s">
        <v>242</v>
      </c>
      <c r="B16">
        <v>3478</v>
      </c>
      <c r="C16" t="s">
        <v>187</v>
      </c>
      <c r="D16">
        <v>345</v>
      </c>
      <c r="E16" cm="1">
        <f t="array" ref="E16">_xlfn.IFS(AND(2=E15,B16=B15),3,B16=B15,2,TRUE,1)</f>
        <v>3</v>
      </c>
      <c r="F16">
        <v>0</v>
      </c>
    </row>
    <row r="17" spans="1:6" x14ac:dyDescent="0.3">
      <c r="A17" t="s">
        <v>179</v>
      </c>
      <c r="B17">
        <v>4023</v>
      </c>
      <c r="C17" t="s">
        <v>176</v>
      </c>
      <c r="D17">
        <v>44</v>
      </c>
      <c r="E17" cm="1">
        <f t="array" ref="E17">_xlfn.IFS(AND(2=E16,B17=B16),3,B17=B16,2,TRUE,1)</f>
        <v>1</v>
      </c>
      <c r="F17">
        <v>1</v>
      </c>
    </row>
    <row r="18" spans="1:6" x14ac:dyDescent="0.3">
      <c r="A18" t="s">
        <v>175</v>
      </c>
      <c r="B18">
        <v>5501</v>
      </c>
      <c r="C18" t="s">
        <v>176</v>
      </c>
      <c r="D18">
        <v>2</v>
      </c>
      <c r="E18" cm="1">
        <f t="array" ref="E18">_xlfn.IFS(AND(2=E17,B18=B17),3,B18=B17,2,TRUE,1)</f>
        <v>1</v>
      </c>
      <c r="F18">
        <v>1</v>
      </c>
    </row>
    <row r="19" spans="1:6" x14ac:dyDescent="0.3">
      <c r="A19" t="s">
        <v>228</v>
      </c>
      <c r="B19">
        <v>5552</v>
      </c>
      <c r="C19" t="s">
        <v>187</v>
      </c>
      <c r="D19">
        <v>1376</v>
      </c>
      <c r="E19" cm="1">
        <f t="array" ref="E19">_xlfn.IFS(AND(2=E18,B19=B18),3,B19=B18,2,TRUE,1)</f>
        <v>1</v>
      </c>
      <c r="F19">
        <v>0</v>
      </c>
    </row>
    <row r="20" spans="1:6" x14ac:dyDescent="0.3">
      <c r="A20" t="s">
        <v>229</v>
      </c>
      <c r="B20">
        <v>5552</v>
      </c>
      <c r="C20" t="s">
        <v>187</v>
      </c>
      <c r="D20">
        <v>658</v>
      </c>
      <c r="E20" cm="1">
        <f t="array" ref="E20">_xlfn.IFS(AND(2=E19,B20=B19),3,B20=B19,2,TRUE,1)</f>
        <v>2</v>
      </c>
      <c r="F20">
        <v>0</v>
      </c>
    </row>
    <row r="21" spans="1:6" x14ac:dyDescent="0.3">
      <c r="A21" t="s">
        <v>230</v>
      </c>
      <c r="B21">
        <v>5552</v>
      </c>
      <c r="C21" t="s">
        <v>187</v>
      </c>
      <c r="D21">
        <v>426</v>
      </c>
      <c r="E21" cm="1">
        <f t="array" ref="E21">_xlfn.IFS(AND(2=E20,B21=B20),3,B21=B20,2,TRUE,1)</f>
        <v>3</v>
      </c>
      <c r="F21">
        <v>0</v>
      </c>
    </row>
    <row r="22" spans="1:6" x14ac:dyDescent="0.3">
      <c r="A22" t="s">
        <v>210</v>
      </c>
      <c r="B22">
        <v>6677</v>
      </c>
      <c r="C22" t="s">
        <v>187</v>
      </c>
      <c r="D22">
        <v>254</v>
      </c>
      <c r="E22" cm="1">
        <f t="array" ref="E22">_xlfn.IFS(AND(2=E21,B22=B21),3,B22=B21,2,TRUE,1)</f>
        <v>1</v>
      </c>
      <c r="F22">
        <v>1</v>
      </c>
    </row>
    <row r="23" spans="1:6" x14ac:dyDescent="0.3">
      <c r="A23" t="s">
        <v>211</v>
      </c>
      <c r="B23">
        <v>6677</v>
      </c>
      <c r="C23" t="s">
        <v>187</v>
      </c>
      <c r="D23">
        <v>61</v>
      </c>
      <c r="E23" cm="1">
        <f t="array" ref="E23">_xlfn.IFS(AND(2=E22,B23=B22),3,B23=B22,2,TRUE,1)</f>
        <v>2</v>
      </c>
      <c r="F23">
        <v>1</v>
      </c>
    </row>
    <row r="24" spans="1:6" x14ac:dyDescent="0.3">
      <c r="A24" t="s">
        <v>212</v>
      </c>
      <c r="B24">
        <v>6677</v>
      </c>
      <c r="C24" t="s">
        <v>187</v>
      </c>
      <c r="D24">
        <v>212</v>
      </c>
      <c r="E24" cm="1">
        <f t="array" ref="E24">_xlfn.IFS(AND(2=E23,B24=B23),3,B24=B23,2,TRUE,1)</f>
        <v>3</v>
      </c>
      <c r="F24">
        <v>1</v>
      </c>
    </row>
    <row r="25" spans="1:6" x14ac:dyDescent="0.3">
      <c r="A25" t="s">
        <v>223</v>
      </c>
      <c r="B25">
        <v>7507</v>
      </c>
      <c r="C25" t="s">
        <v>187</v>
      </c>
      <c r="D25">
        <v>243</v>
      </c>
      <c r="E25" cm="1">
        <f t="array" ref="E25">_xlfn.IFS(AND(2=E24,B25=B24),3,B25=B24,2,TRUE,1)</f>
        <v>1</v>
      </c>
      <c r="F25">
        <v>0</v>
      </c>
    </row>
    <row r="26" spans="1:6" x14ac:dyDescent="0.3">
      <c r="A26" t="s">
        <v>224</v>
      </c>
      <c r="B26">
        <v>7507</v>
      </c>
      <c r="C26" t="s">
        <v>187</v>
      </c>
      <c r="D26">
        <v>13</v>
      </c>
      <c r="E26" cm="1">
        <f t="array" ref="E26">_xlfn.IFS(AND(2=E25,B26=B25),3,B26=B25,2,TRUE,1)</f>
        <v>2</v>
      </c>
      <c r="F26">
        <v>1</v>
      </c>
    </row>
    <row r="27" spans="1:6" x14ac:dyDescent="0.3">
      <c r="A27" t="s">
        <v>188</v>
      </c>
      <c r="B27">
        <v>8743</v>
      </c>
      <c r="C27" t="s">
        <v>187</v>
      </c>
      <c r="D27">
        <v>9548</v>
      </c>
      <c r="E27" cm="1">
        <f t="array" ref="E27">_xlfn.IFS(AND(2=E26,B27=B26),3,B27=B26,2,TRUE,1)</f>
        <v>1</v>
      </c>
      <c r="F27">
        <v>1</v>
      </c>
    </row>
    <row r="28" spans="1:6" x14ac:dyDescent="0.3">
      <c r="A28" t="s">
        <v>189</v>
      </c>
      <c r="B28">
        <v>8743</v>
      </c>
      <c r="C28" t="s">
        <v>187</v>
      </c>
      <c r="D28">
        <v>2036</v>
      </c>
      <c r="E28" cm="1">
        <f t="array" ref="E28">_xlfn.IFS(AND(2=E27,B28=B27),3,B28=B27,2,TRUE,1)</f>
        <v>2</v>
      </c>
      <c r="F28">
        <v>1</v>
      </c>
    </row>
    <row r="29" spans="1:6" x14ac:dyDescent="0.3">
      <c r="A29" t="s">
        <v>190</v>
      </c>
      <c r="B29">
        <v>8743</v>
      </c>
      <c r="C29" t="s">
        <v>187</v>
      </c>
      <c r="D29">
        <v>1683</v>
      </c>
      <c r="E29" cm="1">
        <f t="array" ref="E29">_xlfn.IFS(AND(2=E28,B29=B28),3,B29=B28,2,TRUE,1)</f>
        <v>3</v>
      </c>
      <c r="F29">
        <v>1</v>
      </c>
    </row>
    <row r="30" spans="1:6" x14ac:dyDescent="0.3">
      <c r="A30" t="s">
        <v>225</v>
      </c>
      <c r="B30">
        <v>8957</v>
      </c>
      <c r="C30" t="s">
        <v>187</v>
      </c>
      <c r="D30">
        <v>3810</v>
      </c>
      <c r="E30" cm="1">
        <f t="array" ref="E30">_xlfn.IFS(AND(2=E29,B30=B29),3,B30=B29,2,TRUE,1)</f>
        <v>1</v>
      </c>
      <c r="F30">
        <v>0</v>
      </c>
    </row>
    <row r="31" spans="1:6" x14ac:dyDescent="0.3">
      <c r="A31" t="s">
        <v>226</v>
      </c>
      <c r="B31">
        <v>8957</v>
      </c>
      <c r="C31" t="s">
        <v>187</v>
      </c>
      <c r="D31">
        <v>554</v>
      </c>
      <c r="E31" cm="1">
        <f t="array" ref="E31">_xlfn.IFS(AND(2=E30,B31=B30),3,B31=B30,2,TRUE,1)</f>
        <v>2</v>
      </c>
      <c r="F31">
        <v>1</v>
      </c>
    </row>
    <row r="32" spans="1:6" x14ac:dyDescent="0.3">
      <c r="A32" t="s">
        <v>227</v>
      </c>
      <c r="B32">
        <v>8957</v>
      </c>
      <c r="C32" t="s">
        <v>187</v>
      </c>
      <c r="D32">
        <v>81</v>
      </c>
      <c r="E32" cm="1">
        <f t="array" ref="E32">_xlfn.IFS(AND(2=E31,B32=B31),3,B32=B31,2,TRUE,1)</f>
        <v>3</v>
      </c>
      <c r="F32">
        <v>1</v>
      </c>
    </row>
    <row r="33" spans="1:6" x14ac:dyDescent="0.3">
      <c r="A33" t="s">
        <v>217</v>
      </c>
      <c r="B33">
        <v>9986</v>
      </c>
      <c r="C33" t="s">
        <v>187</v>
      </c>
      <c r="D33">
        <v>362</v>
      </c>
      <c r="E33" cm="1">
        <f t="array" ref="E33">_xlfn.IFS(AND(2=E32,B33=B32),3,B33=B32,2,TRUE,1)</f>
        <v>1</v>
      </c>
      <c r="F33">
        <v>1</v>
      </c>
    </row>
    <row r="34" spans="1:6" x14ac:dyDescent="0.3">
      <c r="A34" t="s">
        <v>218</v>
      </c>
      <c r="B34">
        <v>9986</v>
      </c>
      <c r="C34" t="s">
        <v>187</v>
      </c>
      <c r="D34">
        <v>191</v>
      </c>
      <c r="E34" cm="1">
        <f t="array" ref="E34">_xlfn.IFS(AND(2=E33,B34=B33),3,B34=B33,2,TRUE,1)</f>
        <v>2</v>
      </c>
      <c r="F34">
        <v>1</v>
      </c>
    </row>
    <row r="35" spans="1:6" x14ac:dyDescent="0.3">
      <c r="A35" t="s">
        <v>219</v>
      </c>
      <c r="B35">
        <v>9986</v>
      </c>
      <c r="C35" t="s">
        <v>187</v>
      </c>
      <c r="D35">
        <v>181</v>
      </c>
      <c r="E35" cm="1">
        <f t="array" ref="E35">_xlfn.IFS(AND(2=E34,B35=B34),3,B35=B34,2,TRUE,1)</f>
        <v>3</v>
      </c>
      <c r="F35">
        <v>1</v>
      </c>
    </row>
    <row r="36" spans="1:6" x14ac:dyDescent="0.3">
      <c r="A36" t="s">
        <v>237</v>
      </c>
      <c r="B36">
        <v>10206</v>
      </c>
      <c r="C36" t="s">
        <v>187</v>
      </c>
      <c r="D36">
        <v>1304</v>
      </c>
      <c r="E36" cm="1">
        <f t="array" ref="E36">_xlfn.IFS(AND(2=E35,B36=B35),3,B36=B35,2,TRUE,1)</f>
        <v>1</v>
      </c>
      <c r="F36">
        <v>1</v>
      </c>
    </row>
    <row r="37" spans="1:6" x14ac:dyDescent="0.3">
      <c r="A37" t="s">
        <v>238</v>
      </c>
      <c r="B37">
        <v>10206</v>
      </c>
      <c r="C37" t="s">
        <v>187</v>
      </c>
      <c r="D37">
        <v>427</v>
      </c>
      <c r="E37" cm="1">
        <f t="array" ref="E37">_xlfn.IFS(AND(2=E36,B37=B36),3,B37=B36,2,TRUE,1)</f>
        <v>2</v>
      </c>
      <c r="F37">
        <v>1</v>
      </c>
    </row>
    <row r="38" spans="1:6" x14ac:dyDescent="0.3">
      <c r="A38" t="s">
        <v>239</v>
      </c>
      <c r="B38">
        <v>10206</v>
      </c>
      <c r="C38" t="s">
        <v>187</v>
      </c>
      <c r="D38">
        <v>325</v>
      </c>
      <c r="E38" cm="1">
        <f t="array" ref="E38">_xlfn.IFS(AND(2=E37,B38=B37),3,B38=B37,2,TRUE,1)</f>
        <v>3</v>
      </c>
      <c r="F38">
        <v>1</v>
      </c>
    </row>
    <row r="39" spans="1:6" x14ac:dyDescent="0.3">
      <c r="A39" t="s">
        <v>220</v>
      </c>
      <c r="B39">
        <v>10778</v>
      </c>
      <c r="C39" t="s">
        <v>187</v>
      </c>
      <c r="D39">
        <v>301</v>
      </c>
      <c r="E39" cm="1">
        <f t="array" ref="E39">_xlfn.IFS(AND(2=E38,B39=B38),3,B39=B38,2,TRUE,1)</f>
        <v>1</v>
      </c>
      <c r="F39">
        <v>1</v>
      </c>
    </row>
    <row r="40" spans="1:6" x14ac:dyDescent="0.3">
      <c r="A40" t="s">
        <v>221</v>
      </c>
      <c r="B40">
        <v>10778</v>
      </c>
      <c r="C40" t="s">
        <v>187</v>
      </c>
      <c r="D40">
        <v>124</v>
      </c>
      <c r="E40" cm="1">
        <f t="array" ref="E40">_xlfn.IFS(AND(2=E39,B40=B39),3,B40=B39,2,TRUE,1)</f>
        <v>2</v>
      </c>
      <c r="F40">
        <v>1</v>
      </c>
    </row>
    <row r="41" spans="1:6" x14ac:dyDescent="0.3">
      <c r="A41" t="s">
        <v>222</v>
      </c>
      <c r="B41">
        <v>10778</v>
      </c>
      <c r="C41" t="s">
        <v>187</v>
      </c>
      <c r="D41">
        <v>170</v>
      </c>
      <c r="E41" cm="1">
        <f t="array" ref="E41">_xlfn.IFS(AND(2=E40,B41=B40),3,B41=B40,2,TRUE,1)</f>
        <v>3</v>
      </c>
      <c r="F41">
        <v>1</v>
      </c>
    </row>
    <row r="42" spans="1:6" x14ac:dyDescent="0.3">
      <c r="A42" t="s">
        <v>183</v>
      </c>
      <c r="B42">
        <v>11463</v>
      </c>
      <c r="C42" t="s">
        <v>176</v>
      </c>
      <c r="D42">
        <v>1203</v>
      </c>
      <c r="E42" cm="1">
        <f t="array" ref="E42">_xlfn.IFS(AND(2=E41,B42=B41),3,B42=B41,2,TRUE,1)</f>
        <v>1</v>
      </c>
      <c r="F42">
        <v>0</v>
      </c>
    </row>
    <row r="43" spans="1:6" x14ac:dyDescent="0.3">
      <c r="A43" t="s">
        <v>184</v>
      </c>
      <c r="B43">
        <v>11463</v>
      </c>
      <c r="C43" t="s">
        <v>176</v>
      </c>
      <c r="D43">
        <v>841</v>
      </c>
      <c r="E43" cm="1">
        <f t="array" ref="E43">_xlfn.IFS(AND(2=E42,B43=B42),3,B43=B42,2,TRUE,1)</f>
        <v>2</v>
      </c>
      <c r="F43">
        <v>1</v>
      </c>
    </row>
    <row r="44" spans="1:6" x14ac:dyDescent="0.3">
      <c r="A44" t="s">
        <v>185</v>
      </c>
      <c r="B44">
        <v>11463</v>
      </c>
      <c r="C44" t="s">
        <v>176</v>
      </c>
      <c r="D44">
        <v>169</v>
      </c>
      <c r="E44" cm="1">
        <f t="array" ref="E44">_xlfn.IFS(AND(2=E43,B44=B43),3,B44=B43,2,TRUE,1)</f>
        <v>3</v>
      </c>
      <c r="F44">
        <v>1</v>
      </c>
    </row>
    <row r="45" spans="1:6" x14ac:dyDescent="0.3">
      <c r="A45" t="s">
        <v>202</v>
      </c>
      <c r="B45">
        <v>13052</v>
      </c>
      <c r="C45" t="s">
        <v>187</v>
      </c>
      <c r="D45">
        <v>2247</v>
      </c>
      <c r="E45" cm="1">
        <f t="array" ref="E45">_xlfn.IFS(AND(2=E44,B45=B44),3,B45=B44,2,TRUE,1)</f>
        <v>1</v>
      </c>
      <c r="F45">
        <v>0</v>
      </c>
    </row>
    <row r="46" spans="1:6" x14ac:dyDescent="0.3">
      <c r="A46" t="s">
        <v>203</v>
      </c>
      <c r="B46">
        <v>13052</v>
      </c>
      <c r="C46" t="s">
        <v>187</v>
      </c>
      <c r="D46">
        <v>262</v>
      </c>
      <c r="E46" cm="1">
        <f t="array" ref="E46">_xlfn.IFS(AND(2=E45,B46=B45),3,B46=B45,2,TRUE,1)</f>
        <v>2</v>
      </c>
      <c r="F46">
        <v>0</v>
      </c>
    </row>
    <row r="47" spans="1:6" x14ac:dyDescent="0.3">
      <c r="A47" t="s">
        <v>204</v>
      </c>
      <c r="B47">
        <v>13052</v>
      </c>
      <c r="C47" t="s">
        <v>187</v>
      </c>
      <c r="D47">
        <v>268</v>
      </c>
      <c r="E47" cm="1">
        <f t="array" ref="E47">_xlfn.IFS(AND(2=E46,B47=B46),3,B47=B46,2,TRUE,1)</f>
        <v>3</v>
      </c>
      <c r="F47">
        <v>1</v>
      </c>
    </row>
    <row r="48" spans="1:6" x14ac:dyDescent="0.3">
      <c r="A48" t="s">
        <v>177</v>
      </c>
      <c r="B48">
        <v>13326</v>
      </c>
      <c r="C48" t="s">
        <v>176</v>
      </c>
      <c r="D48">
        <v>274</v>
      </c>
      <c r="E48" cm="1">
        <f t="array" ref="E48">_xlfn.IFS(AND(2=E47,B48=B47),3,B48=B47,2,TRUE,1)</f>
        <v>1</v>
      </c>
      <c r="F48">
        <v>1</v>
      </c>
    </row>
    <row r="49" spans="1:6" x14ac:dyDescent="0.3">
      <c r="A49" t="s">
        <v>178</v>
      </c>
      <c r="B49">
        <v>13326</v>
      </c>
      <c r="C49" t="s">
        <v>176</v>
      </c>
      <c r="D49">
        <v>47</v>
      </c>
      <c r="E49" cm="1">
        <f t="array" ref="E49">_xlfn.IFS(AND(2=E48,B49=B48),3,B49=B48,2,TRUE,1)</f>
        <v>2</v>
      </c>
      <c r="F49">
        <v>1</v>
      </c>
    </row>
    <row r="50" spans="1:6" x14ac:dyDescent="0.3">
      <c r="A50" t="s">
        <v>231</v>
      </c>
      <c r="B50">
        <v>13402</v>
      </c>
      <c r="C50" t="s">
        <v>187</v>
      </c>
      <c r="D50">
        <v>3575</v>
      </c>
      <c r="E50" cm="1">
        <f t="array" ref="E50">_xlfn.IFS(AND(2=E49,B50=B49),3,B50=B49,2,TRUE,1)</f>
        <v>1</v>
      </c>
      <c r="F50">
        <v>0</v>
      </c>
    </row>
    <row r="51" spans="1:6" x14ac:dyDescent="0.3">
      <c r="A51" t="s">
        <v>232</v>
      </c>
      <c r="B51">
        <v>13402</v>
      </c>
      <c r="C51" t="s">
        <v>187</v>
      </c>
      <c r="D51">
        <v>3251</v>
      </c>
      <c r="E51" cm="1">
        <f t="array" ref="E51">_xlfn.IFS(AND(2=E50,B51=B50),3,B51=B50,2,TRUE,1)</f>
        <v>2</v>
      </c>
      <c r="F51">
        <v>0</v>
      </c>
    </row>
    <row r="52" spans="1:6" x14ac:dyDescent="0.3">
      <c r="A52" t="s">
        <v>233</v>
      </c>
      <c r="B52">
        <v>13402</v>
      </c>
      <c r="C52" t="s">
        <v>187</v>
      </c>
      <c r="D52">
        <v>2202</v>
      </c>
      <c r="E52" cm="1">
        <f t="array" ref="E52">_xlfn.IFS(AND(2=E51,B52=B51),3,B52=B51,2,TRUE,1)</f>
        <v>3</v>
      </c>
      <c r="F52">
        <v>0</v>
      </c>
    </row>
    <row r="53" spans="1:6" x14ac:dyDescent="0.3">
      <c r="A53" t="s">
        <v>200</v>
      </c>
      <c r="B53">
        <v>15421</v>
      </c>
      <c r="C53" t="s">
        <v>187</v>
      </c>
      <c r="D53">
        <v>84</v>
      </c>
      <c r="E53" cm="1">
        <f t="array" ref="E53">_xlfn.IFS(AND(2=E52,B53=B52),3,B53=B52,2,TRUE,1)</f>
        <v>1</v>
      </c>
      <c r="F53">
        <v>1</v>
      </c>
    </row>
    <row r="54" spans="1:6" x14ac:dyDescent="0.3">
      <c r="A54" t="s">
        <v>201</v>
      </c>
      <c r="B54">
        <v>15421</v>
      </c>
      <c r="C54" t="s">
        <v>187</v>
      </c>
      <c r="D54">
        <v>27</v>
      </c>
      <c r="E54" cm="1">
        <f t="array" ref="E54">_xlfn.IFS(AND(2=E53,B54=B53),3,B54=B53,2,TRUE,1)</f>
        <v>2</v>
      </c>
      <c r="F54">
        <v>1</v>
      </c>
    </row>
    <row r="55" spans="1:6" x14ac:dyDescent="0.3">
      <c r="A55" t="s">
        <v>191</v>
      </c>
      <c r="B55">
        <v>15771</v>
      </c>
      <c r="C55" t="s">
        <v>187</v>
      </c>
      <c r="D55">
        <v>212</v>
      </c>
      <c r="E55" cm="1">
        <f t="array" ref="E55">_xlfn.IFS(AND(2=E54,B55=B54),3,B55=B54,2,TRUE,1)</f>
        <v>1</v>
      </c>
      <c r="F55">
        <v>0</v>
      </c>
    </row>
    <row r="56" spans="1:6" x14ac:dyDescent="0.3">
      <c r="A56" t="s">
        <v>192</v>
      </c>
      <c r="B56">
        <v>15771</v>
      </c>
      <c r="C56" t="s">
        <v>187</v>
      </c>
      <c r="D56">
        <v>23</v>
      </c>
      <c r="E56" cm="1">
        <f t="array" ref="E56">_xlfn.IFS(AND(2=E55,B56=B55),3,B56=B55,2,TRUE,1)</f>
        <v>2</v>
      </c>
      <c r="F56">
        <v>1</v>
      </c>
    </row>
    <row r="57" spans="1:6" x14ac:dyDescent="0.3">
      <c r="A57" t="s">
        <v>243</v>
      </c>
      <c r="B57">
        <v>16007</v>
      </c>
      <c r="C57" t="s">
        <v>187</v>
      </c>
      <c r="D57">
        <v>1927</v>
      </c>
      <c r="E57" cm="1">
        <f t="array" ref="E57">_xlfn.IFS(AND(2=E56,B57=B56),3,B57=B56,2,TRUE,1)</f>
        <v>1</v>
      </c>
      <c r="F57">
        <v>0</v>
      </c>
    </row>
    <row r="58" spans="1:6" x14ac:dyDescent="0.3">
      <c r="A58" t="s">
        <v>244</v>
      </c>
      <c r="B58">
        <v>16007</v>
      </c>
      <c r="C58" t="s">
        <v>187</v>
      </c>
      <c r="D58">
        <v>799</v>
      </c>
      <c r="E58" cm="1">
        <f t="array" ref="E58">_xlfn.IFS(AND(2=E57,B58=B57),3,B58=B57,2,TRUE,1)</f>
        <v>2</v>
      </c>
      <c r="F58">
        <v>1</v>
      </c>
    </row>
    <row r="59" spans="1:6" x14ac:dyDescent="0.3">
      <c r="A59" t="s">
        <v>245</v>
      </c>
      <c r="B59">
        <v>16007</v>
      </c>
      <c r="C59" t="s">
        <v>187</v>
      </c>
      <c r="D59">
        <v>592</v>
      </c>
      <c r="E59" cm="1">
        <f t="array" ref="E59">_xlfn.IFS(AND(2=E58,B59=B58),3,B59=B58,2,TRUE,1)</f>
        <v>3</v>
      </c>
      <c r="F59">
        <v>1</v>
      </c>
    </row>
    <row r="60" spans="1:6" x14ac:dyDescent="0.3">
      <c r="A60" t="s">
        <v>207</v>
      </c>
      <c r="B60">
        <v>17027</v>
      </c>
      <c r="C60" t="s">
        <v>187</v>
      </c>
      <c r="D60">
        <v>1676</v>
      </c>
      <c r="E60" cm="1">
        <f t="array" ref="E60">_xlfn.IFS(AND(2=E59,B60=B59),3,B60=B59,2,TRUE,1)</f>
        <v>1</v>
      </c>
      <c r="F60">
        <v>0</v>
      </c>
    </row>
    <row r="61" spans="1:6" x14ac:dyDescent="0.3">
      <c r="A61" t="s">
        <v>208</v>
      </c>
      <c r="B61">
        <v>17027</v>
      </c>
      <c r="C61" t="s">
        <v>187</v>
      </c>
      <c r="D61">
        <v>3267</v>
      </c>
      <c r="E61" cm="1">
        <f t="array" ref="E61">_xlfn.IFS(AND(2=E60,B61=B60),3,B61=B60,2,TRUE,1)</f>
        <v>2</v>
      </c>
      <c r="F61">
        <v>0</v>
      </c>
    </row>
    <row r="62" spans="1:6" x14ac:dyDescent="0.3">
      <c r="A62" t="s">
        <v>209</v>
      </c>
      <c r="B62">
        <v>17027</v>
      </c>
      <c r="C62" t="s">
        <v>187</v>
      </c>
      <c r="D62">
        <v>383</v>
      </c>
      <c r="E62" cm="1">
        <f t="array" ref="E62">_xlfn.IFS(AND(2=E61,B62=B61),3,B62=B61,2,TRUE,1)</f>
        <v>3</v>
      </c>
      <c r="F62">
        <v>0</v>
      </c>
    </row>
    <row r="63" spans="1:6" x14ac:dyDescent="0.3">
      <c r="A63" t="s">
        <v>180</v>
      </c>
      <c r="B63">
        <v>17142</v>
      </c>
      <c r="C63" t="s">
        <v>176</v>
      </c>
      <c r="D63">
        <v>4401</v>
      </c>
      <c r="E63" cm="1">
        <f t="array" ref="E63">_xlfn.IFS(AND(2=E62,B63=B62),3,B63=B62,2,TRUE,1)</f>
        <v>1</v>
      </c>
      <c r="F63">
        <v>0</v>
      </c>
    </row>
    <row r="64" spans="1:6" x14ac:dyDescent="0.3">
      <c r="A64" t="s">
        <v>181</v>
      </c>
      <c r="B64">
        <v>17142</v>
      </c>
      <c r="C64" t="s">
        <v>176</v>
      </c>
      <c r="D64">
        <v>2301</v>
      </c>
      <c r="E64" cm="1">
        <f t="array" ref="E64">_xlfn.IFS(AND(2=E63,B64=B63),3,B64=B63,2,TRUE,1)</f>
        <v>2</v>
      </c>
      <c r="F64">
        <v>0</v>
      </c>
    </row>
    <row r="65" spans="1:12" x14ac:dyDescent="0.3">
      <c r="A65" t="s">
        <v>182</v>
      </c>
      <c r="B65">
        <v>17142</v>
      </c>
      <c r="C65" t="s">
        <v>176</v>
      </c>
      <c r="D65">
        <v>2438</v>
      </c>
      <c r="E65" cm="1">
        <f t="array" ref="E65">_xlfn.IFS(AND(2=E64,B65=B64),3,B65=B64,2,TRUE,1)</f>
        <v>3</v>
      </c>
      <c r="F65">
        <v>1</v>
      </c>
    </row>
    <row r="66" spans="1:12" x14ac:dyDescent="0.3">
      <c r="A66" t="s">
        <v>196</v>
      </c>
      <c r="B66">
        <v>18537</v>
      </c>
      <c r="C66" t="s">
        <v>187</v>
      </c>
      <c r="D66">
        <v>1153</v>
      </c>
      <c r="E66" cm="1">
        <f t="array" ref="E66">_xlfn.IFS(AND(2=E65,B66=B65),3,B66=B65,2,TRUE,1)</f>
        <v>1</v>
      </c>
      <c r="F66">
        <v>1</v>
      </c>
    </row>
    <row r="67" spans="1:12" x14ac:dyDescent="0.3">
      <c r="A67" t="s">
        <v>197</v>
      </c>
      <c r="B67">
        <v>18537</v>
      </c>
      <c r="C67" t="s">
        <v>187</v>
      </c>
      <c r="D67">
        <v>424</v>
      </c>
      <c r="E67" cm="1">
        <f t="array" ref="E67">_xlfn.IFS(AND(2=E66,B67=B66),3,B67=B66,2,TRUE,1)</f>
        <v>2</v>
      </c>
      <c r="F67">
        <v>1</v>
      </c>
    </row>
    <row r="68" spans="1:12" x14ac:dyDescent="0.3">
      <c r="A68" t="s">
        <v>198</v>
      </c>
      <c r="B68">
        <v>18537</v>
      </c>
      <c r="C68" t="s">
        <v>187</v>
      </c>
      <c r="D68">
        <v>1028</v>
      </c>
      <c r="E68" cm="1">
        <f t="array" ref="E68">_xlfn.IFS(AND(2=E67,B68=B67),3,B68=B67,2,TRUE,1)</f>
        <v>3</v>
      </c>
      <c r="F68">
        <v>1</v>
      </c>
    </row>
    <row r="69" spans="1:12" x14ac:dyDescent="0.3">
      <c r="A69" t="s">
        <v>213</v>
      </c>
      <c r="B69">
        <v>18740</v>
      </c>
      <c r="C69" t="s">
        <v>187</v>
      </c>
      <c r="D69">
        <v>56</v>
      </c>
      <c r="E69" cm="1">
        <f t="array" ref="E69">_xlfn.IFS(AND(2=E68,B69=B68),3,B69=B68,2,TRUE,1)</f>
        <v>1</v>
      </c>
      <c r="F69">
        <v>1</v>
      </c>
    </row>
    <row r="70" spans="1:12" x14ac:dyDescent="0.3">
      <c r="A70" t="s">
        <v>234</v>
      </c>
      <c r="B70">
        <v>18781</v>
      </c>
      <c r="C70" t="s">
        <v>187</v>
      </c>
      <c r="D70">
        <v>3198</v>
      </c>
      <c r="E70" cm="1">
        <f t="array" ref="E70">_xlfn.IFS(AND(2=E69,B70=B69),3,B70=B69,2,TRUE,1)</f>
        <v>1</v>
      </c>
      <c r="F70">
        <v>0</v>
      </c>
    </row>
    <row r="71" spans="1:12" x14ac:dyDescent="0.3">
      <c r="A71" t="s">
        <v>235</v>
      </c>
      <c r="B71">
        <v>18781</v>
      </c>
      <c r="C71" t="s">
        <v>187</v>
      </c>
      <c r="D71">
        <v>2008</v>
      </c>
      <c r="E71" cm="1">
        <f t="array" ref="E71">_xlfn.IFS(AND(2=E70,B71=B70),3,B71=B70,2,TRUE,1)</f>
        <v>2</v>
      </c>
      <c r="F71">
        <v>0</v>
      </c>
    </row>
    <row r="72" spans="1:12" x14ac:dyDescent="0.3">
      <c r="A72" t="s">
        <v>236</v>
      </c>
      <c r="B72">
        <v>18781</v>
      </c>
      <c r="C72" t="s">
        <v>187</v>
      </c>
      <c r="D72">
        <v>810</v>
      </c>
      <c r="E72" cm="1">
        <f t="array" ref="E72">_xlfn.IFS(AND(2=E71,B72=B71),3,B72=B71,2,TRUE,1)</f>
        <v>3</v>
      </c>
      <c r="F72">
        <v>0</v>
      </c>
    </row>
    <row r="73" spans="1:12" x14ac:dyDescent="0.3">
      <c r="A73" t="s">
        <v>186</v>
      </c>
      <c r="B73">
        <v>21179</v>
      </c>
      <c r="C73" t="s">
        <v>187</v>
      </c>
      <c r="D73">
        <v>12</v>
      </c>
      <c r="E73" cm="1">
        <f t="array" ref="E73">_xlfn.IFS(AND(2=E72,B73=B72),3,B73=B72,2,TRUE,1)</f>
        <v>1</v>
      </c>
      <c r="F73">
        <v>1</v>
      </c>
    </row>
    <row r="77" spans="1:12" x14ac:dyDescent="0.3">
      <c r="D77">
        <v>1</v>
      </c>
      <c r="E77">
        <v>2</v>
      </c>
      <c r="F77">
        <v>3</v>
      </c>
      <c r="J77">
        <v>1</v>
      </c>
      <c r="K77">
        <v>2</v>
      </c>
      <c r="L77">
        <v>3</v>
      </c>
    </row>
    <row r="78" spans="1:12" x14ac:dyDescent="0.3">
      <c r="C78">
        <v>1000</v>
      </c>
      <c r="D78">
        <f>COUNTIFS(sea_res_same[position],"&lt;="&amp;C78,sea_res_same[search],"=1")</f>
        <v>17</v>
      </c>
      <c r="E78">
        <f>COUNTIFS(sea_res_same[position],"&lt;="&amp;C78,sea_res_same[search],"=2")</f>
        <v>19</v>
      </c>
      <c r="F78">
        <f>COUNTIFS(sea_res_same[position],"&lt;="&amp;C78,sea_res_same[search],"=3")</f>
        <v>15</v>
      </c>
      <c r="I78">
        <v>100</v>
      </c>
      <c r="J78">
        <f>COUNTIFS(sea_res_same[position],"&lt;="&amp;I78,sea_res_same[search],"=1")</f>
        <v>6</v>
      </c>
      <c r="K78">
        <f>COUNTIFS(sea_res_same[position],"&lt;="&amp;I78,sea_res_same[search],"=2")</f>
        <v>6</v>
      </c>
      <c r="L78">
        <f>COUNTIFS(sea_res_same[position],"&lt;="&amp;I78,sea_res_same[search],"=3")</f>
        <v>2</v>
      </c>
    </row>
    <row r="79" spans="1:12" x14ac:dyDescent="0.3">
      <c r="C79">
        <v>3000</v>
      </c>
      <c r="D79">
        <f>COUNTIFS(sea_res_same[position],"&lt;="&amp;C79,sea_res_same[search],"=1")-D78</f>
        <v>7</v>
      </c>
      <c r="E79">
        <f>COUNTIFS(sea_res_same[position],"&lt;="&amp;C79,sea_res_same[search],"=2")-E78</f>
        <v>3</v>
      </c>
      <c r="F79">
        <f>COUNTIFS(sea_res_same[position],"&lt;="&amp;C79,sea_res_same[search],"=3")-F78</f>
        <v>4</v>
      </c>
      <c r="I79">
        <v>200</v>
      </c>
      <c r="J79">
        <f>COUNTIFS(sea_res_same[position],"&lt;="&amp;I79,sea_res_same[search],"=1")-J78</f>
        <v>0</v>
      </c>
      <c r="K79">
        <f>COUNTIFS(sea_res_same[position],"&lt;="&amp;I79,sea_res_same[search],"=2")-K78</f>
        <v>3</v>
      </c>
      <c r="L79">
        <f>COUNTIFS(sea_res_same[position],"&lt;="&amp;I79,sea_res_same[search],"=3")-L78</f>
        <v>3</v>
      </c>
    </row>
    <row r="80" spans="1:12" x14ac:dyDescent="0.3">
      <c r="C80">
        <v>5000</v>
      </c>
      <c r="D80">
        <f>COUNTIFS(sea_res_same[position],"&lt;="&amp;C80,sea_res_same[search],"=1")-SUM(D78:D79)</f>
        <v>4</v>
      </c>
      <c r="E80">
        <f>COUNTIFS(sea_res_same[position],"&lt;="&amp;C80,sea_res_same[search],"=2")-SUM(E78:E79)</f>
        <v>2</v>
      </c>
      <c r="F80">
        <f>COUNTIFS(sea_res_same[position],"&lt;="&amp;C80,sea_res_same[search],"=3")-SUM(F78:F79)</f>
        <v>0</v>
      </c>
      <c r="I80">
        <v>300</v>
      </c>
      <c r="J80">
        <f>COUNTIFS(sea_res_same[position],"&lt;="&amp;I80,sea_res_same[search],"=1")-SUM(J78:J79)</f>
        <v>4</v>
      </c>
      <c r="K80">
        <f>COUNTIFS(sea_res_same[position],"&lt;="&amp;I80,sea_res_same[search],"=2")-SUM(K78:K79)</f>
        <v>1</v>
      </c>
      <c r="L80">
        <f>COUNTIFS(sea_res_same[position],"&lt;="&amp;I80,sea_res_same[search],"=3")-SUM(L78:L79)</f>
        <v>2</v>
      </c>
    </row>
    <row r="81" spans="3:12" x14ac:dyDescent="0.3">
      <c r="C81">
        <v>7000</v>
      </c>
      <c r="D81">
        <f>COUNTIFS(sea_res_same[position],"&lt;="&amp;C81,sea_res_same[search],"=1")-SUM(D78:D80)</f>
        <v>0</v>
      </c>
      <c r="E81">
        <f>COUNTIFS(sea_res_same[position],"&lt;="&amp;C81,sea_res_same[search],"=2")-SUM(E78:E80)</f>
        <v>0</v>
      </c>
      <c r="F81">
        <f>COUNTIFS(sea_res_same[position],"&lt;="&amp;C81,sea_res_same[search],"=3")-SUM(F78:F80)</f>
        <v>0</v>
      </c>
      <c r="I81">
        <v>400</v>
      </c>
      <c r="J81">
        <f>COUNTIFS(sea_res_same[position],"&lt;="&amp;I81,sea_res_same[search],"=1")-SUM(J78:J80)</f>
        <v>2</v>
      </c>
      <c r="K81">
        <f>COUNTIFS(sea_res_same[position],"&lt;="&amp;I81,sea_res_same[search],"=2")-SUM(K78:K80)</f>
        <v>0</v>
      </c>
      <c r="L81">
        <f>COUNTIFS(sea_res_same[position],"&lt;="&amp;I81,sea_res_same[search],"=3")-SUM(L78:L80)</f>
        <v>3</v>
      </c>
    </row>
    <row r="82" spans="3:12" x14ac:dyDescent="0.3">
      <c r="C82">
        <v>9000</v>
      </c>
      <c r="D82">
        <f>COUNTIFS(sea_res_same[position],"&lt;="&amp;C82,sea_res_same[search],"=1")-SUM(D78:D81)</f>
        <v>0</v>
      </c>
      <c r="E82">
        <f>COUNTIFS(sea_res_same[position],"&lt;="&amp;C82,sea_res_same[search],"=2")-SUM(E78:E81)</f>
        <v>0</v>
      </c>
      <c r="F82">
        <f>COUNTIFS(sea_res_same[position],"&lt;="&amp;C82,sea_res_same[search],"=3")-SUM(F78:F81)</f>
        <v>0</v>
      </c>
      <c r="I82">
        <v>500</v>
      </c>
      <c r="J82">
        <f>COUNTIFS(sea_res_same[position],"&lt;="&amp;I82,sea_res_same[search],"=1")-SUM(J78:J81)</f>
        <v>0</v>
      </c>
      <c r="K82">
        <f>COUNTIFS(sea_res_same[position],"&lt;="&amp;I82,sea_res_same[search],"=2")-SUM(K78:K81)</f>
        <v>3</v>
      </c>
      <c r="L82">
        <f>COUNTIFS(sea_res_same[position],"&lt;="&amp;I82,sea_res_same[search],"=3")-SUM(L78:L81)</f>
        <v>2</v>
      </c>
    </row>
    <row r="83" spans="3:12" x14ac:dyDescent="0.3">
      <c r="C83">
        <v>11000</v>
      </c>
      <c r="D83">
        <f>COUNTIFS(sea_res_same[position],"&lt;="&amp;C83,sea_res_same[search],"=1")-SUM(D78:D82)</f>
        <v>1</v>
      </c>
      <c r="E83">
        <f>COUNTIFS(sea_res_same[position],"&lt;="&amp;C83,sea_res_same[search],"=2")-SUM(E78:E82)</f>
        <v>0</v>
      </c>
      <c r="F83">
        <f>COUNTIFS(sea_res_same[position],"&lt;="&amp;C83,sea_res_same[search],"=3")-SUM(F78:F82)</f>
        <v>0</v>
      </c>
      <c r="I83">
        <v>600</v>
      </c>
      <c r="J83">
        <f>COUNTIFS(sea_res_same[position],"&lt;="&amp;I83,sea_res_same[search],"=1")-SUM(J78:J82)</f>
        <v>1</v>
      </c>
      <c r="K83">
        <f>COUNTIFS(sea_res_same[position],"&lt;="&amp;I83,sea_res_same[search],"=2")-SUM(K78:K82)</f>
        <v>1</v>
      </c>
      <c r="L83">
        <f>COUNTIFS(sea_res_same[position],"&lt;="&amp;I83,sea_res_same[search],"=3")-SUM(L78:L82)</f>
        <v>1</v>
      </c>
    </row>
    <row r="84" spans="3:12" x14ac:dyDescent="0.3">
      <c r="C84">
        <v>13000</v>
      </c>
      <c r="D84">
        <f>COUNTIFS(sea_res_same[position],"&lt;="&amp;C84,sea_res_same[search],"=1")-SUM(D78:D83)</f>
        <v>0</v>
      </c>
      <c r="E84">
        <f>COUNTIFS(sea_res_same[position],"&lt;="&amp;C84,sea_res_same[search],"=2")-SUM(E78:E83)</f>
        <v>0</v>
      </c>
      <c r="F84">
        <f>COUNTIFS(sea_res_same[position],"&lt;="&amp;C84,sea_res_same[search],"=3")-SUM(F78:F83)</f>
        <v>0</v>
      </c>
      <c r="I84">
        <v>700</v>
      </c>
      <c r="J84">
        <f>COUNTIFS(sea_res_same[position],"&lt;="&amp;I84,sea_res_same[search],"=1")-SUM(J78:J83)</f>
        <v>0</v>
      </c>
      <c r="K84">
        <f>COUNTIFS(sea_res_same[position],"&lt;="&amp;I84,sea_res_same[search],"=2")-SUM(K78:K83)</f>
        <v>2</v>
      </c>
      <c r="L84">
        <f>COUNTIFS(sea_res_same[position],"&lt;="&amp;I84,sea_res_same[search],"=3")-SUM(L78:L83)</f>
        <v>0</v>
      </c>
    </row>
    <row r="85" spans="3:12" x14ac:dyDescent="0.3">
      <c r="C85">
        <v>15000</v>
      </c>
      <c r="D85">
        <f>COUNTIFS(sea_res_same[position],"&lt;="&amp;C85,sea_res_same[search],"=1")-SUM(D78:D84)</f>
        <v>0</v>
      </c>
      <c r="E85">
        <f>COUNTIFS(sea_res_same[position],"&lt;="&amp;C85,sea_res_same[search],"=2")-SUM(E78:E84)</f>
        <v>0</v>
      </c>
      <c r="F85">
        <f>COUNTIFS(sea_res_same[position],"&lt;="&amp;C85,sea_res_same[search],"=3")-SUM(F78:F84)</f>
        <v>0</v>
      </c>
      <c r="I85">
        <v>800</v>
      </c>
      <c r="J85">
        <f>COUNTIFS(sea_res_same[position],"&lt;="&amp;I85,sea_res_same[search],"=1")-SUM(J78:J84)</f>
        <v>1</v>
      </c>
      <c r="K85">
        <f>COUNTIFS(sea_res_same[position],"&lt;="&amp;I85,sea_res_same[search],"=2")-SUM(K78:K84)</f>
        <v>2</v>
      </c>
      <c r="L85">
        <f>COUNTIFS(sea_res_same[position],"&lt;="&amp;I85,sea_res_same[search],"=3")-SUM(L78:L84)</f>
        <v>0</v>
      </c>
    </row>
    <row r="86" spans="3:12" x14ac:dyDescent="0.3">
      <c r="C86">
        <v>17000</v>
      </c>
      <c r="D86">
        <f>COUNTIFS(sea_res_same[position],"&lt;="&amp;C86,sea_res_same[search],"=1")-SUM(D78:D85)</f>
        <v>0</v>
      </c>
      <c r="E86">
        <f>COUNTIFS(sea_res_same[position],"&lt;="&amp;C86,sea_res_same[search],"=2")-SUM(E78:E85)</f>
        <v>0</v>
      </c>
      <c r="F86">
        <f>COUNTIFS(sea_res_same[position],"&lt;="&amp;C86,sea_res_same[search],"=3")-SUM(F78:F85)</f>
        <v>0</v>
      </c>
      <c r="I86">
        <v>900</v>
      </c>
      <c r="J86">
        <f>COUNTIFS(sea_res_same[position],"&lt;="&amp;I86,sea_res_same[search],"=1")-SUM(J78:J85)</f>
        <v>2</v>
      </c>
      <c r="K86">
        <f>COUNTIFS(sea_res_same[position],"&lt;="&amp;I86,sea_res_same[search],"=2")-SUM(K78:K85)</f>
        <v>1</v>
      </c>
      <c r="L86">
        <f>COUNTIFS(sea_res_same[position],"&lt;="&amp;I86,sea_res_same[search],"=3")-SUM(L78:L85)</f>
        <v>1</v>
      </c>
    </row>
    <row r="87" spans="3:12" x14ac:dyDescent="0.3">
      <c r="C87">
        <v>19000</v>
      </c>
      <c r="D87">
        <f>COUNTIFS(sea_res_same[position],"&lt;="&amp;C87,sea_res_same[search],"=1")-SUM(D78:D86)</f>
        <v>0</v>
      </c>
      <c r="E87">
        <f>COUNTIFS(sea_res_same[position],"&lt;="&amp;C87,sea_res_same[search],"=2")-SUM(E78:E86)</f>
        <v>0</v>
      </c>
      <c r="F87">
        <f>COUNTIFS(sea_res_same[position],"&lt;="&amp;C87,sea_res_same[search],"=3")-SUM(F78:F86)</f>
        <v>0</v>
      </c>
      <c r="I87">
        <v>1000</v>
      </c>
      <c r="J87">
        <f>COUNTIFS(sea_res_same[position],"&lt;="&amp;I87,sea_res_same[search],"=1")-SUM(J78:J86)</f>
        <v>1</v>
      </c>
      <c r="K87">
        <f>COUNTIFS(sea_res_same[position],"&lt;="&amp;I87,sea_res_same[search],"=2")-SUM(K78:K86)</f>
        <v>0</v>
      </c>
      <c r="L87">
        <f>COUNTIFS(sea_res_same[position],"&lt;="&amp;I87,sea_res_same[search],"=3")-SUM(L78:L86)</f>
        <v>1</v>
      </c>
    </row>
    <row r="88" spans="3:12" x14ac:dyDescent="0.3">
      <c r="C88">
        <v>21000</v>
      </c>
      <c r="D88">
        <f>COUNTIFS(sea_res_same[position],"&lt;="&amp;C88,sea_res_same[search],"=1")-SUM(D78:D87)</f>
        <v>0</v>
      </c>
      <c r="E88">
        <f>COUNTIFS(sea_res_same[position],"&lt;="&amp;C88,sea_res_same[search],"=2")-SUM(E78:E87)</f>
        <v>0</v>
      </c>
      <c r="F88">
        <f>COUNTIFS(sea_res_same[position],"&lt;="&amp;C88,sea_res_same[search],"=3")-SUM(F78:F87)</f>
        <v>0</v>
      </c>
    </row>
    <row r="89" spans="3:12" x14ac:dyDescent="0.3">
      <c r="C89">
        <v>23000</v>
      </c>
      <c r="D89">
        <f>COUNTIFS(sea_res_same[position],"&lt;="&amp;C89,sea_res_same[search],"=1")-SUM(D78:D88)</f>
        <v>0</v>
      </c>
      <c r="E89">
        <f>COUNTIFS(sea_res_same[position],"&lt;="&amp;C89,sea_res_same[search],"=2")-SUM(E78:E88)</f>
        <v>0</v>
      </c>
      <c r="F89">
        <f>COUNTIFS(sea_res_same[position],"&lt;="&amp;C89,sea_res_same[search],"=3")-SUM(F78:F88)</f>
        <v>0</v>
      </c>
    </row>
    <row r="90" spans="3:12" x14ac:dyDescent="0.3">
      <c r="C90">
        <v>25000</v>
      </c>
      <c r="D90">
        <f>COUNTIFS(sea_res_same[position],"&lt;="&amp;C90,sea_res_same[search],"=1")-SUM(D78:D89)</f>
        <v>0</v>
      </c>
      <c r="E90">
        <f>COUNTIFS(sea_res_same[position],"&lt;="&amp;C90,sea_res_same[search],"=2")-SUM(E78:E89)</f>
        <v>0</v>
      </c>
      <c r="F90">
        <f>COUNTIFS(sea_res_same[position],"&lt;="&amp;C90,sea_res_same[search],"=3")-SUM(F78:F89)</f>
        <v>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A3:AM18"/>
  <sheetViews>
    <sheetView topLeftCell="S1" zoomScale="68" workbookViewId="0">
      <selection activeCell="AR7" sqref="AR7"/>
    </sheetView>
  </sheetViews>
  <sheetFormatPr defaultRowHeight="14.4" x14ac:dyDescent="0.3"/>
  <sheetData>
    <row r="3" spans="27:39" x14ac:dyDescent="0.3">
      <c r="AB3">
        <v>1</v>
      </c>
      <c r="AC3">
        <v>2</v>
      </c>
      <c r="AD3">
        <v>3</v>
      </c>
      <c r="AG3">
        <v>1</v>
      </c>
      <c r="AH3">
        <v>2</v>
      </c>
      <c r="AI3">
        <v>3</v>
      </c>
      <c r="AL3">
        <v>2</v>
      </c>
      <c r="AM3">
        <v>3</v>
      </c>
    </row>
    <row r="4" spans="27:39" x14ac:dyDescent="0.3">
      <c r="AA4">
        <v>1000</v>
      </c>
      <c r="AB4">
        <f>sea_res_combine_two!C82+sea_res_normal!C92+sea_res_same!D78</f>
        <v>56</v>
      </c>
      <c r="AC4">
        <f>sea_res_combine_two!D82+sea_res_normal!D92+sea_res_same!E78</f>
        <v>48</v>
      </c>
      <c r="AD4">
        <f>sea_res_combine_two!E82+sea_res_normal!E92+sea_res_same!F78</f>
        <v>40</v>
      </c>
      <c r="AF4">
        <v>100</v>
      </c>
      <c r="AG4">
        <f>sea_res_combine_two!I82+sea_res_normal!I92+sea_res_same!J78</f>
        <v>23</v>
      </c>
      <c r="AH4">
        <f>sea_res_combine_two!J82+sea_res_normal!J92+sea_res_same!K78</f>
        <v>14</v>
      </c>
      <c r="AI4">
        <f>sea_res_combine_two!K82+sea_res_normal!K92+sea_res_same!L78</f>
        <v>15</v>
      </c>
      <c r="AK4">
        <v>1000</v>
      </c>
      <c r="AL4">
        <f>AC4+(AB18-AL17)</f>
        <v>70</v>
      </c>
      <c r="AM4">
        <f>AD4+(AB18-AM17)</f>
        <v>72</v>
      </c>
    </row>
    <row r="5" spans="27:39" x14ac:dyDescent="0.3">
      <c r="AA5">
        <v>3000</v>
      </c>
      <c r="AB5">
        <f>sea_res_combine_two!C83+sea_res_normal!C93+sea_res_same!D79</f>
        <v>14</v>
      </c>
      <c r="AC5">
        <f>sea_res_combine_two!D83+sea_res_normal!D93+sea_res_same!E79</f>
        <v>15</v>
      </c>
      <c r="AD5">
        <f>sea_res_combine_two!E83+sea_res_normal!E93+sea_res_same!F79</f>
        <v>12</v>
      </c>
      <c r="AF5">
        <v>200</v>
      </c>
      <c r="AG5">
        <f>sea_res_combine_two!I83+sea_res_normal!I93+sea_res_same!J79</f>
        <v>2</v>
      </c>
      <c r="AH5">
        <f>sea_res_combine_two!J83+sea_res_normal!J93+sea_res_same!K79</f>
        <v>15</v>
      </c>
      <c r="AI5">
        <f>sea_res_combine_two!K83+sea_res_normal!K93+sea_res_same!L79</f>
        <v>9</v>
      </c>
      <c r="AK5">
        <v>3000</v>
      </c>
      <c r="AL5">
        <f>AC5</f>
        <v>15</v>
      </c>
      <c r="AM5">
        <f>AD5</f>
        <v>12</v>
      </c>
    </row>
    <row r="6" spans="27:39" x14ac:dyDescent="0.3">
      <c r="AA6">
        <v>5000</v>
      </c>
      <c r="AB6">
        <f>sea_res_combine_two!C84+sea_res_normal!C94+sea_res_same!D80</f>
        <v>10</v>
      </c>
      <c r="AC6">
        <f>sea_res_combine_two!D84+sea_res_normal!D94+sea_res_same!E80</f>
        <v>4</v>
      </c>
      <c r="AD6">
        <f>sea_res_combine_two!E84+sea_res_normal!E94+sea_res_same!F80</f>
        <v>4</v>
      </c>
      <c r="AF6">
        <v>300</v>
      </c>
      <c r="AG6">
        <f>sea_res_combine_two!I84+sea_res_normal!I94+sea_res_same!J80</f>
        <v>9</v>
      </c>
      <c r="AH6">
        <f>sea_res_combine_two!J84+sea_res_normal!J94+sea_res_same!K80</f>
        <v>4</v>
      </c>
      <c r="AI6">
        <f>sea_res_combine_two!K84+sea_res_normal!K94+sea_res_same!L80</f>
        <v>3</v>
      </c>
      <c r="AK6">
        <v>5000</v>
      </c>
      <c r="AL6">
        <f>AC6</f>
        <v>4</v>
      </c>
      <c r="AM6">
        <f>AD6</f>
        <v>4</v>
      </c>
    </row>
    <row r="7" spans="27:39" x14ac:dyDescent="0.3">
      <c r="AA7">
        <v>7000</v>
      </c>
      <c r="AB7">
        <f>sea_res_combine_two!C85+sea_res_normal!C95+sea_res_same!D81</f>
        <v>4</v>
      </c>
      <c r="AC7">
        <f>sea_res_combine_two!D85+sea_res_normal!D95+sea_res_same!E81</f>
        <v>5</v>
      </c>
      <c r="AD7">
        <f>sea_res_combine_two!E85+sea_res_normal!E95+sea_res_same!F81</f>
        <v>4</v>
      </c>
      <c r="AF7">
        <v>400</v>
      </c>
      <c r="AG7">
        <f>sea_res_combine_two!I85+sea_res_normal!I95+sea_res_same!J81</f>
        <v>5</v>
      </c>
      <c r="AH7">
        <f>sea_res_combine_two!J85+sea_res_normal!J95+sea_res_same!K81</f>
        <v>2</v>
      </c>
      <c r="AI7">
        <f>sea_res_combine_two!K85+sea_res_normal!K95+sea_res_same!L81</f>
        <v>4</v>
      </c>
      <c r="AK7">
        <v>7000</v>
      </c>
      <c r="AL7">
        <f>AC7</f>
        <v>5</v>
      </c>
      <c r="AM7">
        <f>AD7</f>
        <v>4</v>
      </c>
    </row>
    <row r="8" spans="27:39" x14ac:dyDescent="0.3">
      <c r="AA8">
        <v>8000</v>
      </c>
      <c r="AB8">
        <f>sea_res_combine_two!C86+sea_res_normal!C96+sea_res_same!D82</f>
        <v>4</v>
      </c>
      <c r="AC8">
        <f>sea_res_combine_two!D86+sea_res_normal!D96+sea_res_same!E82</f>
        <v>1</v>
      </c>
      <c r="AD8">
        <f>sea_res_combine_two!E86+sea_res_normal!E96+sea_res_same!F82</f>
        <v>1</v>
      </c>
      <c r="AF8">
        <v>500</v>
      </c>
      <c r="AG8">
        <f>sea_res_combine_two!I86+sea_res_normal!I96+sea_res_same!J82</f>
        <v>2</v>
      </c>
      <c r="AH8">
        <f>sea_res_combine_two!J86+sea_res_normal!J96+sea_res_same!K82</f>
        <v>3</v>
      </c>
      <c r="AI8">
        <f>sea_res_combine_two!K86+sea_res_normal!K96+sea_res_same!L82</f>
        <v>2</v>
      </c>
      <c r="AK8">
        <v>9000</v>
      </c>
      <c r="AL8">
        <f>AC8</f>
        <v>1</v>
      </c>
      <c r="AM8">
        <f>AD8</f>
        <v>1</v>
      </c>
    </row>
    <row r="9" spans="27:39" x14ac:dyDescent="0.3">
      <c r="AA9">
        <v>11000</v>
      </c>
      <c r="AB9">
        <f>sea_res_combine_two!C87+sea_res_normal!C97+sea_res_same!D83</f>
        <v>5</v>
      </c>
      <c r="AC9">
        <f>sea_res_combine_two!D87+sea_res_normal!D97+sea_res_same!E83</f>
        <v>1</v>
      </c>
      <c r="AD9">
        <f>sea_res_combine_two!E87+sea_res_normal!E97+sea_res_same!F83</f>
        <v>2</v>
      </c>
      <c r="AF9">
        <v>600</v>
      </c>
      <c r="AG9">
        <f>sea_res_combine_two!I87+sea_res_normal!I97+sea_res_same!J83</f>
        <v>3</v>
      </c>
      <c r="AH9">
        <f>sea_res_combine_two!J87+sea_res_normal!J97+sea_res_same!K83</f>
        <v>3</v>
      </c>
      <c r="AI9">
        <f>sea_res_combine_two!K87+sea_res_normal!K97+sea_res_same!L83</f>
        <v>2</v>
      </c>
      <c r="AK9">
        <v>11000</v>
      </c>
      <c r="AL9">
        <f>AC9</f>
        <v>1</v>
      </c>
      <c r="AM9">
        <f>AD9</f>
        <v>2</v>
      </c>
    </row>
    <row r="10" spans="27:39" x14ac:dyDescent="0.3">
      <c r="AA10">
        <v>13000</v>
      </c>
      <c r="AB10">
        <f>sea_res_combine_two!C88+sea_res_normal!C98+sea_res_same!D84</f>
        <v>2</v>
      </c>
      <c r="AC10">
        <f>sea_res_combine_two!D88+sea_res_normal!D98+sea_res_same!E84</f>
        <v>0</v>
      </c>
      <c r="AD10">
        <f>sea_res_combine_two!E88+sea_res_normal!E98+sea_res_same!F84</f>
        <v>1</v>
      </c>
      <c r="AF10">
        <v>700</v>
      </c>
      <c r="AG10">
        <f>sea_res_combine_two!I88+sea_res_normal!I98+sea_res_same!J84</f>
        <v>4</v>
      </c>
      <c r="AH10">
        <f>sea_res_combine_two!J88+sea_res_normal!J98+sea_res_same!K84</f>
        <v>4</v>
      </c>
      <c r="AI10">
        <f>sea_res_combine_two!K88+sea_res_normal!K98+sea_res_same!L84</f>
        <v>1</v>
      </c>
      <c r="AK10">
        <v>13000</v>
      </c>
      <c r="AL10">
        <f>AC10</f>
        <v>0</v>
      </c>
      <c r="AM10">
        <f>AD10</f>
        <v>1</v>
      </c>
    </row>
    <row r="11" spans="27:39" x14ac:dyDescent="0.3">
      <c r="AA11">
        <v>15000</v>
      </c>
      <c r="AB11">
        <f>sea_res_combine_two!C89+sea_res_normal!C99+sea_res_same!D85</f>
        <v>1</v>
      </c>
      <c r="AC11">
        <f>sea_res_combine_two!D89+sea_res_normal!D99+sea_res_same!E85</f>
        <v>0</v>
      </c>
      <c r="AD11">
        <f>sea_res_combine_two!E89+sea_res_normal!E99+sea_res_same!F85</f>
        <v>1</v>
      </c>
      <c r="AF11">
        <v>800</v>
      </c>
      <c r="AG11">
        <f>sea_res_combine_two!I89+sea_res_normal!I99+sea_res_same!J85</f>
        <v>2</v>
      </c>
      <c r="AH11">
        <f>sea_res_combine_two!J89+sea_res_normal!J99+sea_res_same!K85</f>
        <v>2</v>
      </c>
      <c r="AI11">
        <f>sea_res_combine_two!K89+sea_res_normal!K99+sea_res_same!L85</f>
        <v>0</v>
      </c>
      <c r="AK11">
        <v>15000</v>
      </c>
      <c r="AL11">
        <f>AC11</f>
        <v>0</v>
      </c>
      <c r="AM11">
        <f>AD11</f>
        <v>1</v>
      </c>
    </row>
    <row r="12" spans="27:39" x14ac:dyDescent="0.3">
      <c r="AA12">
        <v>17000</v>
      </c>
      <c r="AB12">
        <f>sea_res_combine_two!C90+sea_res_normal!C100+sea_res_same!D86</f>
        <v>0</v>
      </c>
      <c r="AC12">
        <f>sea_res_combine_two!D90+sea_res_normal!D100+sea_res_same!E86</f>
        <v>1</v>
      </c>
      <c r="AD12">
        <f>sea_res_combine_two!E90+sea_res_normal!E100+sea_res_same!F86</f>
        <v>0</v>
      </c>
      <c r="AF12">
        <v>900</v>
      </c>
      <c r="AG12">
        <f>sea_res_combine_two!I90+sea_res_normal!I100+sea_res_same!J86</f>
        <v>4</v>
      </c>
      <c r="AH12">
        <f>sea_res_combine_two!J90+sea_res_normal!J100+sea_res_same!K86</f>
        <v>1</v>
      </c>
      <c r="AI12">
        <f>sea_res_combine_two!K90+sea_res_normal!K100+sea_res_same!L86</f>
        <v>2</v>
      </c>
      <c r="AK12">
        <v>17000</v>
      </c>
      <c r="AL12">
        <f>AC12</f>
        <v>1</v>
      </c>
      <c r="AM12">
        <f>AD12</f>
        <v>0</v>
      </c>
    </row>
    <row r="13" spans="27:39" x14ac:dyDescent="0.3">
      <c r="AA13">
        <v>19000</v>
      </c>
      <c r="AB13">
        <f>sea_res_combine_two!C91+sea_res_normal!C101+sea_res_same!D87</f>
        <v>1</v>
      </c>
      <c r="AC13">
        <f>sea_res_combine_two!D91+sea_res_normal!D101+sea_res_same!E87</f>
        <v>0</v>
      </c>
      <c r="AD13">
        <f>sea_res_combine_two!E91+sea_res_normal!E101+sea_res_same!F87</f>
        <v>0</v>
      </c>
      <c r="AF13">
        <v>1000</v>
      </c>
      <c r="AG13">
        <f>sea_res_combine_two!I91+sea_res_normal!I101+sea_res_same!J87</f>
        <v>2</v>
      </c>
      <c r="AH13">
        <f>sea_res_combine_two!J91+sea_res_normal!J101+sea_res_same!K87</f>
        <v>0</v>
      </c>
      <c r="AI13">
        <f>sea_res_combine_two!K91+sea_res_normal!K101+sea_res_same!L87</f>
        <v>2</v>
      </c>
      <c r="AK13">
        <v>19000</v>
      </c>
      <c r="AL13">
        <f>AC13</f>
        <v>0</v>
      </c>
      <c r="AM13">
        <f>AD13</f>
        <v>0</v>
      </c>
    </row>
    <row r="14" spans="27:39" x14ac:dyDescent="0.3">
      <c r="AA14">
        <v>21000</v>
      </c>
      <c r="AB14">
        <f>sea_res_combine_two!C92+sea_res_normal!C102+sea_res_same!D88</f>
        <v>0</v>
      </c>
      <c r="AC14">
        <f>sea_res_combine_two!D92+sea_res_normal!D102+sea_res_same!E88</f>
        <v>0</v>
      </c>
      <c r="AD14">
        <f>sea_res_combine_two!E92+sea_res_normal!E102+sea_res_same!F88</f>
        <v>0</v>
      </c>
      <c r="AK14">
        <v>21000</v>
      </c>
      <c r="AL14">
        <f>AC14</f>
        <v>0</v>
      </c>
      <c r="AM14">
        <f>AD14</f>
        <v>0</v>
      </c>
    </row>
    <row r="15" spans="27:39" x14ac:dyDescent="0.3">
      <c r="AA15">
        <v>23000</v>
      </c>
      <c r="AB15">
        <f>sea_res_combine_two!C93+sea_res_normal!C103+sea_res_same!D89</f>
        <v>0</v>
      </c>
      <c r="AC15">
        <f>sea_res_combine_two!D93+sea_res_normal!D103+sea_res_same!E89</f>
        <v>0</v>
      </c>
      <c r="AD15">
        <f>sea_res_combine_two!E93+sea_res_normal!E103+sea_res_same!F89</f>
        <v>0</v>
      </c>
      <c r="AK15">
        <v>23000</v>
      </c>
      <c r="AL15">
        <f>AC15</f>
        <v>0</v>
      </c>
      <c r="AM15">
        <f>AD15</f>
        <v>0</v>
      </c>
    </row>
    <row r="16" spans="27:39" x14ac:dyDescent="0.3">
      <c r="AA16">
        <v>25000</v>
      </c>
      <c r="AB16">
        <f>sea_res_combine_two!C94+sea_res_normal!C104+sea_res_same!D90</f>
        <v>0</v>
      </c>
      <c r="AC16">
        <f>sea_res_combine_two!D94+sea_res_normal!D104+sea_res_same!E90</f>
        <v>0</v>
      </c>
      <c r="AD16">
        <f>sea_res_combine_two!E94+sea_res_normal!E104+sea_res_same!F90</f>
        <v>0</v>
      </c>
      <c r="AK16">
        <v>25000</v>
      </c>
      <c r="AL16">
        <f>AC16</f>
        <v>0</v>
      </c>
      <c r="AM16">
        <f>AD16</f>
        <v>0</v>
      </c>
    </row>
    <row r="17" spans="27:39" x14ac:dyDescent="0.3">
      <c r="AL17">
        <f>SUM(AC4:AC16)</f>
        <v>75</v>
      </c>
      <c r="AM17">
        <f>SUM(AD4:AD16)</f>
        <v>65</v>
      </c>
    </row>
    <row r="18" spans="27:39" x14ac:dyDescent="0.3">
      <c r="AA18" t="s">
        <v>254</v>
      </c>
      <c r="AB18">
        <f>SUM(AB4:AB16)</f>
        <v>97</v>
      </c>
      <c r="AD18" t="s">
        <v>255</v>
      </c>
      <c r="AE18">
        <f>SUM(AB4:AD16)</f>
        <v>237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2FD56-0670-448E-A065-C90CA5C8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sea_res_combine_two</vt:lpstr>
      <vt:lpstr>sea_res_normal</vt:lpstr>
      <vt:lpstr>sea_res_same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Vopálková</dc:creator>
  <cp:lastModifiedBy>Zuzana Vopálková</cp:lastModifiedBy>
  <dcterms:created xsi:type="dcterms:W3CDTF">2015-06-05T18:19:34Z</dcterms:created>
  <dcterms:modified xsi:type="dcterms:W3CDTF">2022-09-26T15:28:04Z</dcterms:modified>
</cp:coreProperties>
</file>