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2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3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4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project\result\"/>
    </mc:Choice>
  </mc:AlternateContent>
  <xr:revisionPtr revIDLastSave="0" documentId="13_ncr:1_{6DF34E2F-3EB3-48A8-B7B9-C53371CF926E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sea_res_combine_two" sheetId="2" r:id="rId1"/>
    <sheet name="sea_dataset_normal" sheetId="6" r:id="rId2"/>
    <sheet name="message" sheetId="9" r:id="rId3"/>
    <sheet name="sea_dataset_combine_scores" sheetId="8" r:id="rId4"/>
    <sheet name="sea_res_normal" sheetId="3" r:id="rId5"/>
    <sheet name="sea_res_same" sheetId="4" r:id="rId6"/>
    <sheet name="graph" sheetId="1" r:id="rId7"/>
  </sheets>
  <definedNames>
    <definedName name="_xlchart.v1.0" hidden="1">sea_res_normal!$B$92:$B$104</definedName>
    <definedName name="_xlchart.v1.1" hidden="1">sea_res_normal!$C$91</definedName>
    <definedName name="_xlchart.v1.10" hidden="1">graph!$AB$3</definedName>
    <definedName name="_xlchart.v1.11" hidden="1">graph!$AB$4:$AB$16</definedName>
    <definedName name="_xlchart.v1.12" hidden="1">graph!$AD$3</definedName>
    <definedName name="_xlchart.v1.13" hidden="1">graph!$AD$4:$AD$16</definedName>
    <definedName name="_xlchart.v1.2" hidden="1">sea_res_normal!$C$92:$C$104</definedName>
    <definedName name="_xlchart.v1.3" hidden="1">graph!$AM$4:$AM$16</definedName>
    <definedName name="_xlchart.v1.4" hidden="1">graph!$AN$3</definedName>
    <definedName name="_xlchart.v1.5" hidden="1">graph!$AN$4:$AN$16</definedName>
    <definedName name="_xlchart.v1.6" hidden="1">graph!$AA$4:$AA$16</definedName>
    <definedName name="_xlchart.v1.7" hidden="1">graph!$AD$3</definedName>
    <definedName name="_xlchart.v1.8" hidden="1">graph!$AD$4:$AD$16</definedName>
    <definedName name="_xlchart.v1.9" hidden="1">graph!$AA$4:$AA$16</definedName>
    <definedName name="ExternalData_1" localSheetId="1" hidden="1">sea_dataset_normal!$A$1:$E$391</definedName>
    <definedName name="ExternalData_1" localSheetId="0" hidden="1">sea_res_combine_two!$A$1:$D$79</definedName>
    <definedName name="ExternalData_1" localSheetId="4" hidden="1">sea_res_normal!$A$1:$D$88</definedName>
    <definedName name="ExternalData_1" localSheetId="5" hidden="1">sea_res_same!$A$1:$F$73</definedName>
    <definedName name="ExternalData_2" localSheetId="3" hidden="1">sea_dataset_combine_scores!$A$1:$E$389</definedName>
    <definedName name="ExternalData_3" localSheetId="2" hidden="1">message!$A$1:$E$54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4" i="8" l="1" a="1"/>
  <c r="F234" i="8" s="1"/>
  <c r="F235" i="8" a="1"/>
  <c r="F235" i="8" s="1"/>
  <c r="F236" i="8" a="1"/>
  <c r="F236" i="8" s="1"/>
  <c r="F237" i="8" a="1"/>
  <c r="F237" i="8" s="1"/>
  <c r="F238" i="8" a="1"/>
  <c r="F238" i="8" s="1"/>
  <c r="F239" i="8" a="1"/>
  <c r="F239" i="8" s="1"/>
  <c r="F240" i="8" a="1"/>
  <c r="F240" i="8" s="1"/>
  <c r="F241" i="8" a="1"/>
  <c r="F241" i="8"/>
  <c r="F242" i="8" a="1"/>
  <c r="F242" i="8" s="1"/>
  <c r="F243" i="8" a="1"/>
  <c r="F243" i="8" s="1"/>
  <c r="F244" i="8" a="1"/>
  <c r="F244" i="8" s="1"/>
  <c r="F245" i="8" a="1"/>
  <c r="F245" i="8" s="1"/>
  <c r="F246" i="8" a="1"/>
  <c r="F246" i="8" s="1"/>
  <c r="F247" i="8" a="1"/>
  <c r="F247" i="8" s="1"/>
  <c r="F248" i="8" a="1"/>
  <c r="F248" i="8" s="1"/>
  <c r="F249" i="8" a="1"/>
  <c r="F249" i="8" s="1"/>
  <c r="F250" i="8" a="1"/>
  <c r="F250" i="8" s="1"/>
  <c r="F251" i="8" a="1"/>
  <c r="F251" i="8" s="1"/>
  <c r="F252" i="8" a="1"/>
  <c r="F252" i="8" s="1"/>
  <c r="F253" i="8" a="1"/>
  <c r="F253" i="8" s="1"/>
  <c r="F254" i="8" a="1"/>
  <c r="F254" i="8" s="1"/>
  <c r="F255" i="8" a="1"/>
  <c r="F255" i="8" s="1"/>
  <c r="F258" i="8" a="1"/>
  <c r="F258" i="8" s="1"/>
  <c r="F256" i="8" a="1"/>
  <c r="F256" i="8" s="1"/>
  <c r="F257" i="8" a="1"/>
  <c r="F257" i="8" s="1"/>
  <c r="F261" i="8" a="1"/>
  <c r="F261" i="8" s="1"/>
  <c r="F262" i="8" a="1"/>
  <c r="F262" i="8" s="1"/>
  <c r="F266" i="8" a="1"/>
  <c r="F266" i="8" s="1"/>
  <c r="F267" i="8" a="1"/>
  <c r="F267" i="8" s="1"/>
  <c r="F283" i="8" a="1"/>
  <c r="F283" i="8" s="1"/>
  <c r="F284" i="8" a="1"/>
  <c r="F284" i="8" s="1"/>
  <c r="F298" i="8" a="1"/>
  <c r="F298" i="8" s="1"/>
  <c r="F299" i="8" a="1"/>
  <c r="F299" i="8" s="1"/>
  <c r="F300" i="8" a="1"/>
  <c r="F300" i="8" s="1"/>
  <c r="F301" i="8" a="1"/>
  <c r="F301" i="8" s="1"/>
  <c r="F319" i="8" a="1"/>
  <c r="F319" i="8" s="1"/>
  <c r="F320" i="8" a="1"/>
  <c r="F320" i="8" s="1"/>
  <c r="F332" i="8" a="1"/>
  <c r="F332" i="8" s="1"/>
  <c r="F333" i="8" a="1"/>
  <c r="F333" i="8" s="1"/>
  <c r="F338" i="8" a="1"/>
  <c r="F338" i="8" s="1"/>
  <c r="F339" i="8" a="1"/>
  <c r="F339" i="8" s="1"/>
  <c r="F351" i="8" a="1"/>
  <c r="F351" i="8" s="1"/>
  <c r="F352" i="8" a="1"/>
  <c r="F352" i="8" s="1"/>
  <c r="F355" i="8" a="1"/>
  <c r="F355" i="8" s="1"/>
  <c r="F356" i="8" a="1"/>
  <c r="F356" i="8" s="1"/>
  <c r="F368" i="8" a="1"/>
  <c r="F368" i="8" s="1"/>
  <c r="F369" i="8" a="1"/>
  <c r="F369" i="8" s="1"/>
  <c r="F374" i="8" a="1"/>
  <c r="F374" i="8" s="1"/>
  <c r="F375" i="8" a="1"/>
  <c r="F375" i="8" s="1"/>
  <c r="F380" i="8" a="1"/>
  <c r="F380" i="8" s="1"/>
  <c r="F381" i="8" a="1"/>
  <c r="F381" i="8" s="1"/>
  <c r="F384" i="8" a="1"/>
  <c r="F384" i="8" s="1"/>
  <c r="F385" i="8" a="1"/>
  <c r="F385" i="8" s="1"/>
  <c r="F259" i="8" a="1"/>
  <c r="F259" i="8" s="1"/>
  <c r="F260" i="8" a="1"/>
  <c r="F260" i="8" s="1"/>
  <c r="F263" i="8" a="1"/>
  <c r="F263" i="8" s="1"/>
  <c r="F264" i="8" a="1"/>
  <c r="F264" i="8" s="1"/>
  <c r="F265" i="8" a="1"/>
  <c r="F265" i="8" s="1"/>
  <c r="F268" i="8" a="1"/>
  <c r="F268" i="8" s="1"/>
  <c r="F269" i="8" a="1"/>
  <c r="F269" i="8" s="1"/>
  <c r="F270" i="8" a="1"/>
  <c r="F270" i="8" s="1"/>
  <c r="F271" i="8" a="1"/>
  <c r="F271" i="8" s="1"/>
  <c r="F272" i="8" a="1"/>
  <c r="F272" i="8" s="1"/>
  <c r="F273" i="8" a="1"/>
  <c r="F273" i="8" s="1"/>
  <c r="F274" i="8" a="1"/>
  <c r="F274" i="8" s="1"/>
  <c r="F275" i="8" a="1"/>
  <c r="F275" i="8" s="1"/>
  <c r="F276" i="8" a="1"/>
  <c r="F276" i="8" s="1"/>
  <c r="F277" i="8" a="1"/>
  <c r="F277" i="8" s="1"/>
  <c r="F278" i="8" a="1"/>
  <c r="F278" i="8" s="1"/>
  <c r="F279" i="8" a="1"/>
  <c r="F279" i="8" s="1"/>
  <c r="F280" i="8" a="1"/>
  <c r="F280" i="8" s="1"/>
  <c r="F281" i="8" a="1"/>
  <c r="F281" i="8" s="1"/>
  <c r="F282" i="8" a="1"/>
  <c r="F282" i="8" s="1"/>
  <c r="F285" i="8" a="1"/>
  <c r="F285" i="8" s="1"/>
  <c r="F286" i="8" a="1"/>
  <c r="F286" i="8" s="1"/>
  <c r="F287" i="8" a="1"/>
  <c r="F287" i="8" s="1"/>
  <c r="F288" i="8" a="1"/>
  <c r="F288" i="8" s="1"/>
  <c r="F289" i="8" a="1"/>
  <c r="F289" i="8" s="1"/>
  <c r="F290" i="8" a="1"/>
  <c r="F290" i="8" s="1"/>
  <c r="F291" i="8" a="1"/>
  <c r="F291" i="8" s="1"/>
  <c r="F292" i="8" a="1"/>
  <c r="F292" i="8" s="1"/>
  <c r="F293" i="8" a="1"/>
  <c r="F293" i="8" s="1"/>
  <c r="F294" i="8" a="1"/>
  <c r="F294" i="8" s="1"/>
  <c r="F295" i="8" a="1"/>
  <c r="F295" i="8" s="1"/>
  <c r="F296" i="8" a="1"/>
  <c r="F296" i="8" s="1"/>
  <c r="F297" i="8" a="1"/>
  <c r="F297" i="8" s="1"/>
  <c r="F302" i="8" a="1"/>
  <c r="F302" i="8" s="1"/>
  <c r="F303" i="8" a="1"/>
  <c r="F303" i="8" s="1"/>
  <c r="F304" i="8" a="1"/>
  <c r="F304" i="8" s="1"/>
  <c r="F305" i="8" a="1"/>
  <c r="F305" i="8" s="1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 s="1"/>
  <c r="F315" i="8" a="1"/>
  <c r="F315" i="8" s="1"/>
  <c r="F316" i="8" a="1"/>
  <c r="F316" i="8" s="1"/>
  <c r="F317" i="8" a="1"/>
  <c r="F317" i="8" s="1"/>
  <c r="F318" i="8" a="1"/>
  <c r="F318" i="8" s="1"/>
  <c r="F321" i="8" a="1"/>
  <c r="F321" i="8" s="1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 s="1"/>
  <c r="F330" i="8" a="1"/>
  <c r="F330" i="8" s="1"/>
  <c r="F331" i="8" a="1"/>
  <c r="F331" i="8" s="1"/>
  <c r="F334" i="8" a="1"/>
  <c r="F334" i="8" s="1"/>
  <c r="F335" i="8" a="1"/>
  <c r="F335" i="8" s="1"/>
  <c r="F336" i="8" a="1"/>
  <c r="F336" i="8" s="1"/>
  <c r="F337" i="8" a="1"/>
  <c r="F337" i="8" s="1"/>
  <c r="F340" i="8" a="1"/>
  <c r="F340" i="8" s="1"/>
  <c r="F341" i="8" a="1"/>
  <c r="F341" i="8" s="1"/>
  <c r="F342" i="8" a="1"/>
  <c r="F342" i="8" s="1"/>
  <c r="F343" i="8" a="1"/>
  <c r="F343" i="8" s="1"/>
  <c r="F344" i="8" a="1"/>
  <c r="F344" i="8"/>
  <c r="F345" i="8" a="1"/>
  <c r="F345" i="8" s="1"/>
  <c r="F346" i="8" a="1"/>
  <c r="F346" i="8" s="1"/>
  <c r="F347" i="8" a="1"/>
  <c r="F347" i="8" s="1"/>
  <c r="F348" i="8" a="1"/>
  <c r="F348" i="8" s="1"/>
  <c r="F349" i="8" a="1"/>
  <c r="F349" i="8" s="1"/>
  <c r="F350" i="8" a="1"/>
  <c r="F350" i="8" s="1"/>
  <c r="F353" i="8" a="1"/>
  <c r="F353" i="8" s="1"/>
  <c r="F354" i="8" a="1"/>
  <c r="F354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 s="1"/>
  <c r="F362" i="8" a="1"/>
  <c r="F362" i="8" s="1"/>
  <c r="F363" i="8" a="1"/>
  <c r="F363" i="8" s="1"/>
  <c r="F364" i="8" a="1"/>
  <c r="F364" i="8" s="1"/>
  <c r="F365" i="8" a="1"/>
  <c r="F365" i="8" s="1"/>
  <c r="F366" i="8" a="1"/>
  <c r="F366" i="8" s="1"/>
  <c r="F367" i="8" a="1"/>
  <c r="F367" i="8" s="1"/>
  <c r="F370" i="8" a="1"/>
  <c r="F370" i="8" s="1"/>
  <c r="F371" i="8" a="1"/>
  <c r="F371" i="8" s="1"/>
  <c r="F372" i="8" a="1"/>
  <c r="F372" i="8" s="1"/>
  <c r="F373" i="8" a="1"/>
  <c r="F373" i="8" s="1"/>
  <c r="F376" i="8" a="1"/>
  <c r="F376" i="8" s="1"/>
  <c r="F377" i="8" a="1"/>
  <c r="F377" i="8" s="1"/>
  <c r="F378" i="8" a="1"/>
  <c r="F378" i="8" s="1"/>
  <c r="F379" i="8" a="1"/>
  <c r="F379" i="8" s="1"/>
  <c r="F382" i="8" a="1"/>
  <c r="F382" i="8" s="1"/>
  <c r="F383" i="8" a="1"/>
  <c r="F383" i="8" s="1"/>
  <c r="F386" i="8" a="1"/>
  <c r="F386" i="8" s="1"/>
  <c r="F387" i="8" a="1"/>
  <c r="F387" i="8" s="1"/>
  <c r="F388" i="8" a="1"/>
  <c r="F388" i="8" s="1"/>
  <c r="F389" i="8" a="1"/>
  <c r="F389" i="8" s="1"/>
  <c r="F115" i="8" a="1"/>
  <c r="F115" i="8" s="1"/>
  <c r="F116" i="8" a="1"/>
  <c r="F116" i="8" s="1"/>
  <c r="F73" i="8" a="1"/>
  <c r="F73" i="8" s="1"/>
  <c r="F55" i="8" a="1"/>
  <c r="F55" i="8" s="1"/>
  <c r="F123" i="8" a="1"/>
  <c r="F123" i="8" s="1"/>
  <c r="F124" i="8" a="1"/>
  <c r="F124" i="8" s="1"/>
  <c r="F71" i="8" a="1"/>
  <c r="F71" i="8" s="1"/>
  <c r="F72" i="8" a="1"/>
  <c r="F72" i="8" s="1"/>
  <c r="F130" i="8" a="1"/>
  <c r="F130" i="8" s="1"/>
  <c r="F131" i="8" a="1"/>
  <c r="F131" i="8" s="1"/>
  <c r="F137" i="8" a="1"/>
  <c r="F137" i="8" s="1"/>
  <c r="F125" i="8" a="1"/>
  <c r="F125" i="8" s="1"/>
  <c r="F126" i="8" a="1"/>
  <c r="F126" i="8" s="1"/>
  <c r="F67" i="8" a="1"/>
  <c r="F67" i="8" s="1"/>
  <c r="F68" i="8" a="1"/>
  <c r="F68" i="8" s="1"/>
  <c r="F132" i="8" a="1"/>
  <c r="F132" i="8" s="1"/>
  <c r="F133" i="8" a="1"/>
  <c r="F133" i="8" s="1"/>
  <c r="F91" i="8" a="1"/>
  <c r="F91" i="8" s="1"/>
  <c r="F92" i="8" a="1"/>
  <c r="F92" i="8" s="1"/>
  <c r="F127" i="8" a="1"/>
  <c r="F127" i="8" s="1"/>
  <c r="F128" i="8" a="1"/>
  <c r="F128" i="8" s="1"/>
  <c r="F134" i="8" a="1"/>
  <c r="F134" i="8" s="1"/>
  <c r="F95" i="8" a="1"/>
  <c r="F95" i="8" s="1"/>
  <c r="F96" i="8" a="1"/>
  <c r="F96" i="8" s="1"/>
  <c r="F111" i="8" a="1"/>
  <c r="F111" i="8" s="1"/>
  <c r="F112" i="8" a="1"/>
  <c r="F112" i="8" s="1"/>
  <c r="F78" i="8" a="1"/>
  <c r="F78" i="8" s="1"/>
  <c r="F79" i="8" a="1"/>
  <c r="F79" i="8" s="1"/>
  <c r="F69" i="8" a="1"/>
  <c r="F69" i="8" s="1"/>
  <c r="F70" i="8" a="1"/>
  <c r="F70" i="8" s="1"/>
  <c r="F119" i="8" a="1"/>
  <c r="F119" i="8" s="1"/>
  <c r="F120" i="8" a="1"/>
  <c r="F120" i="8" s="1"/>
  <c r="F88" i="8" a="1"/>
  <c r="F88" i="8" s="1"/>
  <c r="F89" i="8" a="1"/>
  <c r="F89" i="8" s="1"/>
  <c r="F90" i="8" a="1"/>
  <c r="F90" i="8" s="1"/>
  <c r="F86" i="8" a="1"/>
  <c r="F86" i="8" s="1"/>
  <c r="F87" i="8" a="1"/>
  <c r="F87" i="8" s="1"/>
  <c r="F114" i="8" a="1"/>
  <c r="F114" i="8" s="1"/>
  <c r="F63" i="8" a="1"/>
  <c r="F63" i="8" s="1"/>
  <c r="F64" i="8" a="1"/>
  <c r="F64" i="8" s="1"/>
  <c r="F84" i="8" a="1"/>
  <c r="F84" i="8" s="1"/>
  <c r="F85" i="8" a="1"/>
  <c r="F85" i="8" s="1"/>
  <c r="F56" i="8" a="1"/>
  <c r="F56" i="8" s="1"/>
  <c r="F57" i="8" a="1"/>
  <c r="F57" i="8" s="1"/>
  <c r="F58" i="8" a="1"/>
  <c r="F58" i="8" s="1"/>
  <c r="F117" i="8" a="1"/>
  <c r="F117" i="8" s="1"/>
  <c r="F118" i="8" a="1"/>
  <c r="F118" i="8" s="1"/>
  <c r="F93" i="8" a="1"/>
  <c r="F93" i="8" s="1"/>
  <c r="F94" i="8" a="1"/>
  <c r="F94" i="8" s="1"/>
  <c r="F59" i="8" a="1"/>
  <c r="F59" i="8" s="1"/>
  <c r="F129" i="8" a="1"/>
  <c r="F129" i="8" s="1"/>
  <c r="F61" i="8" a="1"/>
  <c r="F61" i="8" s="1"/>
  <c r="F62" i="8" a="1"/>
  <c r="F62" i="8" s="1"/>
  <c r="F82" i="8" a="1"/>
  <c r="F82" i="8" s="1"/>
  <c r="F83" i="8" a="1"/>
  <c r="F83" i="8" s="1"/>
  <c r="F65" i="8" a="1"/>
  <c r="F65" i="8" s="1"/>
  <c r="F66" i="8" a="1"/>
  <c r="F66" i="8" s="1"/>
  <c r="F104" i="8" a="1"/>
  <c r="F104" i="8" s="1"/>
  <c r="F105" i="8" a="1"/>
  <c r="F105" i="8" s="1"/>
  <c r="F135" i="8" a="1"/>
  <c r="F135" i="8" s="1"/>
  <c r="F136" i="8" a="1"/>
  <c r="F136" i="8" s="1"/>
  <c r="F109" i="8" a="1"/>
  <c r="F109" i="8" s="1"/>
  <c r="F110" i="8" a="1"/>
  <c r="F110" i="8" s="1"/>
  <c r="F76" i="8" a="1"/>
  <c r="F76" i="8" s="1"/>
  <c r="F77" i="8" a="1"/>
  <c r="F77" i="8" s="1"/>
  <c r="F60" i="8" a="1"/>
  <c r="F60" i="8" s="1"/>
  <c r="F121" i="8" a="1"/>
  <c r="F121" i="8" s="1"/>
  <c r="F122" i="8" a="1"/>
  <c r="F122" i="8" s="1"/>
  <c r="F102" i="8" a="1"/>
  <c r="F102" i="8" s="1"/>
  <c r="F103" i="8" a="1"/>
  <c r="F103" i="8" s="1"/>
  <c r="F98" i="8" a="1"/>
  <c r="F98" i="8" s="1"/>
  <c r="F99" i="8" a="1"/>
  <c r="F99" i="8" s="1"/>
  <c r="F107" i="8" a="1"/>
  <c r="F107" i="8" s="1"/>
  <c r="F108" i="8" a="1"/>
  <c r="F108" i="8" s="1"/>
  <c r="F74" i="8" a="1"/>
  <c r="F74" i="8"/>
  <c r="F75" i="8" a="1"/>
  <c r="F75" i="8" s="1"/>
  <c r="F106" i="8" a="1"/>
  <c r="F106" i="8" s="1"/>
  <c r="F80" i="8" a="1"/>
  <c r="F80" i="8" s="1"/>
  <c r="F81" i="8" a="1"/>
  <c r="F81" i="8" s="1"/>
  <c r="F100" i="8" a="1"/>
  <c r="F100" i="8" s="1"/>
  <c r="F101" i="8" a="1"/>
  <c r="F101" i="8" s="1"/>
  <c r="F113" i="8" a="1"/>
  <c r="F113" i="8"/>
  <c r="F97" i="8" a="1"/>
  <c r="F97" i="8" s="1"/>
  <c r="F2" i="8" a="1"/>
  <c r="F2" i="8" s="1"/>
  <c r="F3" i="8" a="1"/>
  <c r="F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35" i="8" a="1"/>
  <c r="F35" i="8" s="1"/>
  <c r="F36" i="8" a="1"/>
  <c r="F36" i="8" s="1"/>
  <c r="F46" i="8" a="1"/>
  <c r="F46" i="8" s="1"/>
  <c r="F47" i="8" a="1"/>
  <c r="F47" i="8" s="1"/>
  <c r="F53" i="8" a="1"/>
  <c r="F53" i="8" s="1"/>
  <c r="F54" i="8" a="1"/>
  <c r="F54" i="8" s="1"/>
  <c r="F39" i="8" a="1"/>
  <c r="F39" i="8" s="1"/>
  <c r="F28" i="8" a="1"/>
  <c r="F28" i="8" s="1"/>
  <c r="F29" i="8" a="1"/>
  <c r="F29" i="8" s="1"/>
  <c r="F51" i="8" a="1"/>
  <c r="F51" i="8" s="1"/>
  <c r="F52" i="8" a="1"/>
  <c r="F52" i="8" s="1"/>
  <c r="F24" i="8" a="1"/>
  <c r="F24" i="8" s="1"/>
  <c r="F25" i="8" a="1"/>
  <c r="F25" i="8" s="1"/>
  <c r="F30" i="8" a="1"/>
  <c r="F30" i="8" s="1"/>
  <c r="F31" i="8" a="1"/>
  <c r="F31" i="8" s="1"/>
  <c r="F18" i="8" a="1"/>
  <c r="F18" i="8" s="1"/>
  <c r="F19" i="8" a="1"/>
  <c r="F19" i="8" s="1"/>
  <c r="F49" i="8" a="1"/>
  <c r="F49" i="8" s="1"/>
  <c r="F50" i="8" a="1"/>
  <c r="F50" i="8" s="1"/>
  <c r="F20" i="8" a="1"/>
  <c r="F20" i="8" s="1"/>
  <c r="F21" i="8" a="1"/>
  <c r="F21" i="8" s="1"/>
  <c r="F40" i="8" a="1"/>
  <c r="F40" i="8" s="1"/>
  <c r="F41" i="8" a="1"/>
  <c r="F41" i="8" s="1"/>
  <c r="F44" i="8" a="1"/>
  <c r="F44" i="8" s="1"/>
  <c r="F45" i="8" a="1"/>
  <c r="F45" i="8" s="1"/>
  <c r="F32" i="8" a="1"/>
  <c r="F32" i="8" s="1"/>
  <c r="F22" i="8" a="1"/>
  <c r="F22" i="8" s="1"/>
  <c r="F23" i="8" a="1"/>
  <c r="F23" i="8" s="1"/>
  <c r="F37" i="8" a="1"/>
  <c r="F37" i="8" s="1"/>
  <c r="F38" i="8" a="1"/>
  <c r="F38" i="8" s="1"/>
  <c r="F48" i="8" a="1"/>
  <c r="F48" i="8" s="1"/>
  <c r="F26" i="8" a="1"/>
  <c r="F26" i="8" s="1"/>
  <c r="F27" i="8" a="1"/>
  <c r="F27" i="8" s="1"/>
  <c r="F42" i="8" a="1"/>
  <c r="F42" i="8" s="1"/>
  <c r="F43" i="8" a="1"/>
  <c r="F43" i="8" s="1"/>
  <c r="F33" i="8" a="1"/>
  <c r="F33" i="8" s="1"/>
  <c r="F34" i="8" a="1"/>
  <c r="F34" i="8" s="1"/>
  <c r="F216" i="8" a="1"/>
  <c r="F216" i="8" s="1"/>
  <c r="F217" i="8" a="1"/>
  <c r="F217" i="8" s="1"/>
  <c r="F201" i="8" a="1"/>
  <c r="F201" i="8" s="1"/>
  <c r="F202" i="8" a="1"/>
  <c r="F202" i="8" s="1"/>
  <c r="F229" i="8" a="1"/>
  <c r="F229" i="8" s="1"/>
  <c r="F230" i="8" a="1"/>
  <c r="F230" i="8" s="1"/>
  <c r="F144" i="8" a="1"/>
  <c r="F144" i="8" s="1"/>
  <c r="F145" i="8" a="1"/>
  <c r="F145" i="8" s="1"/>
  <c r="F162" i="8" a="1"/>
  <c r="F162" i="8" s="1"/>
  <c r="F163" i="8" a="1"/>
  <c r="F163" i="8" s="1"/>
  <c r="F186" i="8" a="1"/>
  <c r="F186" i="8" s="1"/>
  <c r="F170" i="8" a="1"/>
  <c r="F170" i="8" s="1"/>
  <c r="F171" i="8" a="1"/>
  <c r="F171" i="8" s="1"/>
  <c r="F192" i="8" a="1"/>
  <c r="F192" i="8" s="1"/>
  <c r="F193" i="8" a="1"/>
  <c r="F193" i="8" s="1"/>
  <c r="F174" i="8" a="1"/>
  <c r="F174" i="8" s="1"/>
  <c r="F175" i="8" a="1"/>
  <c r="F175" i="8" s="1"/>
  <c r="F172" i="8" a="1"/>
  <c r="F172" i="8" s="1"/>
  <c r="F173" i="8" a="1"/>
  <c r="F173" i="8" s="1"/>
  <c r="F182" i="8" a="1"/>
  <c r="F182" i="8" s="1"/>
  <c r="F183" i="8" a="1"/>
  <c r="F183" i="8" s="1"/>
  <c r="F203" i="8" a="1"/>
  <c r="F203" i="8" s="1"/>
  <c r="F204" i="8" a="1"/>
  <c r="F204" i="8" s="1"/>
  <c r="F152" i="8" a="1"/>
  <c r="F152" i="8" s="1"/>
  <c r="F208" i="8" a="1"/>
  <c r="F208" i="8" s="1"/>
  <c r="F157" i="8" a="1"/>
  <c r="F157" i="8" s="1"/>
  <c r="F158" i="8" a="1"/>
  <c r="F158" i="8" s="1"/>
  <c r="F166" i="8" a="1"/>
  <c r="F166" i="8" s="1"/>
  <c r="F167" i="8" a="1"/>
  <c r="F167" i="8" s="1"/>
  <c r="F187" i="8" a="1"/>
  <c r="F187" i="8" s="1"/>
  <c r="F188" i="8" a="1"/>
  <c r="F188" i="8" s="1"/>
  <c r="F146" i="8" a="1"/>
  <c r="F146" i="8" s="1"/>
  <c r="F147" i="8" a="1"/>
  <c r="F147" i="8" s="1"/>
  <c r="F214" i="8" a="1"/>
  <c r="F214" i="8" s="1"/>
  <c r="F215" i="8" a="1"/>
  <c r="F215" i="8"/>
  <c r="F180" i="8" a="1"/>
  <c r="F180" i="8" s="1"/>
  <c r="F181" i="8" a="1"/>
  <c r="F181" i="8" s="1"/>
  <c r="F218" i="8" a="1"/>
  <c r="F218" i="8" s="1"/>
  <c r="F219" i="8" a="1"/>
  <c r="F219" i="8" s="1"/>
  <c r="F220" i="8" a="1"/>
  <c r="F220" i="8" s="1"/>
  <c r="F159" i="8" a="1"/>
  <c r="F159" i="8" s="1"/>
  <c r="F160" i="8" a="1"/>
  <c r="F160" i="8"/>
  <c r="F138" i="8" a="1"/>
  <c r="F138" i="8" s="1"/>
  <c r="F139" i="8" a="1"/>
  <c r="F139" i="8" s="1"/>
  <c r="F184" i="8" a="1"/>
  <c r="F184" i="8" s="1"/>
  <c r="F185" i="8" a="1"/>
  <c r="F185" i="8" s="1"/>
  <c r="F233" i="8" a="1"/>
  <c r="F233" i="8" s="1"/>
  <c r="F205" i="8" a="1"/>
  <c r="F205" i="8" s="1"/>
  <c r="F199" i="8" a="1"/>
  <c r="F199" i="8" s="1"/>
  <c r="F200" i="8" a="1"/>
  <c r="F200" i="8" s="1"/>
  <c r="F140" i="8" a="1"/>
  <c r="F140" i="8" s="1"/>
  <c r="F141" i="8" a="1"/>
  <c r="F141" i="8" s="1"/>
  <c r="F194" i="8" a="1"/>
  <c r="F194" i="8" s="1"/>
  <c r="F195" i="8" a="1"/>
  <c r="F195" i="8" s="1"/>
  <c r="F198" i="8" a="1"/>
  <c r="F198" i="8" s="1"/>
  <c r="F210" i="8" a="1"/>
  <c r="F210" i="8" s="1"/>
  <c r="F211" i="8" a="1"/>
  <c r="F211" i="8"/>
  <c r="F227" i="8" a="1"/>
  <c r="F227" i="8" s="1"/>
  <c r="F228" i="8" a="1"/>
  <c r="F228" i="8" s="1"/>
  <c r="F168" i="8" a="1"/>
  <c r="F168" i="8" s="1"/>
  <c r="F169" i="8" a="1"/>
  <c r="F169" i="8" s="1"/>
  <c r="F212" i="8" a="1"/>
  <c r="F212" i="8" s="1"/>
  <c r="F213" i="8" a="1"/>
  <c r="F213" i="8" s="1"/>
  <c r="F221" i="8" a="1"/>
  <c r="F221" i="8" s="1"/>
  <c r="F222" i="8" a="1"/>
  <c r="F222" i="8" s="1"/>
  <c r="F190" i="8" a="1"/>
  <c r="F190" i="8" s="1"/>
  <c r="F191" i="8" a="1"/>
  <c r="F191" i="8" s="1"/>
  <c r="F142" i="8" a="1"/>
  <c r="F142" i="8" s="1"/>
  <c r="F143" i="8" a="1"/>
  <c r="F143" i="8"/>
  <c r="F225" i="8" a="1"/>
  <c r="F225" i="8" s="1"/>
  <c r="F226" i="8" a="1"/>
  <c r="F226" i="8" s="1"/>
  <c r="F150" i="8" a="1"/>
  <c r="F150" i="8" s="1"/>
  <c r="F151" i="8" a="1"/>
  <c r="F151" i="8" s="1"/>
  <c r="F164" i="8" a="1"/>
  <c r="F164" i="8" s="1"/>
  <c r="F165" i="8" a="1"/>
  <c r="F165" i="8" s="1"/>
  <c r="F161" i="8" a="1"/>
  <c r="F161" i="8" s="1"/>
  <c r="F148" i="8" a="1"/>
  <c r="F148" i="8" s="1"/>
  <c r="F149" i="8" a="1"/>
  <c r="F149" i="8" s="1"/>
  <c r="F206" i="8" a="1"/>
  <c r="F206" i="8" s="1"/>
  <c r="F207" i="8" a="1"/>
  <c r="F207" i="8" s="1"/>
  <c r="F209" i="8" a="1"/>
  <c r="F209" i="8" s="1"/>
  <c r="F223" i="8" a="1"/>
  <c r="F223" i="8" s="1"/>
  <c r="F224" i="8" a="1"/>
  <c r="F224" i="8" s="1"/>
  <c r="F153" i="8" a="1"/>
  <c r="F153" i="8" s="1"/>
  <c r="F154" i="8" a="1"/>
  <c r="F154" i="8" s="1"/>
  <c r="F176" i="8" a="1"/>
  <c r="F176" i="8" s="1"/>
  <c r="F177" i="8" a="1"/>
  <c r="F177" i="8" s="1"/>
  <c r="F231" i="8" a="1"/>
  <c r="F231" i="8" s="1"/>
  <c r="F232" i="8" a="1"/>
  <c r="F232" i="8" s="1"/>
  <c r="F189" i="8" a="1"/>
  <c r="F189" i="8" s="1"/>
  <c r="F155" i="8" a="1"/>
  <c r="F155" i="8" s="1"/>
  <c r="F156" i="8" a="1"/>
  <c r="F156" i="8" s="1"/>
  <c r="F178" i="8" a="1"/>
  <c r="F178" i="8" s="1"/>
  <c r="F179" i="8" a="1"/>
  <c r="F179" i="8" s="1"/>
  <c r="F196" i="8" a="1"/>
  <c r="F196" i="8" s="1"/>
  <c r="F197" i="8" a="1"/>
  <c r="F197" i="8" s="1"/>
  <c r="F2" i="6" a="1"/>
  <c r="F2" i="6" s="1"/>
  <c r="AC5" i="1"/>
  <c r="AC4" i="1"/>
  <c r="F75" i="6" a="1"/>
  <c r="F75" i="6" s="1"/>
  <c r="F76" i="6" a="1"/>
  <c r="F76" i="6" s="1"/>
  <c r="F84" i="6" a="1"/>
  <c r="F84" i="6" s="1"/>
  <c r="F85" i="6" a="1"/>
  <c r="F85" i="6" s="1"/>
  <c r="F90" i="6" a="1"/>
  <c r="F90" i="6" s="1"/>
  <c r="F91" i="6" a="1"/>
  <c r="F91" i="6" s="1"/>
  <c r="F152" i="6" a="1"/>
  <c r="F152" i="6" s="1"/>
  <c r="F153" i="6" a="1"/>
  <c r="F153" i="6" s="1"/>
  <c r="F191" i="6" a="1"/>
  <c r="F191" i="6" s="1"/>
  <c r="F192" i="6" a="1"/>
  <c r="F192" i="6" s="1"/>
  <c r="F196" i="6" a="1"/>
  <c r="F196" i="6" s="1"/>
  <c r="F197" i="6" a="1"/>
  <c r="F197" i="6" s="1"/>
  <c r="F228" i="6" a="1"/>
  <c r="F228" i="6" s="1"/>
  <c r="F229" i="6" a="1"/>
  <c r="F229" i="6" s="1"/>
  <c r="F255" i="6" a="1"/>
  <c r="F255" i="6" s="1"/>
  <c r="F256" i="6" a="1"/>
  <c r="F256" i="6" s="1"/>
  <c r="F273" i="6" a="1"/>
  <c r="F273" i="6" s="1"/>
  <c r="F274" i="6" a="1"/>
  <c r="F274" i="6" s="1"/>
  <c r="F309" i="6" a="1"/>
  <c r="F309" i="6" s="1"/>
  <c r="F310" i="6" a="1"/>
  <c r="F310" i="6" s="1"/>
  <c r="F319" i="6" a="1"/>
  <c r="F319" i="6" s="1"/>
  <c r="F320" i="6" a="1"/>
  <c r="F320" i="6" s="1"/>
  <c r="F346" i="6" a="1"/>
  <c r="F346" i="6" s="1"/>
  <c r="F347" i="6" a="1"/>
  <c r="F347" i="6" s="1"/>
  <c r="F360" i="6" a="1"/>
  <c r="F360" i="6" s="1"/>
  <c r="F361" i="6" a="1"/>
  <c r="F361" i="6" s="1"/>
  <c r="F375" i="6" a="1"/>
  <c r="F375" i="6" s="1"/>
  <c r="F376" i="6" a="1"/>
  <c r="F376" i="6" s="1"/>
  <c r="F381" i="6" a="1"/>
  <c r="F381" i="6" s="1"/>
  <c r="F382" i="6" a="1"/>
  <c r="F382" i="6" s="1"/>
  <c r="F80" i="6" a="1"/>
  <c r="F80" i="6" s="1"/>
  <c r="F81" i="6" a="1"/>
  <c r="F81" i="6" s="1"/>
  <c r="F86" i="6" a="1"/>
  <c r="F86" i="6" s="1"/>
  <c r="F87" i="6" a="1"/>
  <c r="F87" i="6" s="1"/>
  <c r="F89" i="6" a="1"/>
  <c r="F89" i="6" s="1"/>
  <c r="F92" i="6" a="1"/>
  <c r="F92" i="6" s="1"/>
  <c r="F93" i="6" a="1"/>
  <c r="F93" i="6" s="1"/>
  <c r="F98" i="6" a="1"/>
  <c r="F98" i="6" s="1"/>
  <c r="F103" i="6" a="1"/>
  <c r="F103" i="6" s="1"/>
  <c r="F108" i="6" a="1"/>
  <c r="F108" i="6" s="1"/>
  <c r="F111" i="6" a="1"/>
  <c r="F111" i="6" s="1"/>
  <c r="F116" i="6" a="1"/>
  <c r="F116" i="6" s="1"/>
  <c r="F120" i="6" a="1"/>
  <c r="F120" i="6" s="1"/>
  <c r="F121" i="6" a="1"/>
  <c r="F121" i="6" s="1"/>
  <c r="F128" i="6" a="1"/>
  <c r="F128" i="6" s="1"/>
  <c r="F129" i="6" a="1"/>
  <c r="F129" i="6" s="1"/>
  <c r="F134" i="6" a="1"/>
  <c r="F134" i="6" s="1"/>
  <c r="F139" i="6" a="1"/>
  <c r="F139" i="6" s="1"/>
  <c r="F140" i="6" a="1"/>
  <c r="F140" i="6" s="1"/>
  <c r="F145" i="6" a="1"/>
  <c r="F145" i="6" s="1"/>
  <c r="F164" i="6" a="1"/>
  <c r="F164" i="6" s="1"/>
  <c r="F165" i="6" a="1"/>
  <c r="F165" i="6" s="1"/>
  <c r="F168" i="6" a="1"/>
  <c r="F168" i="6" s="1"/>
  <c r="F169" i="6" a="1"/>
  <c r="F169" i="6" s="1"/>
  <c r="F172" i="6" a="1"/>
  <c r="F172" i="6" s="1"/>
  <c r="F173" i="6" a="1"/>
  <c r="F173" i="6" s="1"/>
  <c r="F176" i="6" a="1"/>
  <c r="F176" i="6" s="1"/>
  <c r="F177" i="6" a="1"/>
  <c r="F177" i="6" s="1"/>
  <c r="F180" i="6" a="1"/>
  <c r="F180" i="6" s="1"/>
  <c r="F181" i="6" a="1"/>
  <c r="F181" i="6" s="1"/>
  <c r="F186" i="6" a="1"/>
  <c r="F186" i="6" s="1"/>
  <c r="F187" i="6" a="1"/>
  <c r="F187" i="6" s="1"/>
  <c r="F188" i="6" a="1"/>
  <c r="F188" i="6" s="1"/>
  <c r="F200" i="6" a="1"/>
  <c r="F200" i="6" s="1"/>
  <c r="F201" i="6" a="1"/>
  <c r="F201" i="6" s="1"/>
  <c r="F202" i="6" a="1"/>
  <c r="F202" i="6" s="1"/>
  <c r="F204" i="6" a="1"/>
  <c r="F204" i="6" s="1"/>
  <c r="F205" i="6" a="1"/>
  <c r="F205" i="6" s="1"/>
  <c r="F206" i="6" a="1"/>
  <c r="F206" i="6" s="1"/>
  <c r="F209" i="6" a="1"/>
  <c r="F209" i="6" s="1"/>
  <c r="F210" i="6" a="1"/>
  <c r="F210" i="6" s="1"/>
  <c r="F211" i="6" a="1"/>
  <c r="F211" i="6" s="1"/>
  <c r="F212" i="6" a="1"/>
  <c r="F212" i="6" s="1"/>
  <c r="F215" i="6" a="1"/>
  <c r="F215" i="6" s="1"/>
  <c r="F216" i="6" a="1"/>
  <c r="F216" i="6" s="1"/>
  <c r="F217" i="6" a="1"/>
  <c r="F217" i="6" s="1"/>
  <c r="F220" i="6" a="1"/>
  <c r="F220" i="6" s="1"/>
  <c r="F221" i="6" a="1"/>
  <c r="F221" i="6" s="1"/>
  <c r="F222" i="6" a="1"/>
  <c r="F222" i="6" s="1"/>
  <c r="F223" i="6" a="1"/>
  <c r="F223" i="6" s="1"/>
  <c r="F232" i="6" a="1"/>
  <c r="F232" i="6" s="1"/>
  <c r="F233" i="6" a="1"/>
  <c r="F233" i="6" s="1"/>
  <c r="F236" i="6" a="1"/>
  <c r="F236" i="6" s="1"/>
  <c r="F237" i="6" a="1"/>
  <c r="F237" i="6" s="1"/>
  <c r="F238" i="6" a="1"/>
  <c r="F238" i="6" s="1"/>
  <c r="F241" i="6" a="1"/>
  <c r="F241" i="6" s="1"/>
  <c r="F244" i="6" a="1"/>
  <c r="F244" i="6" s="1"/>
  <c r="F247" i="6" a="1"/>
  <c r="F247" i="6" s="1"/>
  <c r="F248" i="6" a="1"/>
  <c r="F248" i="6" s="1"/>
  <c r="F251" i="6" a="1"/>
  <c r="F251" i="6" s="1"/>
  <c r="F252" i="6" a="1"/>
  <c r="F252" i="6" s="1"/>
  <c r="F263" i="6" a="1"/>
  <c r="F263" i="6" s="1"/>
  <c r="F264" i="6" a="1"/>
  <c r="F264" i="6" s="1"/>
  <c r="F267" i="6" a="1"/>
  <c r="F267" i="6" s="1"/>
  <c r="F268" i="6" a="1"/>
  <c r="F268" i="6" s="1"/>
  <c r="F278" i="6" a="1"/>
  <c r="F278" i="6" s="1"/>
  <c r="F279" i="6" a="1"/>
  <c r="F279" i="6" s="1"/>
  <c r="F282" i="6" a="1"/>
  <c r="F282" i="6" s="1"/>
  <c r="F285" i="6" a="1"/>
  <c r="F285" i="6" s="1"/>
  <c r="F289" i="6" a="1"/>
  <c r="F289" i="6" s="1"/>
  <c r="F290" i="6" a="1"/>
  <c r="F290" i="6" s="1"/>
  <c r="F295" i="6" a="1"/>
  <c r="F295" i="6" s="1"/>
  <c r="F296" i="6" a="1"/>
  <c r="F296" i="6" s="1"/>
  <c r="F301" i="6" a="1"/>
  <c r="F301" i="6" s="1"/>
  <c r="F302" i="6" a="1"/>
  <c r="F302" i="6" s="1"/>
  <c r="F305" i="6" a="1"/>
  <c r="F305" i="6" s="1"/>
  <c r="F311" i="6" a="1"/>
  <c r="F311" i="6" s="1"/>
  <c r="F314" i="6" a="1"/>
  <c r="F314" i="6" s="1"/>
  <c r="F321" i="6" a="1"/>
  <c r="F321" i="6" s="1"/>
  <c r="F322" i="6" a="1"/>
  <c r="F322" i="6" s="1"/>
  <c r="F327" i="6" a="1"/>
  <c r="F327" i="6" s="1"/>
  <c r="F328" i="6" a="1"/>
  <c r="F328" i="6" s="1"/>
  <c r="F333" i="6" a="1"/>
  <c r="F333" i="6" s="1"/>
  <c r="F338" i="6" a="1"/>
  <c r="F338" i="6" s="1"/>
  <c r="F339" i="6" a="1"/>
  <c r="F339" i="6" s="1"/>
  <c r="F342" i="6" a="1"/>
  <c r="F342" i="6" s="1"/>
  <c r="F343" i="6" a="1"/>
  <c r="F343" i="6" s="1"/>
  <c r="F344" i="6" a="1"/>
  <c r="F344" i="6" s="1"/>
  <c r="F345" i="6" a="1"/>
  <c r="F345" i="6" s="1"/>
  <c r="F352" i="6" a="1"/>
  <c r="F352" i="6" s="1"/>
  <c r="F353" i="6" a="1"/>
  <c r="F353" i="6" s="1"/>
  <c r="F356" i="6" a="1"/>
  <c r="F356" i="6" s="1"/>
  <c r="F357" i="6" a="1"/>
  <c r="F357" i="6" s="1"/>
  <c r="F368" i="6" a="1"/>
  <c r="F368" i="6" s="1"/>
  <c r="F369" i="6" a="1"/>
  <c r="F369" i="6" s="1"/>
  <c r="F371" i="6" a="1"/>
  <c r="F371" i="6" s="1"/>
  <c r="F372" i="6" a="1"/>
  <c r="F372" i="6" s="1"/>
  <c r="F379" i="6" a="1"/>
  <c r="F379" i="6" s="1"/>
  <c r="F380" i="6" a="1"/>
  <c r="F380" i="6" s="1"/>
  <c r="F383" i="6" a="1"/>
  <c r="F383" i="6" s="1"/>
  <c r="F384" i="6" a="1"/>
  <c r="F384" i="6" s="1"/>
  <c r="F385" i="6" a="1"/>
  <c r="F385" i="6" s="1"/>
  <c r="F390" i="6" a="1"/>
  <c r="F390" i="6" s="1"/>
  <c r="F126" i="6" a="1"/>
  <c r="F126" i="6" s="1"/>
  <c r="F127" i="6" a="1"/>
  <c r="F127" i="6" s="1"/>
  <c r="F160" i="6" a="1"/>
  <c r="F160" i="6" s="1"/>
  <c r="F161" i="6" a="1"/>
  <c r="F161" i="6" s="1"/>
  <c r="F4" i="6" a="1"/>
  <c r="F4" i="6" s="1"/>
  <c r="F5" i="6" a="1"/>
  <c r="F5" i="6" s="1"/>
  <c r="F39" i="6" a="1"/>
  <c r="F39" i="6" s="1"/>
  <c r="F362" i="6" a="1"/>
  <c r="F362" i="6" s="1"/>
  <c r="F363" i="6" a="1"/>
  <c r="F363" i="6" s="1"/>
  <c r="F135" i="6" a="1"/>
  <c r="F135" i="6" s="1"/>
  <c r="F44" i="6" a="1"/>
  <c r="F44" i="6" s="1"/>
  <c r="F48" i="6" a="1"/>
  <c r="F48" i="6" s="1"/>
  <c r="F109" i="6" a="1"/>
  <c r="F109" i="6" s="1"/>
  <c r="F110" i="6" a="1"/>
  <c r="F110" i="6" s="1"/>
  <c r="F16" i="6" a="1"/>
  <c r="F16" i="6" s="1"/>
  <c r="F17" i="6" a="1"/>
  <c r="F17" i="6" s="1"/>
  <c r="F20" i="6" a="1"/>
  <c r="F20" i="6" s="1"/>
  <c r="F21" i="6" a="1"/>
  <c r="F21" i="6" s="1"/>
  <c r="F27" i="6" a="1"/>
  <c r="F27" i="6" s="1"/>
  <c r="F275" i="6" a="1"/>
  <c r="F275" i="6" s="1"/>
  <c r="F276" i="6" a="1"/>
  <c r="F276" i="6" s="1"/>
  <c r="F94" i="6" a="1"/>
  <c r="F94" i="6" s="1"/>
  <c r="F95" i="6" a="1"/>
  <c r="F95" i="6" s="1"/>
  <c r="F58" i="6" a="1"/>
  <c r="F58" i="6" s="1"/>
  <c r="F112" i="6" a="1"/>
  <c r="F112" i="6" s="1"/>
  <c r="F113" i="6" a="1"/>
  <c r="F113" i="6" s="1"/>
  <c r="F67" i="6" a="1"/>
  <c r="F67" i="6" s="1"/>
  <c r="F68" i="6" a="1"/>
  <c r="F68" i="6" s="1"/>
  <c r="F257" i="6" a="1"/>
  <c r="F257" i="6" s="1"/>
  <c r="F258" i="6" a="1"/>
  <c r="F258" i="6" s="1"/>
  <c r="F73" i="6" a="1"/>
  <c r="F73" i="6" s="1"/>
  <c r="F74" i="6" a="1"/>
  <c r="F74" i="6" s="1"/>
  <c r="F11" i="6" a="1"/>
  <c r="F11" i="6" s="1"/>
  <c r="F12" i="6" a="1"/>
  <c r="F12" i="6" s="1"/>
  <c r="F141" i="6" a="1"/>
  <c r="F141" i="6" s="1"/>
  <c r="F243" i="6" a="1"/>
  <c r="F243" i="6" s="1"/>
  <c r="F3" i="6" a="1"/>
  <c r="F3" i="6" s="1"/>
  <c r="F9" i="6" a="1"/>
  <c r="F9" i="6" s="1"/>
  <c r="F10" i="6" a="1"/>
  <c r="F10" i="6" s="1"/>
  <c r="F15" i="6" a="1"/>
  <c r="F15" i="6" s="1"/>
  <c r="F18" i="6" a="1"/>
  <c r="F18" i="6" s="1"/>
  <c r="F19" i="6" a="1"/>
  <c r="F19" i="6" s="1"/>
  <c r="F26" i="6" a="1"/>
  <c r="F26" i="6" s="1"/>
  <c r="F29" i="6" a="1"/>
  <c r="F29" i="6" s="1"/>
  <c r="F30" i="6" a="1"/>
  <c r="F30" i="6" s="1"/>
  <c r="F33" i="6" a="1"/>
  <c r="F33" i="6" s="1"/>
  <c r="F38" i="6" a="1"/>
  <c r="F38" i="6" s="1"/>
  <c r="F42" i="6" a="1"/>
  <c r="F42" i="6" s="1"/>
  <c r="F43" i="6" a="1"/>
  <c r="F43" i="6" s="1"/>
  <c r="F47" i="6" a="1"/>
  <c r="F47" i="6" s="1"/>
  <c r="F50" i="6" a="1"/>
  <c r="F50" i="6" s="1"/>
  <c r="F56" i="6" a="1"/>
  <c r="F56" i="6" s="1"/>
  <c r="F57" i="6" a="1"/>
  <c r="F57" i="6" s="1"/>
  <c r="F61" i="6" a="1"/>
  <c r="F61" i="6" s="1"/>
  <c r="F66" i="6" a="1"/>
  <c r="F66" i="6" s="1"/>
  <c r="F71" i="6" a="1"/>
  <c r="F71" i="6" s="1"/>
  <c r="F72" i="6" a="1"/>
  <c r="F72" i="6" s="1"/>
  <c r="F77" i="6" a="1"/>
  <c r="F77" i="6" s="1"/>
  <c r="E2" i="2" a="1"/>
  <c r="E2" i="2" s="1"/>
  <c r="M9" i="4"/>
  <c r="L9" i="4"/>
  <c r="K9" i="4"/>
  <c r="M6" i="4"/>
  <c r="L6" i="4"/>
  <c r="M8" i="4"/>
  <c r="L8" i="4"/>
  <c r="K8" i="4"/>
  <c r="K6" i="4"/>
  <c r="M7" i="4"/>
  <c r="L7" i="4"/>
  <c r="K7" i="4"/>
  <c r="D78" i="4"/>
  <c r="D80" i="4" s="1"/>
  <c r="J79" i="4"/>
  <c r="L78" i="4"/>
  <c r="K78" i="4"/>
  <c r="J78" i="4"/>
  <c r="E78" i="4"/>
  <c r="E79" i="4" s="1"/>
  <c r="F78" i="4"/>
  <c r="F79" i="4" s="1"/>
  <c r="D79" i="4"/>
  <c r="J101" i="3"/>
  <c r="J100" i="3"/>
  <c r="J99" i="3"/>
  <c r="J98" i="3"/>
  <c r="E100" i="3"/>
  <c r="E99" i="3"/>
  <c r="D104" i="3"/>
  <c r="D103" i="3"/>
  <c r="D102" i="3"/>
  <c r="D101" i="3"/>
  <c r="D100" i="3"/>
  <c r="D99" i="3"/>
  <c r="D98" i="3"/>
  <c r="E2" i="4" a="1"/>
  <c r="E2" i="4" s="1"/>
  <c r="E3" i="4" s="1" a="1"/>
  <c r="E3" i="4" s="1"/>
  <c r="E4" i="4" s="1" a="1"/>
  <c r="E4" i="4" s="1"/>
  <c r="E5" i="4" s="1" a="1"/>
  <c r="E5" i="4" s="1"/>
  <c r="E6" i="4" s="1" a="1"/>
  <c r="E6" i="4" s="1"/>
  <c r="E7" i="4" s="1" a="1"/>
  <c r="E7" i="4" s="1"/>
  <c r="E8" i="4" s="1" a="1"/>
  <c r="E8" i="4" s="1"/>
  <c r="E9" i="4" s="1" a="1"/>
  <c r="E9" i="4" s="1"/>
  <c r="E10" i="4" s="1" a="1"/>
  <c r="E10" i="4" s="1"/>
  <c r="E11" i="4" s="1" a="1"/>
  <c r="E11" i="4" s="1"/>
  <c r="E12" i="4" s="1" a="1"/>
  <c r="E12" i="4" s="1"/>
  <c r="E13" i="4" s="1" a="1"/>
  <c r="E13" i="4" s="1"/>
  <c r="E14" i="4" s="1" a="1"/>
  <c r="E14" i="4" s="1"/>
  <c r="E15" i="4" s="1" a="1"/>
  <c r="E15" i="4" s="1"/>
  <c r="E16" i="4" s="1" a="1"/>
  <c r="E16" i="4" s="1"/>
  <c r="E17" i="4" s="1" a="1"/>
  <c r="E17" i="4" s="1"/>
  <c r="E18" i="4" s="1" a="1"/>
  <c r="E18" i="4" s="1"/>
  <c r="E19" i="4" s="1" a="1"/>
  <c r="E19" i="4" s="1"/>
  <c r="E20" i="4" s="1" a="1"/>
  <c r="E20" i="4" s="1"/>
  <c r="E21" i="4" s="1" a="1"/>
  <c r="E21" i="4" s="1"/>
  <c r="E22" i="4" s="1" a="1"/>
  <c r="E22" i="4" s="1"/>
  <c r="E23" i="4" s="1" a="1"/>
  <c r="E23" i="4" s="1"/>
  <c r="E24" i="4" s="1" a="1"/>
  <c r="E24" i="4" s="1"/>
  <c r="E25" i="4" s="1" a="1"/>
  <c r="E25" i="4" s="1"/>
  <c r="E26" i="4" s="1" a="1"/>
  <c r="E26" i="4" s="1"/>
  <c r="E27" i="4" s="1" a="1"/>
  <c r="E27" i="4" s="1"/>
  <c r="E28" i="4" s="1" a="1"/>
  <c r="E28" i="4" s="1"/>
  <c r="E29" i="4" s="1" a="1"/>
  <c r="E29" i="4" s="1"/>
  <c r="E30" i="4" s="1" a="1"/>
  <c r="E30" i="4" s="1"/>
  <c r="E31" i="4" s="1" a="1"/>
  <c r="E31" i="4" s="1"/>
  <c r="E32" i="4" s="1" a="1"/>
  <c r="E32" i="4" s="1"/>
  <c r="E33" i="4" s="1" a="1"/>
  <c r="E33" i="4" s="1"/>
  <c r="E34" i="4" s="1" a="1"/>
  <c r="E34" i="4" s="1"/>
  <c r="E35" i="4" s="1" a="1"/>
  <c r="E35" i="4" s="1"/>
  <c r="E36" i="4" s="1" a="1"/>
  <c r="E36" i="4" s="1"/>
  <c r="E37" i="4" s="1" a="1"/>
  <c r="E37" i="4" s="1"/>
  <c r="E38" i="4" s="1" a="1"/>
  <c r="E38" i="4" s="1"/>
  <c r="E39" i="4" s="1" a="1"/>
  <c r="E39" i="4" s="1"/>
  <c r="E40" i="4" s="1" a="1"/>
  <c r="E40" i="4" s="1"/>
  <c r="E41" i="4" s="1" a="1"/>
  <c r="E41" i="4" s="1"/>
  <c r="E42" i="4" s="1" a="1"/>
  <c r="E42" i="4" s="1"/>
  <c r="E43" i="4" s="1" a="1"/>
  <c r="E43" i="4" s="1"/>
  <c r="E44" i="4" s="1" a="1"/>
  <c r="E44" i="4" s="1"/>
  <c r="E45" i="4" s="1" a="1"/>
  <c r="E45" i="4" s="1"/>
  <c r="E46" i="4" s="1" a="1"/>
  <c r="E46" i="4" s="1"/>
  <c r="E47" i="4" s="1" a="1"/>
  <c r="E47" i="4" s="1"/>
  <c r="E48" i="4" s="1" a="1"/>
  <c r="E48" i="4" s="1"/>
  <c r="E49" i="4" s="1" a="1"/>
  <c r="E49" i="4" s="1"/>
  <c r="E50" i="4" s="1" a="1"/>
  <c r="E50" i="4" s="1"/>
  <c r="E51" i="4" s="1" a="1"/>
  <c r="E51" i="4" s="1"/>
  <c r="E52" i="4" s="1" a="1"/>
  <c r="E52" i="4" s="1"/>
  <c r="E53" i="4" s="1" a="1"/>
  <c r="E53" i="4" s="1"/>
  <c r="E54" i="4" s="1" a="1"/>
  <c r="E54" i="4" s="1"/>
  <c r="E55" i="4" s="1" a="1"/>
  <c r="E55" i="4" s="1"/>
  <c r="E56" i="4" s="1" a="1"/>
  <c r="E56" i="4" s="1"/>
  <c r="E57" i="4" s="1" a="1"/>
  <c r="E57" i="4" s="1"/>
  <c r="E58" i="4" s="1" a="1"/>
  <c r="E58" i="4" s="1"/>
  <c r="E59" i="4" s="1" a="1"/>
  <c r="E59" i="4" s="1"/>
  <c r="E60" i="4" s="1" a="1"/>
  <c r="E60" i="4" s="1"/>
  <c r="E61" i="4" s="1" a="1"/>
  <c r="E61" i="4" s="1"/>
  <c r="E62" i="4" s="1" a="1"/>
  <c r="E62" i="4" s="1"/>
  <c r="E63" i="4" s="1" a="1"/>
  <c r="E63" i="4" s="1"/>
  <c r="E64" i="4" s="1" a="1"/>
  <c r="E64" i="4" s="1"/>
  <c r="E65" i="4" s="1" a="1"/>
  <c r="E65" i="4" s="1"/>
  <c r="E66" i="4" s="1" a="1"/>
  <c r="E66" i="4" s="1"/>
  <c r="E67" i="4" s="1" a="1"/>
  <c r="E67" i="4" s="1"/>
  <c r="E68" i="4" s="1" a="1"/>
  <c r="E68" i="4" s="1"/>
  <c r="E69" i="4" s="1" a="1"/>
  <c r="E69" i="4" s="1"/>
  <c r="E70" i="4" s="1" a="1"/>
  <c r="E70" i="4" s="1"/>
  <c r="E71" i="4" s="1" a="1"/>
  <c r="E71" i="4" s="1"/>
  <c r="E72" i="4" s="1" a="1"/>
  <c r="E72" i="4" s="1"/>
  <c r="E73" i="4" s="1" a="1"/>
  <c r="E73" i="4" s="1"/>
  <c r="E2" i="3" a="1"/>
  <c r="E2" i="3" s="1"/>
  <c r="E3" i="3" s="1" a="1"/>
  <c r="E3" i="3" s="1"/>
  <c r="E4" i="3" s="1" a="1"/>
  <c r="E4" i="3" s="1"/>
  <c r="E5" i="3" s="1" a="1"/>
  <c r="E5" i="3" s="1"/>
  <c r="E6" i="3" s="1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I6" i="8" l="1"/>
  <c r="I9" i="8" s="1"/>
  <c r="I198" i="8"/>
  <c r="K198" i="8"/>
  <c r="K199" i="8" s="1"/>
  <c r="K200" i="8" s="1"/>
  <c r="K201" i="8" s="1"/>
  <c r="K202" i="8" s="1"/>
  <c r="I8" i="8"/>
  <c r="J8" i="8"/>
  <c r="J6" i="8"/>
  <c r="I7" i="8"/>
  <c r="J7" i="8"/>
  <c r="K161" i="8"/>
  <c r="I161" i="8"/>
  <c r="I162" i="8" s="1"/>
  <c r="I163" i="8" s="1"/>
  <c r="I199" i="8"/>
  <c r="I200" i="8" s="1"/>
  <c r="K162" i="8"/>
  <c r="K163" i="8" s="1"/>
  <c r="J172" i="6"/>
  <c r="J173" i="6" s="1"/>
  <c r="L172" i="6"/>
  <c r="L173" i="6" s="1"/>
  <c r="K8" i="6"/>
  <c r="J8" i="6"/>
  <c r="J6" i="6"/>
  <c r="J9" i="6" s="1"/>
  <c r="J7" i="6"/>
  <c r="K7" i="6"/>
  <c r="I198" i="6"/>
  <c r="I199" i="6" s="1"/>
  <c r="I200" i="6" s="1"/>
  <c r="K198" i="6"/>
  <c r="K199" i="6" s="1"/>
  <c r="K6" i="6"/>
  <c r="K9" i="6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K79" i="4"/>
  <c r="L79" i="4"/>
  <c r="F80" i="4"/>
  <c r="D81" i="4"/>
  <c r="D84" i="4" s="1"/>
  <c r="D82" i="4"/>
  <c r="D83" i="4"/>
  <c r="D85" i="4" s="1"/>
  <c r="E80" i="4"/>
  <c r="E101" i="3"/>
  <c r="E102" i="3" s="1"/>
  <c r="E13" i="3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J9" i="8" l="1"/>
  <c r="I201" i="8"/>
  <c r="I202" i="8" s="1"/>
  <c r="I203" i="8" s="1"/>
  <c r="I204" i="8" s="1"/>
  <c r="I164" i="8"/>
  <c r="I165" i="8" s="1"/>
  <c r="I166" i="8" s="1"/>
  <c r="I167" i="8" s="1"/>
  <c r="I168" i="8" s="1"/>
  <c r="K164" i="8"/>
  <c r="L174" i="6"/>
  <c r="L175" i="6" s="1"/>
  <c r="L176" i="6" s="1"/>
  <c r="K203" i="8"/>
  <c r="K204" i="8" s="1"/>
  <c r="J174" i="6"/>
  <c r="J175" i="6" s="1"/>
  <c r="K200" i="6"/>
  <c r="K201" i="6" s="1"/>
  <c r="I201" i="6"/>
  <c r="I202" i="6" s="1"/>
  <c r="K82" i="2"/>
  <c r="E82" i="2"/>
  <c r="I82" i="2"/>
  <c r="AI4" i="1" s="1"/>
  <c r="J82" i="2"/>
  <c r="AJ4" i="1" s="1"/>
  <c r="D82" i="2"/>
  <c r="AD4" i="1" s="1"/>
  <c r="C82" i="2"/>
  <c r="AB4" i="1" s="1"/>
  <c r="J83" i="2"/>
  <c r="AJ5" i="1" s="1"/>
  <c r="AF4" i="1"/>
  <c r="E83" i="2"/>
  <c r="E84" i="2" s="1"/>
  <c r="AF6" i="1" s="1"/>
  <c r="AO6" i="1" s="1"/>
  <c r="L80" i="4"/>
  <c r="J80" i="4"/>
  <c r="K80" i="4"/>
  <c r="K81" i="4" s="1"/>
  <c r="D86" i="4"/>
  <c r="D87" i="4" s="1"/>
  <c r="E81" i="4"/>
  <c r="F81" i="4"/>
  <c r="E103" i="3"/>
  <c r="E104" i="3" s="1"/>
  <c r="I92" i="3"/>
  <c r="I93" i="3" s="1"/>
  <c r="D92" i="3"/>
  <c r="D93" i="3" s="1"/>
  <c r="C92" i="3"/>
  <c r="C93" i="3" s="1"/>
  <c r="K92" i="3"/>
  <c r="K93" i="3" s="1"/>
  <c r="J92" i="3"/>
  <c r="J93" i="3" s="1"/>
  <c r="C94" i="3"/>
  <c r="E92" i="3"/>
  <c r="E93" i="3" s="1"/>
  <c r="K205" i="8" l="1"/>
  <c r="K206" i="8" s="1"/>
  <c r="K165" i="8"/>
  <c r="I205" i="8"/>
  <c r="I169" i="8"/>
  <c r="J176" i="6"/>
  <c r="L177" i="6"/>
  <c r="I203" i="6"/>
  <c r="I204" i="6" s="1"/>
  <c r="I205" i="6" s="1"/>
  <c r="K202" i="6"/>
  <c r="I83" i="2"/>
  <c r="I84" i="2" s="1"/>
  <c r="C83" i="2"/>
  <c r="D83" i="2"/>
  <c r="J84" i="2"/>
  <c r="AK4" i="1"/>
  <c r="K83" i="2"/>
  <c r="AI6" i="1"/>
  <c r="I85" i="2"/>
  <c r="AI7" i="1" s="1"/>
  <c r="AF5" i="1"/>
  <c r="AO5" i="1" s="1"/>
  <c r="E85" i="2"/>
  <c r="AF7" i="1" s="1"/>
  <c r="AO7" i="1" s="1"/>
  <c r="E86" i="2"/>
  <c r="AF8" i="1" s="1"/>
  <c r="AO8" i="1" s="1"/>
  <c r="AD5" i="1"/>
  <c r="AN5" i="1" s="1"/>
  <c r="D84" i="2"/>
  <c r="AD6" i="1" s="1"/>
  <c r="AN6" i="1" s="1"/>
  <c r="K82" i="4"/>
  <c r="K83" i="4" s="1"/>
  <c r="L81" i="4"/>
  <c r="L82" i="4" s="1"/>
  <c r="L83" i="4" s="1"/>
  <c r="J81" i="4"/>
  <c r="F82" i="4"/>
  <c r="E82" i="4"/>
  <c r="D88" i="4"/>
  <c r="D89" i="4" s="1"/>
  <c r="J94" i="3"/>
  <c r="I94" i="3"/>
  <c r="I95" i="3" s="1"/>
  <c r="I96" i="3" s="1"/>
  <c r="I97" i="3" s="1"/>
  <c r="K94" i="3"/>
  <c r="K95" i="3" s="1"/>
  <c r="K96" i="3" s="1"/>
  <c r="C95" i="3"/>
  <c r="E94" i="3"/>
  <c r="D94" i="3"/>
  <c r="J95" i="3"/>
  <c r="K207" i="8" l="1"/>
  <c r="K166" i="8"/>
  <c r="I206" i="8"/>
  <c r="I207" i="8" s="1"/>
  <c r="I170" i="8"/>
  <c r="I171" i="8" s="1"/>
  <c r="L178" i="6"/>
  <c r="J177" i="6"/>
  <c r="J178" i="6" s="1"/>
  <c r="J179" i="6" s="1"/>
  <c r="K203" i="6"/>
  <c r="I206" i="6"/>
  <c r="I207" i="6" s="1"/>
  <c r="AK5" i="1"/>
  <c r="AJ6" i="1"/>
  <c r="J85" i="2"/>
  <c r="AB5" i="1"/>
  <c r="C84" i="2"/>
  <c r="AB6" i="1" s="1"/>
  <c r="AI5" i="1"/>
  <c r="C85" i="2"/>
  <c r="AB7" i="1" s="1"/>
  <c r="K84" i="2"/>
  <c r="AK6" i="1" s="1"/>
  <c r="D85" i="2"/>
  <c r="E87" i="2"/>
  <c r="E88" i="2" s="1"/>
  <c r="AF10" i="1" s="1"/>
  <c r="AO10" i="1" s="1"/>
  <c r="D86" i="2"/>
  <c r="AD8" i="1" s="1"/>
  <c r="AN8" i="1" s="1"/>
  <c r="I86" i="2"/>
  <c r="AI8" i="1" s="1"/>
  <c r="K84" i="4"/>
  <c r="L84" i="4"/>
  <c r="J82" i="4"/>
  <c r="F83" i="4"/>
  <c r="D90" i="4"/>
  <c r="E83" i="4"/>
  <c r="E84" i="4" s="1"/>
  <c r="E85" i="4" s="1"/>
  <c r="I98" i="3"/>
  <c r="I99" i="3" s="1"/>
  <c r="D95" i="3"/>
  <c r="C96" i="3"/>
  <c r="E95" i="3"/>
  <c r="D96" i="3"/>
  <c r="D97" i="3" s="1"/>
  <c r="J96" i="3"/>
  <c r="J97" i="3" s="1"/>
  <c r="K97" i="3"/>
  <c r="K98" i="3" s="1"/>
  <c r="C86" i="2"/>
  <c r="AB8" i="1" s="1"/>
  <c r="K167" i="8" l="1"/>
  <c r="K168" i="8" s="1"/>
  <c r="I172" i="8"/>
  <c r="I173" i="8" s="1"/>
  <c r="I174" i="8" s="1"/>
  <c r="L179" i="6"/>
  <c r="K204" i="6"/>
  <c r="K205" i="6" s="1"/>
  <c r="K206" i="6" s="1"/>
  <c r="K207" i="6" s="1"/>
  <c r="L203" i="6" s="1"/>
  <c r="J198" i="6"/>
  <c r="J201" i="6"/>
  <c r="J204" i="6"/>
  <c r="J205" i="6"/>
  <c r="J207" i="6"/>
  <c r="J203" i="6"/>
  <c r="J206" i="6"/>
  <c r="J199" i="6"/>
  <c r="J200" i="6"/>
  <c r="J202" i="6"/>
  <c r="I87" i="2"/>
  <c r="AI9" i="1" s="1"/>
  <c r="K85" i="2"/>
  <c r="AJ7" i="1"/>
  <c r="J86" i="2"/>
  <c r="I88" i="2"/>
  <c r="AF9" i="1"/>
  <c r="AD7" i="1"/>
  <c r="D87" i="2"/>
  <c r="D88" i="2" s="1"/>
  <c r="AD10" i="1" s="1"/>
  <c r="AN10" i="1" s="1"/>
  <c r="E89" i="2"/>
  <c r="AF11" i="1" s="1"/>
  <c r="AO11" i="1" s="1"/>
  <c r="J83" i="4"/>
  <c r="K85" i="4"/>
  <c r="K86" i="4" s="1"/>
  <c r="L85" i="4"/>
  <c r="L86" i="4" s="1"/>
  <c r="L87" i="4" s="1"/>
  <c r="F85" i="4"/>
  <c r="F87" i="4" s="1"/>
  <c r="F88" i="4" s="1"/>
  <c r="F89" i="4" s="1"/>
  <c r="F90" i="4" s="1"/>
  <c r="E86" i="4"/>
  <c r="E87" i="4" s="1"/>
  <c r="E88" i="4" s="1"/>
  <c r="E89" i="4" s="1"/>
  <c r="E90" i="4" s="1"/>
  <c r="F84" i="4"/>
  <c r="F86" i="4" s="1"/>
  <c r="I100" i="3"/>
  <c r="I101" i="3" s="1"/>
  <c r="C97" i="3"/>
  <c r="C98" i="3" s="1"/>
  <c r="E96" i="3"/>
  <c r="E97" i="3" s="1"/>
  <c r="K99" i="3"/>
  <c r="K100" i="3" s="1"/>
  <c r="K101" i="3" s="1"/>
  <c r="C87" i="2"/>
  <c r="AB9" i="1" s="1"/>
  <c r="K169" i="8" l="1"/>
  <c r="K170" i="8" s="1"/>
  <c r="I175" i="8"/>
  <c r="I176" i="8" s="1"/>
  <c r="I177" i="8" s="1"/>
  <c r="I178" i="8" s="1"/>
  <c r="I179" i="8" s="1"/>
  <c r="I180" i="8" s="1"/>
  <c r="I181" i="8" s="1"/>
  <c r="I182" i="8" s="1"/>
  <c r="I183" i="8" s="1"/>
  <c r="L180" i="6"/>
  <c r="L205" i="6"/>
  <c r="J199" i="8"/>
  <c r="L207" i="6"/>
  <c r="L198" i="6"/>
  <c r="L199" i="6"/>
  <c r="L202" i="6"/>
  <c r="L201" i="6"/>
  <c r="L206" i="6"/>
  <c r="L200" i="6"/>
  <c r="L204" i="6"/>
  <c r="AJ8" i="1"/>
  <c r="J87" i="2"/>
  <c r="AK7" i="1"/>
  <c r="K86" i="2"/>
  <c r="D89" i="2"/>
  <c r="AD11" i="1" s="1"/>
  <c r="AN11" i="1" s="1"/>
  <c r="K87" i="2"/>
  <c r="AK9" i="1" s="1"/>
  <c r="AO9" i="1"/>
  <c r="AN7" i="1"/>
  <c r="AI10" i="1"/>
  <c r="I89" i="2"/>
  <c r="E90" i="2"/>
  <c r="D91" i="2"/>
  <c r="AD13" i="1" s="1"/>
  <c r="AN13" i="1" s="1"/>
  <c r="D90" i="2"/>
  <c r="AD9" i="1"/>
  <c r="AN9" i="1" s="1"/>
  <c r="K87" i="4"/>
  <c r="J84" i="4"/>
  <c r="E98" i="3"/>
  <c r="C99" i="3"/>
  <c r="C100" i="3"/>
  <c r="C101" i="3" s="1"/>
  <c r="C102" i="3" s="1"/>
  <c r="C103" i="3" s="1"/>
  <c r="C104" i="3" s="1"/>
  <c r="C88" i="2"/>
  <c r="K171" i="8" l="1"/>
  <c r="K172" i="8" s="1"/>
  <c r="J161" i="8"/>
  <c r="J162" i="8"/>
  <c r="J206" i="8"/>
  <c r="L181" i="6"/>
  <c r="J204" i="8"/>
  <c r="J198" i="8"/>
  <c r="J205" i="8"/>
  <c r="J202" i="8"/>
  <c r="J200" i="8"/>
  <c r="J203" i="8"/>
  <c r="J207" i="8"/>
  <c r="J201" i="8"/>
  <c r="J180" i="6"/>
  <c r="AK8" i="1"/>
  <c r="K88" i="2"/>
  <c r="AJ9" i="1"/>
  <c r="J88" i="2"/>
  <c r="D92" i="2"/>
  <c r="D93" i="2" s="1"/>
  <c r="AD15" i="1" s="1"/>
  <c r="AN15" i="1" s="1"/>
  <c r="AF12" i="1"/>
  <c r="E91" i="2"/>
  <c r="AF13" i="1" s="1"/>
  <c r="AO13" i="1" s="1"/>
  <c r="AI11" i="1"/>
  <c r="I90" i="2"/>
  <c r="C89" i="2"/>
  <c r="AB10" i="1"/>
  <c r="AD12" i="1"/>
  <c r="J85" i="4"/>
  <c r="J86" i="4" s="1"/>
  <c r="J87" i="4" s="1"/>
  <c r="K173" i="8" l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L182" i="6"/>
  <c r="L183" i="6" s="1"/>
  <c r="J181" i="6"/>
  <c r="J182" i="6" s="1"/>
  <c r="L207" i="8"/>
  <c r="L203" i="8"/>
  <c r="L198" i="8"/>
  <c r="L199" i="8"/>
  <c r="L201" i="8"/>
  <c r="L200" i="8"/>
  <c r="L202" i="8"/>
  <c r="L206" i="8"/>
  <c r="L205" i="8"/>
  <c r="L204" i="8"/>
  <c r="AN12" i="1"/>
  <c r="AE13" i="1"/>
  <c r="AK10" i="1"/>
  <c r="K90" i="2"/>
  <c r="AK12" i="1" s="1"/>
  <c r="AJ10" i="1"/>
  <c r="J89" i="2"/>
  <c r="K89" i="2"/>
  <c r="AE8" i="1"/>
  <c r="AO12" i="1"/>
  <c r="C90" i="2"/>
  <c r="AB11" i="1"/>
  <c r="AD14" i="1"/>
  <c r="AE11" i="1" s="1"/>
  <c r="D94" i="2"/>
  <c r="AD16" i="1" s="1"/>
  <c r="AN16" i="1" s="1"/>
  <c r="AI12" i="1"/>
  <c r="I91" i="2"/>
  <c r="AI13" i="1" s="1"/>
  <c r="E92" i="2"/>
  <c r="L184" i="6" l="1"/>
  <c r="J183" i="6"/>
  <c r="AE6" i="1"/>
  <c r="AE10" i="1"/>
  <c r="AE12" i="1"/>
  <c r="AE4" i="1"/>
  <c r="AE5" i="1"/>
  <c r="AK11" i="1"/>
  <c r="K91" i="2"/>
  <c r="AK13" i="1" s="1"/>
  <c r="AE9" i="1"/>
  <c r="AE14" i="1"/>
  <c r="AJ11" i="1"/>
  <c r="J90" i="2"/>
  <c r="AJ12" i="1" s="1"/>
  <c r="AE16" i="1"/>
  <c r="AE15" i="1"/>
  <c r="AE7" i="1"/>
  <c r="AN14" i="1"/>
  <c r="AN17" i="1"/>
  <c r="AF14" i="1"/>
  <c r="E93" i="2"/>
  <c r="C91" i="2"/>
  <c r="AB12" i="1"/>
  <c r="L185" i="6" l="1"/>
  <c r="J184" i="6"/>
  <c r="J91" i="2"/>
  <c r="AJ13" i="1" s="1"/>
  <c r="AO14" i="1"/>
  <c r="AF15" i="1"/>
  <c r="AO15" i="1" s="1"/>
  <c r="E94" i="2"/>
  <c r="AF16" i="1" s="1"/>
  <c r="AO16" i="1" s="1"/>
  <c r="C92" i="2"/>
  <c r="AB13" i="1"/>
  <c r="L186" i="6" l="1"/>
  <c r="J185" i="6"/>
  <c r="AO17" i="1"/>
  <c r="C93" i="2"/>
  <c r="AB14" i="1"/>
  <c r="L187" i="6" l="1"/>
  <c r="J186" i="6"/>
  <c r="C94" i="2"/>
  <c r="AB16" i="1" s="1"/>
  <c r="AB15" i="1"/>
  <c r="L188" i="6" l="1"/>
  <c r="J187" i="6"/>
  <c r="AC15" i="1"/>
  <c r="AC12" i="1"/>
  <c r="AC9" i="1"/>
  <c r="AC16" i="1"/>
  <c r="AC8" i="1"/>
  <c r="AC7" i="1"/>
  <c r="AC6" i="1"/>
  <c r="AC11" i="1"/>
  <c r="AC13" i="1"/>
  <c r="AC10" i="1"/>
  <c r="AC14" i="1"/>
  <c r="AB18" i="1"/>
  <c r="AO4" i="1"/>
  <c r="AN4" i="1"/>
  <c r="AG18" i="1"/>
  <c r="L189" i="6" l="1"/>
  <c r="J188" i="6"/>
  <c r="L190" i="6" l="1"/>
  <c r="J189" i="6"/>
  <c r="L191" i="6" l="1"/>
  <c r="J190" i="6"/>
  <c r="L192" i="6" l="1"/>
  <c r="J191" i="6"/>
  <c r="L193" i="6" l="1"/>
  <c r="J192" i="6"/>
  <c r="L194" i="6" l="1"/>
  <c r="M190" i="6" s="1"/>
  <c r="L179" i="8"/>
  <c r="J193" i="6"/>
  <c r="M193" i="6" l="1"/>
  <c r="M191" i="6"/>
  <c r="M192" i="6"/>
  <c r="M177" i="6"/>
  <c r="M176" i="6"/>
  <c r="M173" i="6"/>
  <c r="M178" i="6"/>
  <c r="M172" i="6"/>
  <c r="M175" i="6"/>
  <c r="M194" i="6"/>
  <c r="M179" i="6"/>
  <c r="M174" i="6"/>
  <c r="M180" i="6"/>
  <c r="M181" i="6"/>
  <c r="M182" i="6"/>
  <c r="M183" i="6"/>
  <c r="M184" i="6"/>
  <c r="M185" i="6"/>
  <c r="M186" i="6"/>
  <c r="M187" i="6"/>
  <c r="M189" i="6"/>
  <c r="M188" i="6"/>
  <c r="L181" i="8"/>
  <c r="L180" i="8"/>
  <c r="L183" i="8"/>
  <c r="L166" i="8"/>
  <c r="L168" i="8"/>
  <c r="L164" i="8"/>
  <c r="L167" i="8"/>
  <c r="L169" i="8"/>
  <c r="L162" i="8"/>
  <c r="L165" i="8"/>
  <c r="L170" i="8"/>
  <c r="L163" i="8"/>
  <c r="L161" i="8"/>
  <c r="L171" i="8"/>
  <c r="L173" i="8"/>
  <c r="L172" i="8"/>
  <c r="L174" i="8"/>
  <c r="L175" i="8"/>
  <c r="L176" i="8"/>
  <c r="L177" i="8"/>
  <c r="L178" i="8"/>
  <c r="L182" i="8"/>
  <c r="J194" i="6"/>
  <c r="K190" i="6" s="1"/>
  <c r="K192" i="6" l="1"/>
  <c r="K193" i="6"/>
  <c r="K191" i="6"/>
  <c r="K180" i="6"/>
  <c r="K172" i="6"/>
  <c r="K173" i="6"/>
  <c r="K179" i="6"/>
  <c r="K174" i="6"/>
  <c r="K175" i="6"/>
  <c r="K178" i="6"/>
  <c r="K177" i="6"/>
  <c r="K194" i="6"/>
  <c r="K176" i="6"/>
  <c r="K182" i="6"/>
  <c r="K183" i="6"/>
  <c r="K181" i="6"/>
  <c r="K184" i="6"/>
  <c r="K185" i="6"/>
  <c r="K186" i="6"/>
  <c r="K188" i="6"/>
  <c r="K187" i="6"/>
  <c r="K189" i="6"/>
  <c r="J183" i="8"/>
  <c r="J163" i="8"/>
  <c r="J164" i="8"/>
  <c r="J167" i="8"/>
  <c r="J165" i="8"/>
  <c r="J166" i="8"/>
  <c r="J168" i="8"/>
  <c r="J170" i="8"/>
  <c r="J169" i="8"/>
  <c r="J171" i="8"/>
  <c r="J172" i="8"/>
  <c r="J174" i="8"/>
  <c r="J173" i="8"/>
  <c r="J175" i="8"/>
  <c r="J177" i="8"/>
  <c r="J176" i="8"/>
  <c r="J178" i="8"/>
  <c r="J180" i="8"/>
  <c r="J179" i="8"/>
  <c r="J182" i="8"/>
  <c r="J181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AE70F-7407-425E-B741-CA2F2E993DFC}" keepAlive="1" name="Dotaz – message" description="Připojení k dotazu produktu message v sešitě" type="5" refreshedVersion="8" background="1" saveData="1">
    <dbPr connection="Provider=Microsoft.Mashup.OleDb.1;Data Source=$Workbook$;Location=message;Extended Properties=&quot;&quot;" command="SELECT * FROM [message]"/>
  </connection>
  <connection id="2" xr16:uid="{D3A3ACDF-9639-4BE3-9890-8567B0106999}" keepAlive="1" name="Dotaz – sea_dataset_combine_scores" description="Připojení k dotazu produktu sea_dataset_combine_scores v sešitě" type="5" refreshedVersion="8" background="1" saveData="1">
    <dbPr connection="Provider=Microsoft.Mashup.OleDb.1;Data Source=$Workbook$;Location=sea_dataset_combine_scores;Extended Properties=&quot;&quot;" command="SELECT * FROM [sea_dataset_combine_scores]"/>
  </connection>
  <connection id="3" xr16:uid="{CCEC8762-2540-402D-8B1D-E58BEF66EEFF}" keepAlive="1" name="Dotaz – sea_dataset_normal" description="Připojení k dotazu produktu sea_dataset_normal v sešitě" type="5" refreshedVersion="8" background="1" saveData="1">
    <dbPr connection="Provider=Microsoft.Mashup.OleDb.1;Data Source=$Workbook$;Location=sea_dataset_normal;Extended Properties=&quot;&quot;" command="SELECT * FROM [sea_dataset_normal]"/>
  </connection>
  <connection id="4" xr16:uid="{DF5F474A-56B6-4494-86C1-B6D27327AAB7}" keepAlive="1" name="Dotaz – sea_datatset_combine_scores" description="Připojení k dotazu produktu sea_datatset_combine_scores v sešitě" type="5" refreshedVersion="0" background="1">
    <dbPr connection="Provider=Microsoft.Mashup.OleDb.1;Data Source=$Workbook$;Location=sea_datatset_combine_scores;Extended Properties=&quot;&quot;" command="SELECT * FROM [sea_datatset_combine_scores]"/>
  </connection>
  <connection id="5" xr16:uid="{971A18E4-E4A3-4AB1-8D71-371B5BC67C41}" keepAlive="1" name="Dotaz – sea_res_combine_two" description="Připojení k dotazu produktu sea_res_combine_two v sešitě" type="5" refreshedVersion="8" background="1" saveData="1">
    <dbPr connection="Provider=Microsoft.Mashup.OleDb.1;Data Source=$Workbook$;Location=sea_res_combine_two;Extended Properties=&quot;&quot;" command="SELECT * FROM [sea_res_combine_two]"/>
  </connection>
  <connection id="6" xr16:uid="{8CE47B12-DBFC-436C-97E0-D019CDF7304D}" keepAlive="1" name="Dotaz – sea_res_normal" description="Připojení k dotazu produktu sea_res_normal v sešitě" type="5" refreshedVersion="8" background="1" saveData="1">
    <dbPr connection="Provider=Microsoft.Mashup.OleDb.1;Data Source=$Workbook$;Location=sea_res_normal;Extended Properties=&quot;&quot;" command="SELECT * FROM [sea_res_normal]"/>
  </connection>
  <connection id="7" xr16:uid="{64562E79-E7CD-447A-80E3-0C2758709C66}" keepAlive="1" name="Dotaz – sea_res_same" description="Připojení k dotazu produktu sea_res_same v sešitě" type="5" refreshedVersion="8" background="1" saveData="1">
    <dbPr connection="Provider=Microsoft.Mashup.OleDb.1;Data Source=$Workbook$;Location=sea_res_same;Extended Properties=&quot;&quot;" command="SELECT * FROM [sea_res_s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<sst xmlns="http://schemas.openxmlformats.org/spreadsheetml/2006/main" count="2197" uniqueCount="651">
  <si>
    <t>query</t>
  </si>
  <si>
    <t>find_id</t>
  </si>
  <si>
    <t>session_id</t>
  </si>
  <si>
    <t>position</t>
  </si>
  <si>
    <t>yellow fin on the left side of photo</t>
  </si>
  <si>
    <t>8FEIybF7</t>
  </si>
  <si>
    <t>flashlight, blurry photo, part of divers fin</t>
  </si>
  <si>
    <t>flashlight, blurry photo, part of yellow divers fin on the left side of the photo</t>
  </si>
  <si>
    <t>turtle</t>
  </si>
  <si>
    <t>hawksbill turtle, green turtle</t>
  </si>
  <si>
    <t>hawksbill turtle</t>
  </si>
  <si>
    <t>blue and yellow small fishes</t>
  </si>
  <si>
    <t>blurry photo of corals</t>
  </si>
  <si>
    <t>kelp forest, bamboo coral, blurry photo</t>
  </si>
  <si>
    <t>blue photo with shipwreck</t>
  </si>
  <si>
    <t>blue photo with shipwreck on behind of the photo, ghost</t>
  </si>
  <si>
    <t>blue photo with poorly visible shipwreck</t>
  </si>
  <si>
    <t>bottom of the photo and drivers fin on the right side of the photo</t>
  </si>
  <si>
    <t>blue photo photo of bottom of the sea with corals, white fin of diver on the right side of the photo</t>
  </si>
  <si>
    <t>white divers fin on the right side of the photo</t>
  </si>
  <si>
    <t>diver in the bottom left corner of the photo</t>
  </si>
  <si>
    <t>diver in the bottom left corner of the photo, rocks on the right side of the photo</t>
  </si>
  <si>
    <t>small diver with bubbles in the bottom left corner of the photo, rocks on the right side of the photo</t>
  </si>
  <si>
    <t>underwater cave with flashlight</t>
  </si>
  <si>
    <t>underwater cave with bright flashlight, bright photo</t>
  </si>
  <si>
    <t>cave with flashlight light, bright photo</t>
  </si>
  <si>
    <t>diver with breathing bomb</t>
  </si>
  <si>
    <t>diver with breathing bomb on the bottom of the sea</t>
  </si>
  <si>
    <t>diver with breathing bomb on the bottom of the sea, near sea bed</t>
  </si>
  <si>
    <t>rocky wall on the left side of the photo and blue water on the right</t>
  </si>
  <si>
    <t>rocky wall on the left and blue water on the right with small white and yellow fish</t>
  </si>
  <si>
    <t>dark rocky wall on the left and blue water on the right with small white and yellow fish and black fishes</t>
  </si>
  <si>
    <t>shark fin and white and black striped fishes</t>
  </si>
  <si>
    <t>diver with breathing bomb near sandy ground</t>
  </si>
  <si>
    <t>diver with breathing bomb near white sandy floor</t>
  </si>
  <si>
    <t>sand bed with small corals and diver</t>
  </si>
  <si>
    <t>yellowish pillar coral</t>
  </si>
  <si>
    <t>oQlenSB-</t>
  </si>
  <si>
    <t>corals and small black fish</t>
  </si>
  <si>
    <t>smooth mounding coral, threespot damselfish, nassau grouper</t>
  </si>
  <si>
    <t>diver with red fins</t>
  </si>
  <si>
    <t>two divers with breathing bomb and red luminous divers fins</t>
  </si>
  <si>
    <t>two divers with breathing bomb and red luminous divers fins, darker photo</t>
  </si>
  <si>
    <t>white straws and corals with small white and black fish</t>
  </si>
  <si>
    <t>white straws and corals with small white and black fish, ivory bush coral</t>
  </si>
  <si>
    <t>poorly visible ghost sharks</t>
  </si>
  <si>
    <t>poorly visible sharks in lighter blue water</t>
  </si>
  <si>
    <t>poorly visible blue sharks in lighter blue water</t>
  </si>
  <si>
    <t>diver with bright orange object</t>
  </si>
  <si>
    <t>diver with bright orange object, greenish darker photo</t>
  </si>
  <si>
    <t>diver holding bright orange object, greenish darker photo</t>
  </si>
  <si>
    <t>diver near big turtle</t>
  </si>
  <si>
    <t>diver near big turtle and small fish with yellow fin</t>
  </si>
  <si>
    <t>diver near turtle lying on sea floor and banded butterflyfish</t>
  </si>
  <si>
    <t>moray eel</t>
  </si>
  <si>
    <t>bluehead wrasse, green moray eel</t>
  </si>
  <si>
    <t>queen parrotfish, parrotfish, green moray eel, bluehead wrasse</t>
  </si>
  <si>
    <t>leaf coral with blue and yellowish fish</t>
  </si>
  <si>
    <t>ocean bed bounded by coral reef</t>
  </si>
  <si>
    <t>brownish sponge</t>
  </si>
  <si>
    <t>two turtles in shipwreck</t>
  </si>
  <si>
    <t>underwater cave with diver with yellow divers fins</t>
  </si>
  <si>
    <t>diver with breathing bomb in yellow shirt near rocks</t>
  </si>
  <si>
    <t>diver with breathing bomb in yellow sweater</t>
  </si>
  <si>
    <t>diver with breathing bomb in yellow jacket, smooth mounding coral</t>
  </si>
  <si>
    <t>dark photo with light middle showing corals</t>
  </si>
  <si>
    <t>c0lizqsz</t>
  </si>
  <si>
    <t>dark photo with bright middle showing corals illuminated with white light flashlight</t>
  </si>
  <si>
    <t>dark photo with bright middle showing whitish corals illuminated with white flashlight</t>
  </si>
  <si>
    <t>two sharks lying on sandy sea bed</t>
  </si>
  <si>
    <t>two nurse sharks lying on whitish sand sea bed</t>
  </si>
  <si>
    <t>nurse shark, lemon shark, whitetip reef shark lying on whitish sand sea bed</t>
  </si>
  <si>
    <t>banded sea krait lying on sandy sea bed</t>
  </si>
  <si>
    <t>reddish corals in bottom right corner and a lot of small fishes</t>
  </si>
  <si>
    <t>reddish corals in bottom right corner of the photo, a lot of small fishes</t>
  </si>
  <si>
    <t>reddish smooth mounding corals in bottom right corner of the photo, a lot of small fishes, sea perch, trevally</t>
  </si>
  <si>
    <t>small yellow fish near sandy ocean bed with corals</t>
  </si>
  <si>
    <t>brown rocks with white spots</t>
  </si>
  <si>
    <t>parrot fish near sand ocean bed, ivory bush corals</t>
  </si>
  <si>
    <t>blackish parrot fish and brain coral</t>
  </si>
  <si>
    <t>parrotfish, queen parrotfish, nassau grouper, black parrot fish with white spots</t>
  </si>
  <si>
    <t>grey parrotfish with white spots near small brain coral</t>
  </si>
  <si>
    <t>big ray near rock</t>
  </si>
  <si>
    <t>giant manta ray near rock</t>
  </si>
  <si>
    <t>green grass under water</t>
  </si>
  <si>
    <t>bbQsVcC-</t>
  </si>
  <si>
    <t>short green moss under water, darker blue water in the left corner</t>
  </si>
  <si>
    <t>smooth mounding coral in the right corner, darker blue water in the left corner of photo</t>
  </si>
  <si>
    <t>ray in the middle of photo</t>
  </si>
  <si>
    <t>giant manta ray in the middle of photo</t>
  </si>
  <si>
    <t>giant manta ray, giant devilray, atlantic spadefish, broadnose sevengill shark, bat ray, whitetip reef shark, bronzewhaler shark, tiger shark</t>
  </si>
  <si>
    <t>three divers and a lot of bubbles</t>
  </si>
  <si>
    <t>-2ABskvd</t>
  </si>
  <si>
    <t>diver in the bottom of photo, black rocks on the left side of the photo</t>
  </si>
  <si>
    <t>a lot of bubbles, diver in the bottom of photo, rocks on the left side of the photo</t>
  </si>
  <si>
    <t>diver in the bottom of photo, black rocks on the left side of the photo, all in fog</t>
  </si>
  <si>
    <t>light in the middle of the photo showing corals, lamp on the left side of the photo</t>
  </si>
  <si>
    <t>darkness, light in the middle of the photo, lamp on the left side of the photo</t>
  </si>
  <si>
    <t>light in the middle of the photo showing corals, lamp on the left side of the photo, darkness</t>
  </si>
  <si>
    <t>really foggy photo showing dark rocks</t>
  </si>
  <si>
    <t>really light foggy photo showing dark rocks, southern stingray</t>
  </si>
  <si>
    <t>really light foggy photo showing dark rocks, southern stingray, flatback turtle</t>
  </si>
  <si>
    <t>coral looking like atomic bomb explosion</t>
  </si>
  <si>
    <t>dark brown coral looking like atomic bomb explosion</t>
  </si>
  <si>
    <t>dark brown coral looking like atomic bomb explosion, darker blue water, rocky bottom of sea</t>
  </si>
  <si>
    <t>rocky wall on the left of the photo, darker blue water on the right of the photo</t>
  </si>
  <si>
    <t>rock details with light fog in the top right</t>
  </si>
  <si>
    <t>rock details with light greenish fog in the top right corner of the photo</t>
  </si>
  <si>
    <t>rock details with light greenish fog in the top right corner of the photo, smooth mounding coral</t>
  </si>
  <si>
    <t>rocky bottom of sea with small fishes and dark blue water above</t>
  </si>
  <si>
    <t>rocky and sand bottom of sea at the bottom of the photo and dark blue water above</t>
  </si>
  <si>
    <t>rocky and sand bottom of sea at the bottom half of the photo and dark blue water with small fishes above</t>
  </si>
  <si>
    <t xml:space="preserve">coral on the rocks with small fish with tail fin yellow </t>
  </si>
  <si>
    <t>coral on the rocks with small fish with tail fin yellow , smooth mounding coral, grey corals</t>
  </si>
  <si>
    <t>grey smooth mounding coral on the rocks with small fish with yellow fin</t>
  </si>
  <si>
    <t>small sharks laying on the bottom of sea, light foggy photo</t>
  </si>
  <si>
    <t>three small sharks laying in the sand with rocks, light foggy photo</t>
  </si>
  <si>
    <t>three small sharks laying in the sand with rocks, bright foggy photo</t>
  </si>
  <si>
    <t>small bubbles on the left side of the photo, light brown rocks on the left side of the photo</t>
  </si>
  <si>
    <t>small bubbles in the dark blue water on the left side of the photo, brown rocks on the left side of the photo</t>
  </si>
  <si>
    <t>small bubbles in the blue water on the left side of the photo, brown rocks with smooth mounding corals on the left side of the photo</t>
  </si>
  <si>
    <t>sandy bottom of the sea</t>
  </si>
  <si>
    <t>grey almost white sandy bottom of the sea</t>
  </si>
  <si>
    <t>grey almost white sandy bottom of the sea with blue water at the top of the photo</t>
  </si>
  <si>
    <t>small grey rocks in bright foggy photo with light blue water</t>
  </si>
  <si>
    <t>small grey rocks in bright foggy photo with light blue water, pillar coral, smooth mounding coral</t>
  </si>
  <si>
    <t>small grey rocks in bright foggy photo with light blue water, pillar coral, smooth mounding coral, sea cucumber</t>
  </si>
  <si>
    <t>small snake head in the middle of the photo surround with sand and grey corals</t>
  </si>
  <si>
    <t>small snake head in the middle of the photo surround with sand and grey corals, smooth mounding coral, bluebanded goby</t>
  </si>
  <si>
    <t>small bluebanded goby in the middle of the photo surround with sand and grey corals, smooth mounding coral</t>
  </si>
  <si>
    <t>light brown corals and rocks on the left, darker blue water in the top left</t>
  </si>
  <si>
    <t>light brown corals and rocks on the left, darker blue water in the top left, smooth mounding coral, pillar coral, hood coral</t>
  </si>
  <si>
    <t>light brown corals and rocks on the left, darker blue water in the top left, smooth mounding coral, pillar coral, hood coral, honeycomb coral, ivory bush coral</t>
  </si>
  <si>
    <t>a lot of bubbles on the left, rocks on the right side with grey corals</t>
  </si>
  <si>
    <t>a lot of bubbles in blue water on the left, rocks with small grey hood corals on the right side</t>
  </si>
  <si>
    <t>a lot of white bubbles in blue water on the left side and rocks with small grey hood corals on the right side</t>
  </si>
  <si>
    <t xml:space="preserve">underwater cave in reddish photo </t>
  </si>
  <si>
    <t>rocks with small corals in bright photo</t>
  </si>
  <si>
    <t>detail of rocks with small corals in bright foggy photo</t>
  </si>
  <si>
    <t>detail of grey rocks with small corals in bright foggy photo</t>
  </si>
  <si>
    <t>grey smooth mounding corals in flashlight-lit photo</t>
  </si>
  <si>
    <t>grey smooth mounding corals in a well flashlight-lit photo</t>
  </si>
  <si>
    <t>grey smooth mounding corals in a well flashlight-lit photo, bright photo</t>
  </si>
  <si>
    <t>sandy bottom of the sea with small rocks and blue water above</t>
  </si>
  <si>
    <t>grey sandy bottom of the sea with small rocks and blue water above, foggy photo</t>
  </si>
  <si>
    <t>grey sandy bottom of the sea with a few small rocks and bluish water above, foggy photo</t>
  </si>
  <si>
    <t>all blue photo</t>
  </si>
  <si>
    <t>flashlight blurry photo</t>
  </si>
  <si>
    <t>salmon in darker blue water</t>
  </si>
  <si>
    <t>two big tunas in darker blue water</t>
  </si>
  <si>
    <t>two big blue sharks in darker blue water</t>
  </si>
  <si>
    <t xml:space="preserve">brain coral and opening clam </t>
  </si>
  <si>
    <t>brain coral and opening clam, giant barrel sponge, light blue photo</t>
  </si>
  <si>
    <t>brain coral and opening clam, giant barrel sponge, light turquoise photo</t>
  </si>
  <si>
    <t>coral reef with diver and grey sand</t>
  </si>
  <si>
    <t>coral reef with a diver with a breathing bomb and grey sand</t>
  </si>
  <si>
    <t>coral reef on the left side of the photo with a diver with a breathing bomb and grey sand on the right side of the photo</t>
  </si>
  <si>
    <t xml:space="preserve">greyish coral reef with darker blue water above </t>
  </si>
  <si>
    <t xml:space="preserve">brownish sponge coral reef with darker blue water above </t>
  </si>
  <si>
    <t xml:space="preserve">brownish almost reddish honeycomb coral reef with darker blue water above </t>
  </si>
  <si>
    <t>grey coral in sand</t>
  </si>
  <si>
    <t>grey coral in sand, porites napopora coral</t>
  </si>
  <si>
    <t>grey coral in sand, ivory bush coral</t>
  </si>
  <si>
    <t>brownish ivory bush coral</t>
  </si>
  <si>
    <t>yan4OnOK</t>
  </si>
  <si>
    <t>brownish ivory bush coral bottom of the sea, seagrass bed</t>
  </si>
  <si>
    <t>brownish ivory bush coral bottom of the sea, seagrass bed, bamboo coral</t>
  </si>
  <si>
    <t>grey sand with long narrow fish</t>
  </si>
  <si>
    <t>grey sand with trumpetfish</t>
  </si>
  <si>
    <t>sand with small trumpetfish</t>
  </si>
  <si>
    <t>shipwreck</t>
  </si>
  <si>
    <t>shipwreck, windows and small tuna</t>
  </si>
  <si>
    <t>two rays</t>
  </si>
  <si>
    <t>two spotted eagle ray</t>
  </si>
  <si>
    <t>same_video</t>
  </si>
  <si>
    <t>grey shark with white dots</t>
  </si>
  <si>
    <t>kcb904ZV</t>
  </si>
  <si>
    <t>light blue water with black cable</t>
  </si>
  <si>
    <t>light blue water with black cable, slender snipe eel, rock in the bottom right corner</t>
  </si>
  <si>
    <t>blue moray eel</t>
  </si>
  <si>
    <t>grey rocks in bright foggy photo</t>
  </si>
  <si>
    <t>grey rocks in bright photo</t>
  </si>
  <si>
    <t>grey rocks in bright photo, smooth mounding coral, really light blue</t>
  </si>
  <si>
    <t>sandy ocean bed surrounded by rocky reef</t>
  </si>
  <si>
    <t>sandy ocean bed bounded by reef containing smooth mounding coral</t>
  </si>
  <si>
    <t>sandy ocean bed bounded by reef containing smooth mounding coral, pillar coral, hood coral, elkhorn coral, darker blue water above</t>
  </si>
  <si>
    <t>red photo of underwater cave</t>
  </si>
  <si>
    <t>I7-331OL</t>
  </si>
  <si>
    <t>two rays lying in sand</t>
  </si>
  <si>
    <t>two stingrays lying in sand with small rocks</t>
  </si>
  <si>
    <t>two shovelnose guitarfishes lying in sand with small rocks</t>
  </si>
  <si>
    <t>big sponge next to pillar corals</t>
  </si>
  <si>
    <t>smaller giant barrel sponge next to pillar corals</t>
  </si>
  <si>
    <t>diver with breathing bomb, yellow shirt and blue fins on the bottom of ocean</t>
  </si>
  <si>
    <t>diver with breathing bomb, yellow shirt and blue fins near rocky ocean bed</t>
  </si>
  <si>
    <t>diver with yellow shirt, blue fins and breathing bomb near rocky ocean bed</t>
  </si>
  <si>
    <t>red and blue rock with ivory bush coral</t>
  </si>
  <si>
    <t>red and blue rock with ivory bush coral, caribbean reef octopus, scorpionfish, pillar coral</t>
  </si>
  <si>
    <t>red and blue rock with boulder star coral, pillar coral, caribbean reef octopus</t>
  </si>
  <si>
    <t>a lot of sharks and smaller fishes</t>
  </si>
  <si>
    <t>floating brownish coral with small pink fish in it</t>
  </si>
  <si>
    <t>floating brownish rose coral with small pink fish in it, cockscomb cup coral</t>
  </si>
  <si>
    <t>dark photo with bright middle showing rocks and bubble corals</t>
  </si>
  <si>
    <t>dark photo with bright light flash middle showing rocks and bubble corals</t>
  </si>
  <si>
    <t>dark photo with bright greenish light flash middle showing rocks and bubble corals</t>
  </si>
  <si>
    <t>greenish bright foggy photo of rocky ocean bed</t>
  </si>
  <si>
    <t>bright light greenish grey foggy photo of rocky ocean bed, southern stingray</t>
  </si>
  <si>
    <t>rock detail with white foam</t>
  </si>
  <si>
    <t>rock detail on the left side and white foam on the right side</t>
  </si>
  <si>
    <t>rock detail on the left side and white and yellowish froth on the right side</t>
  </si>
  <si>
    <t>diver in the bottom left corner of the darker blue photo</t>
  </si>
  <si>
    <t>diver with breathing bomb in the bottom left corner of the darker blue photo</t>
  </si>
  <si>
    <t>diver with breathing bomb in the bottom left corner of the darker blue photo with a few small bubbles</t>
  </si>
  <si>
    <t>blue narrow fish near grassy ocean bed</t>
  </si>
  <si>
    <t>brain coral, pillar coral in light brownish photo</t>
  </si>
  <si>
    <t>brain coral, pillar coral, boulder star coral, honeycomb coral in light brownish photo</t>
  </si>
  <si>
    <t>brain corals, pillar corals, boulder star corals, honeycomb corals in light brownish photo</t>
  </si>
  <si>
    <t>turtle near ivory bush corals</t>
  </si>
  <si>
    <t>loggerhead turtle near greenish ivory bush corals</t>
  </si>
  <si>
    <t>loggerhead turtle near greenish boulder star corals</t>
  </si>
  <si>
    <t>turtle in darker blue photo</t>
  </si>
  <si>
    <t>hawksbill turtle in darker blue photo</t>
  </si>
  <si>
    <t>bottom of hawksbill turtle in darker blue photo</t>
  </si>
  <si>
    <t>blurry photo of red rock in sand</t>
  </si>
  <si>
    <t>blurry photo of reddish rock in blueish sand</t>
  </si>
  <si>
    <t>ray in light blue water</t>
  </si>
  <si>
    <t>small stingray in light blue water</t>
  </si>
  <si>
    <t>small eagle ray in light blue water</t>
  </si>
  <si>
    <t>blurry photo of parrotfish</t>
  </si>
  <si>
    <t>blurry blue photo of parrotfish</t>
  </si>
  <si>
    <t>blurry bright blue photo of shadow parrotfish</t>
  </si>
  <si>
    <t>diver on the right side looking at bright light</t>
  </si>
  <si>
    <t>diver looking at bright light on the right side of light blue photo</t>
  </si>
  <si>
    <t>diver looking at bright light on the right side of light blueish almost greenish photo</t>
  </si>
  <si>
    <t>giant barrel sponge with small fish near</t>
  </si>
  <si>
    <t>giant barrel sponge with small weird fish near it</t>
  </si>
  <si>
    <t>giant barrel sponge with small fish near, cockscomb cup coral</t>
  </si>
  <si>
    <t>grass ocean bed with a lot of small black fishes</t>
  </si>
  <si>
    <t>grass ocean bed with a lot of small black fishes, smooth mounding coral, bamboo coral</t>
  </si>
  <si>
    <t>grassy ocean bed with a lot of small black fishes, smooth mounding coral, bamboo coral, elkhorn coral</t>
  </si>
  <si>
    <t>sand on the bottom of the ocean and small diver holding orange object</t>
  </si>
  <si>
    <t>darker sand on the bottom of the ocean and small diver holding orange object in the top right corner</t>
  </si>
  <si>
    <t>darker sand on the bottom of the ocean and small diver surrounded by bubbles holding orange object in the top right corner of the photo</t>
  </si>
  <si>
    <t>diver with breathing bomb in blue neoprene</t>
  </si>
  <si>
    <t>diver with breathing bomb and red mask, clenched fist</t>
  </si>
  <si>
    <t>diver with breathing bomb and red mask, clenched fist, greenish water</t>
  </si>
  <si>
    <t>white blurry photo</t>
  </si>
  <si>
    <t>white photo</t>
  </si>
  <si>
    <t>white foggy photo</t>
  </si>
  <si>
    <t>search</t>
  </si>
  <si>
    <t>nalezitelné</t>
  </si>
  <si>
    <t>nenalizetalné</t>
  </si>
  <si>
    <t>nalezitelné + nalezené</t>
  </si>
  <si>
    <t>nalezené</t>
  </si>
  <si>
    <t>hledání</t>
  </si>
  <si>
    <t>dotazů</t>
  </si>
  <si>
    <t>cumul_1</t>
  </si>
  <si>
    <t>cumul_2</t>
  </si>
  <si>
    <t>small greyish fish lying on grey sand</t>
  </si>
  <si>
    <t>6bCSh2bg</t>
  </si>
  <si>
    <t>small sea perch lying on grey sand</t>
  </si>
  <si>
    <t>rounded fish with small prickles</t>
  </si>
  <si>
    <t>purcupinefish, greenish photo</t>
  </si>
  <si>
    <t>sea dragon looking like palm</t>
  </si>
  <si>
    <t>a lot of striped black and white fishes and yellow fish</t>
  </si>
  <si>
    <t>a lot of striped black and white butterflyfish and yellowtail fish in light blue water</t>
  </si>
  <si>
    <t>diver face</t>
  </si>
  <si>
    <t>a lot of banded butterflyfishes in light blue water</t>
  </si>
  <si>
    <t>light blue photo of banded butterflyfishes and threespot damselfishes</t>
  </si>
  <si>
    <t>light blue photo of black and white striped fishes and one black fish</t>
  </si>
  <si>
    <t>brain coral in purplish photo</t>
  </si>
  <si>
    <t>leaf coral in greenish photo</t>
  </si>
  <si>
    <t>ivory bush coral in greenish photo</t>
  </si>
  <si>
    <t>net lying on rocks in greenish photo</t>
  </si>
  <si>
    <t>bright yellow corals</t>
  </si>
  <si>
    <t>purplish bush coral on rocks</t>
  </si>
  <si>
    <t>small purplish bush coral on rocks</t>
  </si>
  <si>
    <t>whitish leaf coral</t>
  </si>
  <si>
    <t>purple ivory bush coral, whitish pillar coral and leaf coral</t>
  </si>
  <si>
    <t>bright blue tails on right side of photo, coral reef and whitish sand</t>
  </si>
  <si>
    <t>bright blue fins on right side of the photo, coral reef and small spot of whitish sand</t>
  </si>
  <si>
    <t>coral reef with brownish plant, bright blue water with small black fishes</t>
  </si>
  <si>
    <t>1DD5zvg_</t>
  </si>
  <si>
    <t>brain coral and opening clam</t>
  </si>
  <si>
    <t>poorly visible sharks</t>
  </si>
  <si>
    <t>shark in darker blue water</t>
  </si>
  <si>
    <t>two blue shark in darker blue water</t>
  </si>
  <si>
    <t>two spotted eagle ray above whitish sand</t>
  </si>
  <si>
    <t>coral reef with small black bluetail fishes</t>
  </si>
  <si>
    <t>pillar coral reef with small black fishes with blue tails</t>
  </si>
  <si>
    <t>whitish sand with black sea cucumber</t>
  </si>
  <si>
    <t>brain coral and yellow and blue striped fish and yellow fish</t>
  </si>
  <si>
    <t>small shark under rock</t>
  </si>
  <si>
    <t>black ray</t>
  </si>
  <si>
    <t>black giant manta ray near rock</t>
  </si>
  <si>
    <t>parrot fish</t>
  </si>
  <si>
    <t>turtle near coral reef</t>
  </si>
  <si>
    <t>black and yellow striped fish next to coral reef</t>
  </si>
  <si>
    <t>pillar coral with two small black and blue fishes</t>
  </si>
  <si>
    <t>pillar coral with small yellow fish</t>
  </si>
  <si>
    <t>pillar coral with small yellow fish and diver in background</t>
  </si>
  <si>
    <t>pillar coral with small yellow fish, sea anemone, bamboo coral, grooved brain coral, two divers in background</t>
  </si>
  <si>
    <t>bright yellow fish in cave</t>
  </si>
  <si>
    <t>bright yellow fishes in cave, green moray eel</t>
  </si>
  <si>
    <t>bright blue moray eel opening mouth</t>
  </si>
  <si>
    <t>three divers, bright orange fins in blue photo</t>
  </si>
  <si>
    <t>three divers with a lot of bubbles, orange fins in blue photo</t>
  </si>
  <si>
    <t>small black fishes swimming up near rock reef</t>
  </si>
  <si>
    <t>a lot of brownish fishes</t>
  </si>
  <si>
    <t>a lot of brownish striped mullet</t>
  </si>
  <si>
    <t>small brown and white creature with short tentacles near grey sand</t>
  </si>
  <si>
    <t>small brown and white creature with mandibles near grey sand</t>
  </si>
  <si>
    <t>orange weird fish</t>
  </si>
  <si>
    <t>oyster toadfish, scarlet frogfish, yellow tube sponge</t>
  </si>
  <si>
    <t>bright blue photo of white spotted shark</t>
  </si>
  <si>
    <t>bright light blue photo of white spotted whale shark</t>
  </si>
  <si>
    <t>moray eel eating lobster</t>
  </si>
  <si>
    <t>green moray eel eating lobster between whitish rocks, bigeye cardinalfish</t>
  </si>
  <si>
    <t>shark and four divers</t>
  </si>
  <si>
    <t>shark and four divers near white sand</t>
  </si>
  <si>
    <t>shark in spotlight</t>
  </si>
  <si>
    <t>diver swimming to the surface next to rock reef</t>
  </si>
  <si>
    <t>diver swimming up to the bright surface between rocks</t>
  </si>
  <si>
    <t>orange fishes under rock</t>
  </si>
  <si>
    <t>pillar reef with greenish and brownish corals</t>
  </si>
  <si>
    <t>pillar reef with greenish honeycomb corals and brownish pillar corals</t>
  </si>
  <si>
    <t>clown fish</t>
  </si>
  <si>
    <t>giant kelp</t>
  </si>
  <si>
    <t>giant kelp, bamboo coral</t>
  </si>
  <si>
    <t>yellowish coral with blueish ends</t>
  </si>
  <si>
    <t>moving yellowish coral with blueish ends, stanghorn coral, bamboo coral</t>
  </si>
  <si>
    <t>rocky reef with small black thorny creature</t>
  </si>
  <si>
    <t>rocky reef with two small black crown of thorns starfish</t>
  </si>
  <si>
    <t>three greyish rays lying in sand</t>
  </si>
  <si>
    <t>small brownish fish near rocky ocean bed in blue water</t>
  </si>
  <si>
    <t>brownish fish above rocky ocean bed with greenish plant in blue water</t>
  </si>
  <si>
    <t>two spotted rays</t>
  </si>
  <si>
    <t>two spotted eagle rays near ocean bed</t>
  </si>
  <si>
    <t>coral reef with brain corals, black thorn creatures under blue water</t>
  </si>
  <si>
    <t>coral reef with brain corals, hood corals, whitish sand and small black thorn starfishes under blue water</t>
  </si>
  <si>
    <t>coral reef with reddish corals</t>
  </si>
  <si>
    <t>coral reef with dark reddish corals, elkhorn coral, lophelia coral, devils hand coral</t>
  </si>
  <si>
    <t>fattish fish lying under rock</t>
  </si>
  <si>
    <t>spotted moray eel under coral reef</t>
  </si>
  <si>
    <t>blue and yellow fish near coral reef</t>
  </si>
  <si>
    <t>ivory bush coral bed with a lot of small fishes</t>
  </si>
  <si>
    <t>ocean bed full of small ivory bush corals with a lot of small fishes</t>
  </si>
  <si>
    <t>turtle near brown corals</t>
  </si>
  <si>
    <t>hawksbill turtle form behind near brown corals and rocks</t>
  </si>
  <si>
    <t>greenish brain coral and ivory bush coral on reddish rock with small fish</t>
  </si>
  <si>
    <t>greenish brain coral and ivory bush coral on reddish rock with small fish, cockscomb cup coral, light purple corals</t>
  </si>
  <si>
    <t>shipwreck with windows</t>
  </si>
  <si>
    <t>kind of inside shipwreck with windows</t>
  </si>
  <si>
    <t>white black spotted fish above white sandy ocean bed</t>
  </si>
  <si>
    <t>white black spotted porcupinefish above white sandy ocean bed</t>
  </si>
  <si>
    <t>striped white and brown fish above sand, brownish photo</t>
  </si>
  <si>
    <t>octopus lying in sand</t>
  </si>
  <si>
    <t>bush coral in spotlight</t>
  </si>
  <si>
    <t>giant barrel sponge in spotlight</t>
  </si>
  <si>
    <t>orange creature above greyish sand with pillar coral</t>
  </si>
  <si>
    <t>orange and white creature above greyish sand</t>
  </si>
  <si>
    <t>hand holding round creature</t>
  </si>
  <si>
    <t>hand holding round creature, eccentric sand dollar</t>
  </si>
  <si>
    <t>orange clownfish</t>
  </si>
  <si>
    <t>sea star</t>
  </si>
  <si>
    <t>long narrow fish lying in white sand</t>
  </si>
  <si>
    <t>giant barrel sponge</t>
  </si>
  <si>
    <t>part of giant barrel sponge looking to middle of it</t>
  </si>
  <si>
    <t>purple leafy corals from detail</t>
  </si>
  <si>
    <t>purple stanghorn corals from detail</t>
  </si>
  <si>
    <t>giant leaf corals with diver</t>
  </si>
  <si>
    <t>giant brain corals with diver</t>
  </si>
  <si>
    <t>light giant sponge next to brownish corals</t>
  </si>
  <si>
    <t>giant fat sponge looking like pneumatic</t>
  </si>
  <si>
    <t>yellowish corals with grey octopus</t>
  </si>
  <si>
    <t>yellowish smooth corals with grey hairy coral looking like octopus</t>
  </si>
  <si>
    <t>giant black ray next to rock</t>
  </si>
  <si>
    <t>giant black manta ray next to rock</t>
  </si>
  <si>
    <t>a lot of small blue fishes with yellowish fins</t>
  </si>
  <si>
    <t>a lot of small blue fishes with yellowish fins, atlantic spadefish</t>
  </si>
  <si>
    <t>bush hairy coral on green and red rock</t>
  </si>
  <si>
    <t>bush hairy coral on green and red rock, caribbean reef octopus</t>
  </si>
  <si>
    <t>rocks in grey sand with dark blue fish</t>
  </si>
  <si>
    <t>rock monument in grey sand with small dark blue fish</t>
  </si>
  <si>
    <t>coral reef with small blue parrotfish</t>
  </si>
  <si>
    <t>coral reef with small blue parrotfish and brown sea cucumber</t>
  </si>
  <si>
    <t>mars surface</t>
  </si>
  <si>
    <t>scuba diver with flashlight</t>
  </si>
  <si>
    <t>kelp forest</t>
  </si>
  <si>
    <t>bright yellow fins of scuba diver in spotlight</t>
  </si>
  <si>
    <t>USsQyJVR</t>
  </si>
  <si>
    <t>aktuálně nalezené</t>
  </si>
  <si>
    <t>aktuálně nalezitelné</t>
  </si>
  <si>
    <t>aktuálně nenalezitelné</t>
  </si>
  <si>
    <t>normal 2</t>
  </si>
  <si>
    <t>normal cumul_2</t>
  </si>
  <si>
    <t>combine 2</t>
  </si>
  <si>
    <t>combine cumul_2</t>
  </si>
  <si>
    <t>diver with yellow shirt</t>
  </si>
  <si>
    <t>EPt87JL1</t>
  </si>
  <si>
    <t>diver with yellow shirt, yellow tube sponge</t>
  </si>
  <si>
    <t>cliff and yellow fish</t>
  </si>
  <si>
    <t>cliff and yellow fish, banded butterflyfish, giant barrel sponge</t>
  </si>
  <si>
    <t>fish on sand</t>
  </si>
  <si>
    <t>fish on sand, spotted porcupinefish, sarcastic fringehead</t>
  </si>
  <si>
    <t>purple coral</t>
  </si>
  <si>
    <t>shark on bottom</t>
  </si>
  <si>
    <t>whitetip reef shark cyan sand</t>
  </si>
  <si>
    <t>moray eel open mouth</t>
  </si>
  <si>
    <t>stones on sea floor</t>
  </si>
  <si>
    <t>stones on sea floor, honeycomb coral</t>
  </si>
  <si>
    <t>coral fins</t>
  </si>
  <si>
    <t>coral fins, ivory bush coral</t>
  </si>
  <si>
    <t>brown corals with a lot of fish</t>
  </si>
  <si>
    <t>dark grey corals with a lot of fish</t>
  </si>
  <si>
    <t>ray sand</t>
  </si>
  <si>
    <t>crab cage</t>
  </si>
  <si>
    <t>dark clouds and mountain</t>
  </si>
  <si>
    <t>dark clouds and mountain, plateau</t>
  </si>
  <si>
    <t>stones and corals on sea floor</t>
  </si>
  <si>
    <t>stones and corals on sea floor, honeycomb coral</t>
  </si>
  <si>
    <t>fish with stripes</t>
  </si>
  <si>
    <t>fish with stripes, queen angelfish</t>
  </si>
  <si>
    <t>star</t>
  </si>
  <si>
    <t>star, great star coral, sea star</t>
  </si>
  <si>
    <t>coral reef white sand</t>
  </si>
  <si>
    <t>coral reef white sand, elkhorn coral, hood coral</t>
  </si>
  <si>
    <t>grey stone</t>
  </si>
  <si>
    <t>grey stone, stonefish</t>
  </si>
  <si>
    <t>fish with stripes, kingfishes, clown triggerfish</t>
  </si>
  <si>
    <t>diver mask hair</t>
  </si>
  <si>
    <t>ship wreck steel blue</t>
  </si>
  <si>
    <t>shipwreck, elkhorn coral</t>
  </si>
  <si>
    <t>stones</t>
  </si>
  <si>
    <t>sea floor open sea</t>
  </si>
  <si>
    <t>sea floor open sea, lookdown dory</t>
  </si>
  <si>
    <t>ray</t>
  </si>
  <si>
    <t>ray, spotted eagle ray, giant manta ray, eagle ray</t>
  </si>
  <si>
    <t>pink coral</t>
  </si>
  <si>
    <t>coral fins, cockscomb cup coral, lettuce coral</t>
  </si>
  <si>
    <t>lettuce coral</t>
  </si>
  <si>
    <t>lettuce coral, cockscomb cup coral and purple coral</t>
  </si>
  <si>
    <t>sea floor coral fins</t>
  </si>
  <si>
    <t>sea floor coral fins, bamboo coral, stanghorn coral</t>
  </si>
  <si>
    <t>diver blue fins</t>
  </si>
  <si>
    <t>diver blue fins, lookdown dory</t>
  </si>
  <si>
    <t>thorn fish</t>
  </si>
  <si>
    <t>thorn fish, threespot damselfish, bluebanded goby</t>
  </si>
  <si>
    <t>three divers</t>
  </si>
  <si>
    <t>three divers, giant barrel sponge</t>
  </si>
  <si>
    <t>corals and fish</t>
  </si>
  <si>
    <t>corals and fish, honeycomb coral, stanghorn coral</t>
  </si>
  <si>
    <t>yellow fish lettuce coral</t>
  </si>
  <si>
    <t>yellow corals</t>
  </si>
  <si>
    <t>lot of fish bush coral</t>
  </si>
  <si>
    <t>lot of fish bush coral, cockscomb cup coral, kelp forest, branching cauliflower coral</t>
  </si>
  <si>
    <t>yellow fish reef</t>
  </si>
  <si>
    <t>yellow fish reef, banded butterflyfish</t>
  </si>
  <si>
    <t>sharks in deep sea</t>
  </si>
  <si>
    <t>turtle, hawksbill turtle, loggerhead turtle</t>
  </si>
  <si>
    <t>coral labyrinth</t>
  </si>
  <si>
    <t>coral labyrinth, ivory bush coral</t>
  </si>
  <si>
    <t>vertical fish clif</t>
  </si>
  <si>
    <t>vertical fish clif, atlantic spadefish</t>
  </si>
  <si>
    <t>lettuce coral diver</t>
  </si>
  <si>
    <t>lettuce coral diver, cockscomb cup coral, branching cauliflower coral</t>
  </si>
  <si>
    <t>greyish fish on sandy sea bottom</t>
  </si>
  <si>
    <t>test</t>
  </si>
  <si>
    <t>greyish fish on sandy sea bottom, atlantic trumpetfish, shovelnose spiny dogfish, lucifer dogfish</t>
  </si>
  <si>
    <t>greyish stripped fish on a blue-grey sand</t>
  </si>
  <si>
    <t>bluebanded goby, atlantic trumpetfish, bluebanded goby, inshore lizardfish</t>
  </si>
  <si>
    <t>blue nose appearing from a hole</t>
  </si>
  <si>
    <t>grey fish on a seabed</t>
  </si>
  <si>
    <t>blue fish with white dots on a coral</t>
  </si>
  <si>
    <t>blue fish with white dots on a coral, queen parrotfish, parrotfish, blue spotted ribbontail ray</t>
  </si>
  <si>
    <t>big coral with diver at back</t>
  </si>
  <si>
    <t>diver, pillar coral , threespot damselfish</t>
  </si>
  <si>
    <t>violette fish in front of rock with a hole</t>
  </si>
  <si>
    <t>violette fish in front of rock with a hole, broadclub cuttlefish, caribbean reef octopus, flatback turtle</t>
  </si>
  <si>
    <t>diver with yellow shoes</t>
  </si>
  <si>
    <t>fish with blue background and boat trunk on top</t>
  </si>
  <si>
    <t>fish with blue background and boat trunk on top, pelagic thresher shark, blue shark</t>
  </si>
  <si>
    <t>big fish with sponge coral on the back</t>
  </si>
  <si>
    <t>big fish with sponge coral on the back, gray triggerfish, clown triggerfish, atlantic spadefish</t>
  </si>
  <si>
    <t>dart on a sand</t>
  </si>
  <si>
    <t>dart on a sand, southern stingray, slender snipe eel, longnose sawshark, shortfin eel</t>
  </si>
  <si>
    <t>tiger manta</t>
  </si>
  <si>
    <t>tiger manta, eagle ray, spotted eagle ray, tropical two-wing flyingfish</t>
  </si>
  <si>
    <t>shark on bluish sand</t>
  </si>
  <si>
    <t>shark on bluish sand, nurse shark, lemon shark, bull shark, spinner shark</t>
  </si>
  <si>
    <t>underwatter trees</t>
  </si>
  <si>
    <t>pink coral with a fish in the centre</t>
  </si>
  <si>
    <t>pink coral with a fish in the centre, rose coral</t>
  </si>
  <si>
    <t>squid with grey sand and coral</t>
  </si>
  <si>
    <t>squid with grey sand and coral, smooth mounding coral</t>
  </si>
  <si>
    <t>greyish sandish coral on bottom with fisha and blue watter behind</t>
  </si>
  <si>
    <t>greyish sandish coral on bottom with fisha and blue watter behind, nassau grouper, bamboo coral, boulder star coral</t>
  </si>
  <si>
    <t>pillar column with small fish</t>
  </si>
  <si>
    <t xml:space="preserve"> with small fish, pillar coral</t>
  </si>
  <si>
    <t>brown-greyish mushroom on sand</t>
  </si>
  <si>
    <t>brown-greyish mushroom on sand, smooth mounding coral, elkhorn coral, honeycomb coral</t>
  </si>
  <si>
    <t>shark in blue ocean</t>
  </si>
  <si>
    <t>shark in blue ocean, blue shark, shortfin mako shark, longfin mako shark</t>
  </si>
  <si>
    <t>hairy pblue-green coral</t>
  </si>
  <si>
    <t>shark in dark sea</t>
  </si>
  <si>
    <t>shark in dark sea, bowhead whale, whale, greenland shark</t>
  </si>
  <si>
    <t>yellow star on sand</t>
  </si>
  <si>
    <t>pilar coral with greenish water</t>
  </si>
  <si>
    <t>pilar coral with greenish water, cockscomb cup coral, boulder star coral, hood coral</t>
  </si>
  <si>
    <t>murena fish on green-blueish sand and coral</t>
  </si>
  <si>
    <t>murena fish on green-blueish sand and coral, green moray eel, banded wrasse</t>
  </si>
  <si>
    <t>stripped fish with diver on background</t>
  </si>
  <si>
    <t>stripped fish with diver on background, atlantic spadefish, gray triggerfish, queen parrotfish</t>
  </si>
  <si>
    <t>diver face with blue-green sandy background</t>
  </si>
  <si>
    <t>holed coral brown-redish</t>
  </si>
  <si>
    <t>holed coral brown-redish, giant barrel sponge</t>
  </si>
  <si>
    <t>corals on right bottom with blue water on top</t>
  </si>
  <si>
    <t>corals on right bottom with blue water on top, smooth mounding coral, honeycomb coral, pillar coral</t>
  </si>
  <si>
    <t>black fish in front of a flock of horizontally striped fishes</t>
  </si>
  <si>
    <t>eel hairline corals closeup</t>
  </si>
  <si>
    <t>yellow clustered corals</t>
  </si>
  <si>
    <t>yellow clustered corals, mustard hill coral, kelp forest</t>
  </si>
  <si>
    <t>brown-white crabish on bluish sand</t>
  </si>
  <si>
    <t>brown-white crabish on bluish sand, southern stingray, sand flounder, greenback flounder</t>
  </si>
  <si>
    <t>manta on top of bluish rocky coral</t>
  </si>
  <si>
    <t>manta on top of bluish rocky coral, giant manta ray</t>
  </si>
  <si>
    <t>underwatter bars and doors</t>
  </si>
  <si>
    <t>underwatter bars and doors, shipwreck, mirror dory</t>
  </si>
  <si>
    <t>yellow-reddish coral in the dark</t>
  </si>
  <si>
    <t>yellow-reddish coral in the dark, venus sea fan coral</t>
  </si>
  <si>
    <t>pilar coral lighted from sides in a dark ocean</t>
  </si>
  <si>
    <t>pilar coral lighted from sides in a dark ocean, cockscomb cup coral</t>
  </si>
  <si>
    <t>a flock of blak fishes swimming to the top</t>
  </si>
  <si>
    <t>a flock of blak fishes swimming to the top, flashlight fish, atlantic spadefish</t>
  </si>
  <si>
    <t>large greenish cloth on top of small sand rocks</t>
  </si>
  <si>
    <t>holed reddish coral in sea</t>
  </si>
  <si>
    <t>holed reddish coral in sea, smooth mounding coral</t>
  </si>
  <si>
    <t>wrinkled coral with small fish in the centre, watter is almost not visible</t>
  </si>
  <si>
    <t>wrinkled coral with small fish in the centre, watter is almost not visible, branching cauliflower coral</t>
  </si>
  <si>
    <t>coral bushes</t>
  </si>
  <si>
    <t>coral bushes, smooth mounding coral</t>
  </si>
  <si>
    <t>brown octopus</t>
  </si>
  <si>
    <t>brown octopus on sand</t>
  </si>
  <si>
    <t>three divers, smooth mounding coral</t>
  </si>
  <si>
    <t>brown-white fish on sand</t>
  </si>
  <si>
    <t>fishes in front of a rock and blue water</t>
  </si>
  <si>
    <t>fishes in front of a rock and blue water, atlantic spadefish, atlantic trumpetfish</t>
  </si>
  <si>
    <t>coral bushes with blue water</t>
  </si>
  <si>
    <t>coral bushes with blue water, smooth mounding coral, stanghorn coral, bamboo coral</t>
  </si>
  <si>
    <t>red fish on top of greenish coral and sand</t>
  </si>
  <si>
    <t>blue-yellow fish on top of sand and corals</t>
  </si>
  <si>
    <t>atlantic trumpetfish</t>
  </si>
  <si>
    <t>test_n</t>
  </si>
  <si>
    <t>nemo</t>
  </si>
  <si>
    <t>brown coral</t>
  </si>
  <si>
    <t>brown coral, small fish in the background</t>
  </si>
  <si>
    <t>no coral, dark blue, group of fish</t>
  </si>
  <si>
    <t>no coral, dark blue, group of fish, blue mackerel</t>
  </si>
  <si>
    <t>diver, fish</t>
  </si>
  <si>
    <t>diver, fish, pacific bluefin tuna</t>
  </si>
  <si>
    <t>one fish in the middle</t>
  </si>
  <si>
    <t>one fish in the middle, bluefin tuna</t>
  </si>
  <si>
    <t>small red fish</t>
  </si>
  <si>
    <t>blue fish in the middle</t>
  </si>
  <si>
    <t>blue fish in the middle, clown triggerfish</t>
  </si>
  <si>
    <t>two ray fish</t>
  </si>
  <si>
    <t>two ray fish, spotted eagle ray</t>
  </si>
  <si>
    <t>black fish behind coral</t>
  </si>
  <si>
    <t>black fish behind coral, atlantic spadefish</t>
  </si>
  <si>
    <t>school of dark fish, coral on the left</t>
  </si>
  <si>
    <t>school of dark fish, coral on the left, atlantic spadefish</t>
  </si>
  <si>
    <t>sea mouse in the middle, coral</t>
  </si>
  <si>
    <t>sea mouse in the middle, coral, sea urchin</t>
  </si>
  <si>
    <t>ship wreck, dark sea</t>
  </si>
  <si>
    <t>ship wreck, dark sea, shipwreck, trench</t>
  </si>
  <si>
    <t>net, mesh, cage in the sea, coral</t>
  </si>
  <si>
    <t>white fish with brown stripes, light on the left, sea, sand, dark on the right</t>
  </si>
  <si>
    <t>sea, cactus, mushroom on the right, light</t>
  </si>
  <si>
    <t>sea, cactus, mushroom on the right, light, pillar coral, smooth mounding coral, honeycomb coral</t>
  </si>
  <si>
    <t>two dark fish in the middle, coral, dark on the right</t>
  </si>
  <si>
    <t>two dark fish in the middle, coral, dark on the right, threespot damselfish, atlantic spadefish</t>
  </si>
  <si>
    <t>nemo, red fish with white stripes, fish in the middle, sand, mushroom in the middle</t>
  </si>
  <si>
    <t>nemo, red fish with white stripes, fish in the middle, sand, mushroom in the middle, clownfish, clown triggerfish</t>
  </si>
  <si>
    <t>black fish in front, school of white stripped fish in the back</t>
  </si>
  <si>
    <t>black fish in front, school of white stripped fish in the back, skipjack tuna, bluefin tuna</t>
  </si>
  <si>
    <t>hand, diver, watches, coral</t>
  </si>
  <si>
    <t>hand, diver, watches, coral, giant clam</t>
  </si>
  <si>
    <t>big dark fish, fish on the bottom, white dots</t>
  </si>
  <si>
    <t>big dark fish, fish on the bottom, white dots, whale shark</t>
  </si>
  <si>
    <t>yellow starfish in the middle, sand</t>
  </si>
  <si>
    <t>red coral in the middle</t>
  </si>
  <si>
    <t>red coral in the middle, red rice coral</t>
  </si>
  <si>
    <t>school of small black fish, coral, yellow in front</t>
  </si>
  <si>
    <t>school of small black fish, coral, yellow in front, banded butterflyfish, threespot damselfish, blue tang</t>
  </si>
  <si>
    <t>gray fish in the middle, dark sand</t>
  </si>
  <si>
    <t>gray fish in the middle, dark sand, sea perch, gag grouper</t>
  </si>
  <si>
    <t>shark shadow, dark blue sea</t>
  </si>
  <si>
    <t>shark shadow, dark blue sea, oceanic whitetip shark, hammerhead shark, scalloped hammerhead shark</t>
  </si>
  <si>
    <t>two divers, trees, wreck, sea</t>
  </si>
  <si>
    <t>wreck, sea, ship, seven windows, gray fish</t>
  </si>
  <si>
    <t>turtle with green back, brown coral</t>
  </si>
  <si>
    <t>turtle with green back, brown coral, hawksbill turtle, green turtle, loggerhead turtle, sea turtle</t>
  </si>
  <si>
    <t>white sharp fish in the middle, sand</t>
  </si>
  <si>
    <t>white sharp fish in the middle, sand, striped mullet</t>
  </si>
  <si>
    <t>two rays in the middle, dark sea, sand</t>
  </si>
  <si>
    <t>two rays in the middle, dark sea, sand, eagle ray, spotted eagle ray</t>
  </si>
  <si>
    <t>blue fish with yellow, coral, black fish</t>
  </si>
  <si>
    <t>two brown mushroom, trees, black background, light, coral</t>
  </si>
  <si>
    <t>two brown mushroom, trees, black background, light, coral, boulder star coral, pillar coral, smooth mounding coral</t>
  </si>
  <si>
    <t>big gray fish in the middle, sand, coral</t>
  </si>
  <si>
    <t>big gray fish in the middle, sand, coral, queen parrotfish</t>
  </si>
  <si>
    <t>five yellow fish, coral, dark, sea</t>
  </si>
  <si>
    <t>five yellow fish, coral, yellowtail snapper</t>
  </si>
  <si>
    <t>small orange fish in the middle, coral, dark</t>
  </si>
  <si>
    <t>small orange fish in the middle, coral, dark, vermilion snapper</t>
  </si>
  <si>
    <t>orange fish with black dot, sea flower, sea mushroom</t>
  </si>
  <si>
    <t>orange fish with black dot, sea flower, sea mushroom, clownfish</t>
  </si>
  <si>
    <t>three rays, sand, coral</t>
  </si>
  <si>
    <t>three rays, sand, coral, blue spotted ribbontail ray, porcupine ray</t>
  </si>
  <si>
    <t>yellow fish with white stripes, white black fishes, diver</t>
  </si>
  <si>
    <t>yellow fish with white stripes, white black fishes, diver, banded butterflyfish, banded butterflyfish, yellowtail snapper</t>
  </si>
  <si>
    <t>diver, snorkeling, pink coral, yellow coral, black fish</t>
  </si>
  <si>
    <t>diver, snorkeling, pink coral, yellow coral, black fish, yellow tube sponge, threespot damselfish</t>
  </si>
  <si>
    <t>white mushroom, reddish mushroom, coral, sponge</t>
  </si>
  <si>
    <t>white mushroom, reddish mushroom, coral, sponge, honeycomb coral, pillar coral</t>
  </si>
  <si>
    <t>one turtle in the middle, white dark, white coral</t>
  </si>
  <si>
    <t>one turtle in the middle, white dark, white coral, hawksbill turtle, green turtle</t>
  </si>
  <si>
    <t>yellow black fish, blue fish zellow stripes, red coral</t>
  </si>
  <si>
    <t>gray mushroom, sponge, sea sand</t>
  </si>
  <si>
    <t>gray mushroom, sponge, sea sand, yellow tube sponge</t>
  </si>
  <si>
    <t>light fish with black dots, sand on the bottom, sea on the top</t>
  </si>
  <si>
    <t>light fish with black dots, sand on the bottom, sea on the top, spotted porcupinefish, porcupine fish</t>
  </si>
  <si>
    <t>orange octopus, sand</t>
  </si>
  <si>
    <t>red coral, volcano in the middle, small fish in the background</t>
  </si>
  <si>
    <t>red coral, volcano in the middle, small fish in the background, pillar coral</t>
  </si>
  <si>
    <t>yellow coral, blue in the background, trees</t>
  </si>
  <si>
    <t>yellow coral, blue in the background, trees, yellow tube sponge</t>
  </si>
  <si>
    <t>school of sardines, blue on the left, dark sand on the right</t>
  </si>
  <si>
    <t>school of sardines, blue on the left, dark sand on the right, pacific sardine</t>
  </si>
  <si>
    <t>shark on the sand, sponge in the front</t>
  </si>
  <si>
    <t>shark on the sand, sponge in the front, nurse shark, lemon shark</t>
  </si>
  <si>
    <t>yellow grass coral</t>
  </si>
  <si>
    <t>gray grass in sea</t>
  </si>
  <si>
    <t>gray grass in sea, seagrass bed, seagrass</t>
  </si>
  <si>
    <t>yellow fish on black sand</t>
  </si>
  <si>
    <t>yellow fish on black sand, orange perch</t>
  </si>
  <si>
    <t>stripped fish under coral</t>
  </si>
  <si>
    <t>stripped fish under coral, moorish idol, threespot damselfish</t>
  </si>
  <si>
    <t>2t0J-hiT</t>
  </si>
  <si>
    <t>2F9Ih1Kx</t>
  </si>
  <si>
    <t>41Fqhl1t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</si>
</sst>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NumberFormat="1"/>
  </cellXfs>
  <cellStyles count="2">
    <cellStyle name="Normální" xfId="0" builtinId="0"/>
    <cellStyle name="Procenta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sea_dataset_normal!$I$7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sea_dataset_normal!$J$7:$K$7</c:f>
              <c:numCache>
                <c:formatCode>General</c:formatCode>
                <c:ptCount val="2"/>
                <c:pt idx="0">
                  <c:v>43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FBB-A1C2-D31DBC25560B}"/>
            </c:ext>
          </c:extLst>
        </c:ser>
        <c:ser>
          <c:idx val="3"/>
          <c:order val="3"/>
          <c:tx>
            <c:strRef>
              <c:f>sea_dataset_normal!$I$9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sea_dataset_normal!$J$9:$K$9</c:f>
              <c:numCache>
                <c:formatCode>General</c:formatCode>
                <c:ptCount val="2"/>
                <c:pt idx="0">
                  <c:v>56</c:v>
                </c:pt>
                <c:pt idx="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FBB-A1C2-D31DBC255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93937840"/>
        <c:axId val="20939357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sea_dataset_normal!$I$6</c15:sqref>
                        </c15:formulaRef>
                      </c:ext>
                    </c:extLst>
                    <c:strCache>
                      <c:ptCount val="1"/>
                      <c:pt idx="0">
                        <c:v>aktuálně nalezitelné</c:v>
                      </c:pt>
                    </c:strCache>
                  </c:strRef>
                </c:tx>
                <c:spPr>
                  <a:solidFill>
                    <a:schemeClr val="accent6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sea_dataset_normal!$J$6:$K$6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56</c:v>
                      </c:pt>
                      <c:pt idx="1">
                        <c:v>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C2-4FBB-A1C2-D31DBC25560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sea_dataset_normal!$I$8</c15:sqref>
                        </c15:formulaRef>
                      </c:ext>
                    </c:extLst>
                    <c:strCache>
                      <c:ptCount val="1"/>
                      <c:pt idx="0">
                        <c:v>aktuálně nalezené</c:v>
                      </c:pt>
                    </c:strCache>
                  </c:strRef>
                </c:tx>
                <c:spPr>
                  <a:solidFill>
                    <a:schemeClr val="accent4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sea_dataset_normal!$J$8:$K$8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36</c:v>
                      </c:pt>
                      <c:pt idx="1">
                        <c:v>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C2-4FBB-A1C2-D31DBC25560B}"/>
                  </c:ext>
                </c:extLst>
              </c15:ser>
            </c15:filteredBarSeries>
          </c:ext>
        </c:extLst>
      </c:barChart>
      <c:catAx>
        <c:axId val="209393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5760"/>
        <c:crosses val="autoZero"/>
        <c:auto val="1"/>
        <c:lblAlgn val="ctr"/>
        <c:lblOffset val="100"/>
        <c:noMultiLvlLbl val="0"/>
      </c:catAx>
      <c:valAx>
        <c:axId val="20939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sea_dataset_normal!$J$171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sea_dataset_normal!$J$172:$J$194</c:f>
              <c:numCache>
                <c:formatCode>General</c:formatCode>
                <c:ptCount val="23"/>
                <c:pt idx="0">
                  <c:v>77</c:v>
                </c:pt>
                <c:pt idx="1">
                  <c:v>7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A-427D-8A3E-C5220FAF2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796548336"/>
        <c:axId val="796541680"/>
      </c:barChart>
      <c:catAx>
        <c:axId val="79654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1680"/>
        <c:crosses val="autoZero"/>
        <c:auto val="1"/>
        <c:lblAlgn val="ctr"/>
        <c:lblOffset val="100"/>
        <c:noMultiLvlLbl val="0"/>
      </c:catAx>
      <c:valAx>
        <c:axId val="796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sea_dataset_normal!$L$171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sea_dataset_normal!$L$172:$L$194</c:f>
              <c:numCache>
                <c:formatCode>General</c:formatCode>
                <c:ptCount val="23"/>
                <c:pt idx="0">
                  <c:v>69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6-47C3-9A35-E0A04E009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101980768"/>
        <c:axId val="2101979936"/>
      </c:barChart>
      <c:catAx>
        <c:axId val="21019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79936"/>
        <c:crosses val="autoZero"/>
        <c:auto val="1"/>
        <c:lblAlgn val="ctr"/>
        <c:lblOffset val="100"/>
        <c:noMultiLvlLbl val="0"/>
      </c:catAx>
      <c:valAx>
        <c:axId val="21019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8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45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386-A783-582A033F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1474899264"/>
        <c:axId val="1474900512"/>
      </c:barChart>
      <c:catAx>
        <c:axId val="14748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900512"/>
        <c:crosses val="autoZero"/>
        <c:auto val="1"/>
        <c:lblAlgn val="ctr"/>
        <c:lblOffset val="100"/>
        <c:noMultiLvlLbl val="0"/>
      </c:catAx>
      <c:valAx>
        <c:axId val="14749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8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43</c:v>
                </c:pt>
                <c:pt idx="1">
                  <c:v>13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409A-B967-3D7FB8AC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096269232"/>
        <c:axId val="2096272560"/>
      </c:barChart>
      <c:catAx>
        <c:axId val="20962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72560"/>
        <c:crosses val="autoZero"/>
        <c:auto val="1"/>
        <c:lblAlgn val="ctr"/>
        <c:lblOffset val="100"/>
        <c:noMultiLvlLbl val="0"/>
      </c:catAx>
      <c:valAx>
        <c:axId val="20962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sea_dataset_normal!$J$171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sea_dataset_normal!$J$172:$J$194</c:f>
              <c:numCache>
                <c:formatCode>General</c:formatCode>
                <c:ptCount val="23"/>
                <c:pt idx="0">
                  <c:v>77</c:v>
                </c:pt>
                <c:pt idx="1">
                  <c:v>7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003-A72A-AE363DD84CF7}"/>
            </c:ext>
          </c:extLst>
        </c:ser>
        <c:ser>
          <c:idx val="2"/>
          <c:order val="2"/>
          <c:tx>
            <c:strRef>
              <c:f>sea_dataset_normal!$L$171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sea_dataset_normal!$L$172:$L$194</c:f>
              <c:numCache>
                <c:formatCode>General</c:formatCode>
                <c:ptCount val="23"/>
                <c:pt idx="0">
                  <c:v>69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6451424"/>
        <c:axId val="116454336"/>
      </c:barChart>
      <c:lineChart>
        <c:grouping val="standard"/>
        <c:varyColors val="0"/>
        <c:ser>
          <c:idx val="1"/>
          <c:order val="1"/>
          <c:tx>
            <c:strRef>
              <c:f>sea_dataset_normal!$K$171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sea_dataset_normal!$K$172:$K$194</c:f>
              <c:numCache>
                <c:formatCode>0%</c:formatCode>
                <c:ptCount val="23"/>
                <c:pt idx="0">
                  <c:v>0.77777777777777779</c:v>
                </c:pt>
                <c:pt idx="1">
                  <c:v>0.84848484848484851</c:v>
                </c:pt>
                <c:pt idx="2">
                  <c:v>0.85858585858585856</c:v>
                </c:pt>
                <c:pt idx="3">
                  <c:v>0.87878787878787878</c:v>
                </c:pt>
                <c:pt idx="4">
                  <c:v>0.90909090909090906</c:v>
                </c:pt>
                <c:pt idx="5">
                  <c:v>0.92929292929292928</c:v>
                </c:pt>
                <c:pt idx="6">
                  <c:v>0.92929292929292928</c:v>
                </c:pt>
                <c:pt idx="7">
                  <c:v>0.9494949494949495</c:v>
                </c:pt>
                <c:pt idx="8">
                  <c:v>0.95959595959595956</c:v>
                </c:pt>
                <c:pt idx="9">
                  <c:v>0.96969696969696972</c:v>
                </c:pt>
                <c:pt idx="10">
                  <c:v>0.97979797979797978</c:v>
                </c:pt>
                <c:pt idx="11">
                  <c:v>0.98989898989898994</c:v>
                </c:pt>
                <c:pt idx="12">
                  <c:v>0.98989898989898994</c:v>
                </c:pt>
                <c:pt idx="13">
                  <c:v>0.98989898989898994</c:v>
                </c:pt>
                <c:pt idx="14">
                  <c:v>0.98989898989898994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4-4003-A72A-AE363DD84CF7}"/>
            </c:ext>
          </c:extLst>
        </c:ser>
        <c:ser>
          <c:idx val="3"/>
          <c:order val="3"/>
          <c:tx>
            <c:strRef>
              <c:f>sea_dataset_normal!$M$171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sea_dataset_normal!$M$172:$M$194</c:f>
              <c:numCache>
                <c:formatCode>0%</c:formatCode>
                <c:ptCount val="23"/>
                <c:pt idx="0">
                  <c:v>0.74193548387096775</c:v>
                </c:pt>
                <c:pt idx="1">
                  <c:v>0.82795698924731187</c:v>
                </c:pt>
                <c:pt idx="2">
                  <c:v>0.87096774193548387</c:v>
                </c:pt>
                <c:pt idx="3">
                  <c:v>0.92473118279569888</c:v>
                </c:pt>
                <c:pt idx="4">
                  <c:v>0.94623655913978499</c:v>
                </c:pt>
                <c:pt idx="5">
                  <c:v>0.956989247311828</c:v>
                </c:pt>
                <c:pt idx="6">
                  <c:v>0.967741935483871</c:v>
                </c:pt>
                <c:pt idx="7">
                  <c:v>0.967741935483871</c:v>
                </c:pt>
                <c:pt idx="8">
                  <c:v>0.967741935483871</c:v>
                </c:pt>
                <c:pt idx="9">
                  <c:v>0.967741935483871</c:v>
                </c:pt>
                <c:pt idx="10">
                  <c:v>0.967741935483871</c:v>
                </c:pt>
                <c:pt idx="11">
                  <c:v>0.978494623655914</c:v>
                </c:pt>
                <c:pt idx="12">
                  <c:v>0.989247311827957</c:v>
                </c:pt>
                <c:pt idx="13">
                  <c:v>0.989247311827957</c:v>
                </c:pt>
                <c:pt idx="14">
                  <c:v>0.989247311827957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888896"/>
        <c:axId val="116452256"/>
      </c:lineChart>
      <c:catAx>
        <c:axId val="1164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4336"/>
        <c:crosses val="autoZero"/>
        <c:auto val="1"/>
        <c:lblAlgn val="ctr"/>
        <c:lblOffset val="100"/>
        <c:noMultiLvlLbl val="0"/>
      </c:catAx>
      <c:valAx>
        <c:axId val="1164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1424"/>
        <c:crosses val="autoZero"/>
        <c:crossBetween val="between"/>
      </c:valAx>
      <c:valAx>
        <c:axId val="1164522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888896"/>
        <c:crosses val="max"/>
        <c:crossBetween val="between"/>
      </c:valAx>
      <c:catAx>
        <c:axId val="73088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52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45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3-4068-80FB-9A4582415876}"/>
            </c:ext>
          </c:extLst>
        </c:ser>
        <c:ser>
          <c:idx val="2"/>
          <c:order val="2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43</c:v>
                </c:pt>
                <c:pt idx="1">
                  <c:v>13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2105737552"/>
        <c:axId val="2105736304"/>
      </c:barChart>
      <c:lineChart>
        <c:grouping val="standard"/>
        <c:varyColors val="0"/>
        <c:ser>
          <c:idx val="1"/>
          <c:order val="1"/>
          <c:tx>
            <c:strRef>
              <c:f>sea_dataset_normal!$J$197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sea_dataset_normal!$J$198:$J$207</c:f>
              <c:numCache>
                <c:formatCode>0%</c:formatCode>
                <c:ptCount val="10"/>
                <c:pt idx="0">
                  <c:v>0.58441558441558439</c:v>
                </c:pt>
                <c:pt idx="1">
                  <c:v>0.72727272727272729</c:v>
                </c:pt>
                <c:pt idx="2">
                  <c:v>0.81818181818181823</c:v>
                </c:pt>
                <c:pt idx="3">
                  <c:v>0.87012987012987009</c:v>
                </c:pt>
                <c:pt idx="4">
                  <c:v>0.88311688311688308</c:v>
                </c:pt>
                <c:pt idx="5">
                  <c:v>0.90909090909090906</c:v>
                </c:pt>
                <c:pt idx="6">
                  <c:v>0.93506493506493504</c:v>
                </c:pt>
                <c:pt idx="7">
                  <c:v>0.97402597402597402</c:v>
                </c:pt>
                <c:pt idx="8">
                  <c:v>0.97402597402597402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3-4068-80FB-9A4582415876}"/>
            </c:ext>
          </c:extLst>
        </c:ser>
        <c:ser>
          <c:idx val="3"/>
          <c:order val="3"/>
          <c:tx>
            <c:strRef>
              <c:f>sea_dataset_normal!$L$197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sea_dataset_normal!$L$198:$L$207</c:f>
              <c:numCache>
                <c:formatCode>0%</c:formatCode>
                <c:ptCount val="10"/>
                <c:pt idx="0">
                  <c:v>0.62318840579710144</c:v>
                </c:pt>
                <c:pt idx="1">
                  <c:v>0.81159420289855078</c:v>
                </c:pt>
                <c:pt idx="2">
                  <c:v>0.88405797101449279</c:v>
                </c:pt>
                <c:pt idx="3">
                  <c:v>0.89855072463768115</c:v>
                </c:pt>
                <c:pt idx="4">
                  <c:v>0.92753623188405798</c:v>
                </c:pt>
                <c:pt idx="5">
                  <c:v>0.95652173913043481</c:v>
                </c:pt>
                <c:pt idx="6">
                  <c:v>0.97101449275362317</c:v>
                </c:pt>
                <c:pt idx="7">
                  <c:v>0.97101449275362317</c:v>
                </c:pt>
                <c:pt idx="8">
                  <c:v>0.97101449275362317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737968"/>
        <c:axId val="2105736720"/>
      </c:lineChart>
      <c:catAx>
        <c:axId val="21057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6304"/>
        <c:crosses val="autoZero"/>
        <c:auto val="1"/>
        <c:lblAlgn val="ctr"/>
        <c:lblOffset val="100"/>
        <c:noMultiLvlLbl val="0"/>
      </c:catAx>
      <c:valAx>
        <c:axId val="21057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552"/>
        <c:crosses val="autoZero"/>
        <c:crossBetween val="between"/>
      </c:valAx>
      <c:valAx>
        <c:axId val="21057367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968"/>
        <c:crosses val="max"/>
        <c:crossBetween val="between"/>
      </c:valAx>
      <c:catAx>
        <c:axId val="210573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5736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sea_dataset_combine_scores!$H$6</c:f>
              <c:strCache>
                <c:ptCount val="1"/>
                <c:pt idx="0">
                  <c:v>aktuálně nalezitelné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sea_dataset_combine_scores!$I$6:$J$6</c:f>
              <c:numCache>
                <c:formatCode>General</c:formatCode>
                <c:ptCount val="2"/>
                <c:pt idx="0">
                  <c:v>114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9-47ED-86FD-8893B324F26D}"/>
            </c:ext>
          </c:extLst>
        </c:ser>
        <c:ser>
          <c:idx val="1"/>
          <c:order val="1"/>
          <c:tx>
            <c:strRef>
              <c:f>sea_dataset_combine_scores!$H$7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sea_dataset_combine_scores!$I$7:$J$7</c:f>
              <c:numCache>
                <c:formatCode>General</c:formatCode>
                <c:ptCount val="2"/>
                <c:pt idx="0">
                  <c:v>114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9-47ED-86FD-8893B324F26D}"/>
            </c:ext>
          </c:extLst>
        </c:ser>
        <c:ser>
          <c:idx val="2"/>
          <c:order val="2"/>
          <c:tx>
            <c:strRef>
              <c:f>sea_dataset_combine_scores!$H$8</c:f>
              <c:strCache>
                <c:ptCount val="1"/>
                <c:pt idx="0">
                  <c:v>aktuálně nalezené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sea_dataset_combine_scores!$I$8:$J$8</c:f>
              <c:numCache>
                <c:formatCode>General</c:formatCode>
                <c:ptCount val="2"/>
                <c:pt idx="0">
                  <c:v>69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9-47ED-86FD-8893B324F26D}"/>
            </c:ext>
          </c:extLst>
        </c:ser>
        <c:ser>
          <c:idx val="3"/>
          <c:order val="3"/>
          <c:tx>
            <c:strRef>
              <c:f>sea_dataset_combine_scores!$H$9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sea_dataset_combine_scores!$I$9:$J$9</c:f>
              <c:numCache>
                <c:formatCode>General</c:formatCode>
                <c:ptCount val="2"/>
                <c:pt idx="0">
                  <c:v>114</c:v>
                </c:pt>
                <c:pt idx="1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9-47ED-86FD-8893B324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11152"/>
        <c:axId val="116606576"/>
      </c:barChart>
      <c:catAx>
        <c:axId val="1166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06576"/>
        <c:crosses val="autoZero"/>
        <c:auto val="1"/>
        <c:lblAlgn val="ctr"/>
        <c:lblOffset val="100"/>
        <c:noMultiLvlLbl val="0"/>
      </c:catAx>
      <c:valAx>
        <c:axId val="1166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sea_dataset_combine_scores!$K$160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sea_dataset_combine_scores!$H$161:$H$183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sea_dataset_combine_scores!$K$161:$K$183</c:f>
              <c:numCache>
                <c:formatCode>General</c:formatCode>
                <c:ptCount val="23"/>
                <c:pt idx="0">
                  <c:v>113</c:v>
                </c:pt>
                <c:pt idx="1">
                  <c:v>7</c:v>
                </c:pt>
                <c:pt idx="2">
                  <c:v>11</c:v>
                </c:pt>
                <c:pt idx="3">
                  <c:v>11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7-4FB8-918C-F0DE4A78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10272"/>
        <c:axId val="734804448"/>
      </c:barChart>
      <c:catAx>
        <c:axId val="73481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04448"/>
        <c:crosses val="autoZero"/>
        <c:auto val="1"/>
        <c:lblAlgn val="ctr"/>
        <c:lblOffset val="100"/>
        <c:noMultiLvlLbl val="0"/>
      </c:catAx>
      <c:valAx>
        <c:axId val="7348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1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52</c:v>
                </c:pt>
                <c:pt idx="1">
                  <c:v>25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9-4F8D-AFA3-57D8FBDB0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795456"/>
        <c:axId val="730796288"/>
      </c:barChart>
      <c:catAx>
        <c:axId val="7307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6288"/>
        <c:crosses val="autoZero"/>
        <c:auto val="1"/>
        <c:lblAlgn val="ctr"/>
        <c:lblOffset val="100"/>
        <c:noMultiLvlLbl val="0"/>
      </c:catAx>
      <c:valAx>
        <c:axId val="7307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sea_dataset_combine_scores!$I$160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sea_dataset_combine_scores!$H$161:$H$183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sea_dataset_combine_scores!$I$161:$I$183</c:f>
              <c:numCache>
                <c:formatCode>General</c:formatCode>
                <c:ptCount val="23"/>
                <c:pt idx="0">
                  <c:v>160</c:v>
                </c:pt>
                <c:pt idx="1">
                  <c:v>20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C-48D4-88E7-89D1E2525F5B}"/>
            </c:ext>
          </c:extLst>
        </c:ser>
        <c:ser>
          <c:idx val="2"/>
          <c:order val="2"/>
          <c:tx>
            <c:strRef>
              <c:f>sea_dataset_combine_scores!$K$160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sea_dataset_combine_scores!$H$161:$H$183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sea_dataset_combine_scores!$K$161:$K$183</c:f>
              <c:numCache>
                <c:formatCode>General</c:formatCode>
                <c:ptCount val="23"/>
                <c:pt idx="0">
                  <c:v>113</c:v>
                </c:pt>
                <c:pt idx="1">
                  <c:v>7</c:v>
                </c:pt>
                <c:pt idx="2">
                  <c:v>11</c:v>
                </c:pt>
                <c:pt idx="3">
                  <c:v>11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327584"/>
        <c:axId val="130330080"/>
      </c:barChart>
      <c:lineChart>
        <c:grouping val="standard"/>
        <c:varyColors val="0"/>
        <c:ser>
          <c:idx val="1"/>
          <c:order val="1"/>
          <c:tx>
            <c:strRef>
              <c:f>sea_dataset_combine_scores!$J$160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sea_dataset_combine_scores!$H$161:$H$183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sea_dataset_combine_scores!$J$161:$J$183</c:f>
              <c:numCache>
                <c:formatCode>0%</c:formatCode>
                <c:ptCount val="23"/>
                <c:pt idx="0">
                  <c:v>0.70175438596491224</c:v>
                </c:pt>
                <c:pt idx="1">
                  <c:v>0.78947368421052633</c:v>
                </c:pt>
                <c:pt idx="2">
                  <c:v>0.82017543859649122</c:v>
                </c:pt>
                <c:pt idx="3">
                  <c:v>0.86403508771929827</c:v>
                </c:pt>
                <c:pt idx="4">
                  <c:v>0.89473684210526316</c:v>
                </c:pt>
                <c:pt idx="5">
                  <c:v>0.91666666666666663</c:v>
                </c:pt>
                <c:pt idx="6">
                  <c:v>0.92105263157894735</c:v>
                </c:pt>
                <c:pt idx="7">
                  <c:v>0.93421052631578949</c:v>
                </c:pt>
                <c:pt idx="8">
                  <c:v>0.94736842105263153</c:v>
                </c:pt>
                <c:pt idx="9">
                  <c:v>0.95614035087719296</c:v>
                </c:pt>
                <c:pt idx="10">
                  <c:v>0.96491228070175439</c:v>
                </c:pt>
                <c:pt idx="11">
                  <c:v>0.98245614035087714</c:v>
                </c:pt>
                <c:pt idx="12">
                  <c:v>0.98245614035087714</c:v>
                </c:pt>
                <c:pt idx="13">
                  <c:v>0.98245614035087714</c:v>
                </c:pt>
                <c:pt idx="14">
                  <c:v>0.99122807017543857</c:v>
                </c:pt>
                <c:pt idx="15">
                  <c:v>0.99561403508771928</c:v>
                </c:pt>
                <c:pt idx="16">
                  <c:v>0.99561403508771928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C-48D4-88E7-89D1E2525F5B}"/>
            </c:ext>
          </c:extLst>
        </c:ser>
        <c:ser>
          <c:idx val="3"/>
          <c:order val="3"/>
          <c:tx>
            <c:strRef>
              <c:f>sea_dataset_combine_scores!$L$160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sea_dataset_combine_scores!$H$161:$H$183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sea_dataset_combine_scores!$L$161:$L$183</c:f>
              <c:numCache>
                <c:formatCode>0%</c:formatCode>
                <c:ptCount val="23"/>
                <c:pt idx="0">
                  <c:v>0.70625000000000004</c:v>
                </c:pt>
                <c:pt idx="1">
                  <c:v>0.75</c:v>
                </c:pt>
                <c:pt idx="2">
                  <c:v>0.81874999999999998</c:v>
                </c:pt>
                <c:pt idx="3">
                  <c:v>0.88749999999999996</c:v>
                </c:pt>
                <c:pt idx="4">
                  <c:v>0.90625</c:v>
                </c:pt>
                <c:pt idx="5">
                  <c:v>0.91874999999999996</c:v>
                </c:pt>
                <c:pt idx="6">
                  <c:v>0.9375</c:v>
                </c:pt>
                <c:pt idx="7">
                  <c:v>0.96250000000000002</c:v>
                </c:pt>
                <c:pt idx="8">
                  <c:v>0.96875</c:v>
                </c:pt>
                <c:pt idx="9">
                  <c:v>0.97499999999999998</c:v>
                </c:pt>
                <c:pt idx="10">
                  <c:v>0.98124999999999996</c:v>
                </c:pt>
                <c:pt idx="11">
                  <c:v>0.98124999999999996</c:v>
                </c:pt>
                <c:pt idx="12">
                  <c:v>0.98750000000000004</c:v>
                </c:pt>
                <c:pt idx="13">
                  <c:v>0.98750000000000004</c:v>
                </c:pt>
                <c:pt idx="14">
                  <c:v>0.99375000000000002</c:v>
                </c:pt>
                <c:pt idx="15">
                  <c:v>0.99375000000000002</c:v>
                </c:pt>
                <c:pt idx="16">
                  <c:v>0.99375000000000002</c:v>
                </c:pt>
                <c:pt idx="17">
                  <c:v>0.99375000000000002</c:v>
                </c:pt>
                <c:pt idx="18">
                  <c:v>0.99375000000000002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26336"/>
        <c:axId val="130330912"/>
      </c:lineChart>
      <c:catAx>
        <c:axId val="1303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30080"/>
        <c:crosses val="autoZero"/>
        <c:auto val="1"/>
        <c:lblAlgn val="ctr"/>
        <c:lblOffset val="100"/>
        <c:noMultiLvlLbl val="0"/>
      </c:catAx>
      <c:valAx>
        <c:axId val="1303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7584"/>
        <c:crosses val="autoZero"/>
        <c:crossBetween val="between"/>
      </c:valAx>
      <c:valAx>
        <c:axId val="1303309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6336"/>
        <c:crosses val="max"/>
        <c:crossBetween val="between"/>
      </c:valAx>
      <c:catAx>
        <c:axId val="130326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330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sea_dataset_combine_scores!$I$198:$I$207</c:f>
              <c:numCache>
                <c:formatCode>General</c:formatCode>
                <c:ptCount val="10"/>
                <c:pt idx="0">
                  <c:v>89</c:v>
                </c:pt>
                <c:pt idx="1">
                  <c:v>24</c:v>
                </c:pt>
                <c:pt idx="2">
                  <c:v>13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8</c:v>
                </c:pt>
                <c:pt idx="8">
                  <c:v>1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E-4E25-B0AC-68FBEC44660B}"/>
            </c:ext>
          </c:extLst>
        </c:ser>
        <c:ser>
          <c:idx val="2"/>
          <c:order val="2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52</c:v>
                </c:pt>
                <c:pt idx="1">
                  <c:v>25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0014592"/>
        <c:axId val="680021664"/>
      </c:barChart>
      <c:lineChart>
        <c:grouping val="standard"/>
        <c:varyColors val="0"/>
        <c:ser>
          <c:idx val="1"/>
          <c:order val="1"/>
          <c:tx>
            <c:strRef>
              <c:f>sea_dataset_combine_scores!$J$197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sea_dataset_combine_scores!$J$198:$J$207</c:f>
              <c:numCache>
                <c:formatCode>0%</c:formatCode>
                <c:ptCount val="10"/>
                <c:pt idx="0">
                  <c:v>0.55625000000000002</c:v>
                </c:pt>
                <c:pt idx="1">
                  <c:v>0.70625000000000004</c:v>
                </c:pt>
                <c:pt idx="2">
                  <c:v>0.78749999999999998</c:v>
                </c:pt>
                <c:pt idx="3">
                  <c:v>0.83750000000000002</c:v>
                </c:pt>
                <c:pt idx="4">
                  <c:v>0.86250000000000004</c:v>
                </c:pt>
                <c:pt idx="5">
                  <c:v>0.9</c:v>
                </c:pt>
                <c:pt idx="6">
                  <c:v>0.91874999999999996</c:v>
                </c:pt>
                <c:pt idx="7">
                  <c:v>0.96875</c:v>
                </c:pt>
                <c:pt idx="8">
                  <c:v>0.97499999999999998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E-4E25-B0AC-68FBEC44660B}"/>
            </c:ext>
          </c:extLst>
        </c:ser>
        <c:ser>
          <c:idx val="3"/>
          <c:order val="3"/>
          <c:tx>
            <c:strRef>
              <c:f>sea_dataset_combine_scores!$L$197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sea_dataset_combine_scores!$L$198:$L$207</c:f>
              <c:numCache>
                <c:formatCode>0%</c:formatCode>
                <c:ptCount val="10"/>
                <c:pt idx="0">
                  <c:v>0.46017699115044247</c:v>
                </c:pt>
                <c:pt idx="1">
                  <c:v>0.68141592920353977</c:v>
                </c:pt>
                <c:pt idx="2">
                  <c:v>0.78761061946902655</c:v>
                </c:pt>
                <c:pt idx="3">
                  <c:v>0.87610619469026552</c:v>
                </c:pt>
                <c:pt idx="4">
                  <c:v>0.91150442477876104</c:v>
                </c:pt>
                <c:pt idx="5">
                  <c:v>0.93805309734513276</c:v>
                </c:pt>
                <c:pt idx="6">
                  <c:v>0.93805309734513276</c:v>
                </c:pt>
                <c:pt idx="7">
                  <c:v>0.97345132743362828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048960"/>
        <c:axId val="434050624"/>
      </c:lineChart>
      <c:catAx>
        <c:axId val="6800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21664"/>
        <c:crosses val="autoZero"/>
        <c:auto val="1"/>
        <c:lblAlgn val="ctr"/>
        <c:lblOffset val="100"/>
        <c:noMultiLvlLbl val="0"/>
      </c:catAx>
      <c:valAx>
        <c:axId val="680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14592"/>
        <c:crosses val="autoZero"/>
        <c:crossBetween val="between"/>
      </c:valAx>
      <c:valAx>
        <c:axId val="43405062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4048960"/>
        <c:crosses val="max"/>
        <c:crossBetween val="between"/>
      </c:valAx>
      <c:catAx>
        <c:axId val="43404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4050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Combine</a:t>
            </a:r>
            <a:r>
              <a:rPr lang="en-GB" baseline="0"/>
              <a:t> vs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sea_dataset_normal!$L$171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sea_dataset_normal!$L$172:$L$194</c:f>
              <c:numCache>
                <c:formatCode>General</c:formatCode>
                <c:ptCount val="23"/>
                <c:pt idx="0">
                  <c:v>69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2-4A74-89C3-D704599212C6}"/>
            </c:ext>
          </c:extLst>
        </c:ser>
        <c:ser>
          <c:idx val="2"/>
          <c:order val="2"/>
          <c:tx>
            <c:strRef>
              <c:f>sea_dataset_combine_scores!$K$160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sea_dataset_combine_scores!$K$161:$K$183</c:f>
              <c:numCache>
                <c:formatCode>General</c:formatCode>
                <c:ptCount val="23"/>
                <c:pt idx="0">
                  <c:v>113</c:v>
                </c:pt>
                <c:pt idx="1">
                  <c:v>7</c:v>
                </c:pt>
                <c:pt idx="2">
                  <c:v>11</c:v>
                </c:pt>
                <c:pt idx="3">
                  <c:v>11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4193152"/>
        <c:axId val="114192736"/>
      </c:barChart>
      <c:lineChart>
        <c:grouping val="standard"/>
        <c:varyColors val="0"/>
        <c:ser>
          <c:idx val="1"/>
          <c:order val="1"/>
          <c:tx>
            <c:strRef>
              <c:f>sea_dataset_normal!$M$171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sea_dataset_normal!$I$172:$I$194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sea_dataset_normal!$M$172:$M$194</c:f>
              <c:numCache>
                <c:formatCode>0%</c:formatCode>
                <c:ptCount val="23"/>
                <c:pt idx="0">
                  <c:v>0.74193548387096775</c:v>
                </c:pt>
                <c:pt idx="1">
                  <c:v>0.82795698924731187</c:v>
                </c:pt>
                <c:pt idx="2">
                  <c:v>0.87096774193548387</c:v>
                </c:pt>
                <c:pt idx="3">
                  <c:v>0.92473118279569888</c:v>
                </c:pt>
                <c:pt idx="4">
                  <c:v>0.94623655913978499</c:v>
                </c:pt>
                <c:pt idx="5">
                  <c:v>0.956989247311828</c:v>
                </c:pt>
                <c:pt idx="6">
                  <c:v>0.967741935483871</c:v>
                </c:pt>
                <c:pt idx="7">
                  <c:v>0.967741935483871</c:v>
                </c:pt>
                <c:pt idx="8">
                  <c:v>0.967741935483871</c:v>
                </c:pt>
                <c:pt idx="9">
                  <c:v>0.967741935483871</c:v>
                </c:pt>
                <c:pt idx="10">
                  <c:v>0.967741935483871</c:v>
                </c:pt>
                <c:pt idx="11">
                  <c:v>0.978494623655914</c:v>
                </c:pt>
                <c:pt idx="12">
                  <c:v>0.989247311827957</c:v>
                </c:pt>
                <c:pt idx="13">
                  <c:v>0.989247311827957</c:v>
                </c:pt>
                <c:pt idx="14">
                  <c:v>0.989247311827957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2-4A74-89C3-D704599212C6}"/>
            </c:ext>
          </c:extLst>
        </c:ser>
        <c:ser>
          <c:idx val="3"/>
          <c:order val="3"/>
          <c:tx>
            <c:strRef>
              <c:f>sea_dataset_combine_scores!$L$160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1A-4492-8379-4E4A5B9F30FF}"/>
              </c:ext>
            </c:extLst>
          </c:dPt>
          <c:val>
            <c:numRef>
              <c:f>sea_dataset_combine_scores!$L$161:$L$183</c:f>
              <c:numCache>
                <c:formatCode>0%</c:formatCode>
                <c:ptCount val="23"/>
                <c:pt idx="0">
                  <c:v>0.70625000000000004</c:v>
                </c:pt>
                <c:pt idx="1">
                  <c:v>0.75</c:v>
                </c:pt>
                <c:pt idx="2">
                  <c:v>0.81874999999999998</c:v>
                </c:pt>
                <c:pt idx="3">
                  <c:v>0.88749999999999996</c:v>
                </c:pt>
                <c:pt idx="4">
                  <c:v>0.90625</c:v>
                </c:pt>
                <c:pt idx="5">
                  <c:v>0.91874999999999996</c:v>
                </c:pt>
                <c:pt idx="6">
                  <c:v>0.9375</c:v>
                </c:pt>
                <c:pt idx="7">
                  <c:v>0.96250000000000002</c:v>
                </c:pt>
                <c:pt idx="8">
                  <c:v>0.96875</c:v>
                </c:pt>
                <c:pt idx="9">
                  <c:v>0.97499999999999998</c:v>
                </c:pt>
                <c:pt idx="10">
                  <c:v>0.98124999999999996</c:v>
                </c:pt>
                <c:pt idx="11">
                  <c:v>0.98124999999999996</c:v>
                </c:pt>
                <c:pt idx="12">
                  <c:v>0.98750000000000004</c:v>
                </c:pt>
                <c:pt idx="13">
                  <c:v>0.98750000000000004</c:v>
                </c:pt>
                <c:pt idx="14">
                  <c:v>0.99375000000000002</c:v>
                </c:pt>
                <c:pt idx="15">
                  <c:v>0.99375000000000002</c:v>
                </c:pt>
                <c:pt idx="16">
                  <c:v>0.99375000000000002</c:v>
                </c:pt>
                <c:pt idx="17">
                  <c:v>0.99375000000000002</c:v>
                </c:pt>
                <c:pt idx="18">
                  <c:v>0.99375000000000002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91488"/>
        <c:axId val="114191072"/>
      </c:lineChart>
      <c:catAx>
        <c:axId val="1141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2736"/>
        <c:crosses val="autoZero"/>
        <c:auto val="1"/>
        <c:lblAlgn val="ctr"/>
        <c:lblOffset val="100"/>
        <c:noMultiLvlLbl val="0"/>
      </c:catAx>
      <c:valAx>
        <c:axId val="1141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3152"/>
        <c:crosses val="autoZero"/>
        <c:crossBetween val="between"/>
      </c:valAx>
      <c:valAx>
        <c:axId val="11419107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1488"/>
        <c:crosses val="max"/>
        <c:crossBetween val="between"/>
      </c:valAx>
      <c:catAx>
        <c:axId val="11419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9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Nalezitelnost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sea_res_same!$J$6</c:f>
              <c:strCache>
                <c:ptCount val="1"/>
                <c:pt idx="0">
                  <c:v>nalezitelné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sea_res_same!$K$6:$M$6</c:f>
              <c:numCache>
                <c:formatCode>General</c:formatCode>
                <c:ptCount val="3"/>
                <c:pt idx="0">
                  <c:v>14</c:v>
                </c:pt>
                <c:pt idx="1">
                  <c:v>16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3-496C-A654-88573E5070D1}"/>
            </c:ext>
          </c:extLst>
        </c:ser>
        <c:ser>
          <c:idx val="1"/>
          <c:order val="1"/>
          <c:tx>
            <c:strRef>
              <c:f>sea_res_same!$J$7</c:f>
              <c:strCache>
                <c:ptCount val="1"/>
                <c:pt idx="0">
                  <c:v>nenalizetalné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sea_res_same!$K$7:$M$7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3-496C-A654-88573E5070D1}"/>
            </c:ext>
          </c:extLst>
        </c:ser>
        <c:ser>
          <c:idx val="2"/>
          <c:order val="2"/>
          <c:tx>
            <c:strRef>
              <c:f>sea_res_same!$J$8</c:f>
              <c:strCache>
                <c:ptCount val="1"/>
                <c:pt idx="0">
                  <c:v>nalezené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sea_res_same!$K$8:$M$8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3-496C-A654-88573E5070D1}"/>
            </c:ext>
          </c:extLst>
        </c:ser>
        <c:ser>
          <c:idx val="3"/>
          <c:order val="3"/>
          <c:tx>
            <c:strRef>
              <c:f>sea_res_same!$J$9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sea_res_same!$K$9:$M$9</c:f>
              <c:numCache>
                <c:formatCode>General</c:formatCode>
                <c:ptCount val="3"/>
                <c:pt idx="0">
                  <c:v>19</c:v>
                </c:pt>
                <c:pt idx="1">
                  <c:v>26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3-496C-A654-88573E5070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8933152"/>
        <c:axId val="408937728"/>
      </c:barChart>
      <c:catAx>
        <c:axId val="4089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7728"/>
        <c:crosses val="autoZero"/>
        <c:auto val="1"/>
        <c:lblAlgn val="ctr"/>
        <c:lblOffset val="100"/>
        <c:noMultiLvlLbl val="0"/>
      </c:catAx>
      <c:valAx>
        <c:axId val="4089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sea_res_combine_two!$C$81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sea_res_combine_two!$C$82:$C$94</c:f>
              <c:numCache>
                <c:formatCode>General</c:formatCode>
                <c:ptCount val="13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4-42DA-A465-C57F48069114}"/>
            </c:ext>
          </c:extLst>
        </c:ser>
        <c:ser>
          <c:idx val="1"/>
          <c:order val="1"/>
          <c:tx>
            <c:strRef>
              <c:f>sea_res_combine_two!$D$81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sea_res_combine_two!$D$82:$D$94</c:f>
              <c:numCache>
                <c:formatCode>General</c:formatCode>
                <c:ptCount val="13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4-42DA-A465-C57F48069114}"/>
            </c:ext>
          </c:extLst>
        </c:ser>
        <c:ser>
          <c:idx val="2"/>
          <c:order val="2"/>
          <c:tx>
            <c:strRef>
              <c:f>sea_res_combine_two!$E$81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sea_res_combine_two!$E$82:$E$94</c:f>
              <c:numCache>
                <c:formatCode>General</c:formatCode>
                <c:ptCount val="13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4-42DA-A465-C57F4806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917193887"/>
        <c:axId val="1917190975"/>
      </c:barChart>
      <c:catAx>
        <c:axId val="19171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0975"/>
        <c:crosses val="autoZero"/>
        <c:auto val="1"/>
        <c:lblAlgn val="ctr"/>
        <c:lblOffset val="100"/>
        <c:noMultiLvlLbl val="0"/>
      </c:catAx>
      <c:valAx>
        <c:axId val="19171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sea_res_combine_two!$I$81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sea_res_combine_two!$I$82:$I$91</c:f>
              <c:numCache>
                <c:formatCode>General</c:formatCode>
                <c:ptCount val="10"/>
                <c:pt idx="0">
                  <c:v>12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B-4D78-85AB-993406DFB9E6}"/>
            </c:ext>
          </c:extLst>
        </c:ser>
        <c:ser>
          <c:idx val="1"/>
          <c:order val="1"/>
          <c:tx>
            <c:strRef>
              <c:f>sea_res_combine_two!$J$81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sea_res_combine_two!$J$82:$J$91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B-4D78-85AB-993406DFB9E6}"/>
            </c:ext>
          </c:extLst>
        </c:ser>
        <c:ser>
          <c:idx val="2"/>
          <c:order val="2"/>
          <c:tx>
            <c:strRef>
              <c:f>sea_res_combine_two!$K$81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sea_res_combine_two!$K$82:$K$91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B-4D78-85AB-993406DF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31418192"/>
        <c:axId val="431424848"/>
      </c:barChart>
      <c:catAx>
        <c:axId val="4314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24848"/>
        <c:crosses val="autoZero"/>
        <c:auto val="1"/>
        <c:lblAlgn val="ctr"/>
        <c:lblOffset val="100"/>
        <c:noMultiLvlLbl val="0"/>
      </c:catAx>
      <c:valAx>
        <c:axId val="43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sea_res_normal!$C$91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sea_res_normal!$C$92:$C$104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8-45AF-A580-61BD34233AA9}"/>
            </c:ext>
          </c:extLst>
        </c:ser>
        <c:ser>
          <c:idx val="1"/>
          <c:order val="1"/>
          <c:tx>
            <c:strRef>
              <c:f>sea_res_normal!$D$91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sea_res_normal!$D$92:$D$104</c:f>
              <c:numCache>
                <c:formatCode>General</c:formatCode>
                <c:ptCount val="13"/>
                <c:pt idx="0">
                  <c:v>12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8-45AF-A580-61BD34233AA9}"/>
            </c:ext>
          </c:extLst>
        </c:ser>
        <c:ser>
          <c:idx val="2"/>
          <c:order val="2"/>
          <c:tx>
            <c:strRef>
              <c:f>sea_res_normal!$E$91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sea_res_normal!$E$92:$E$104</c:f>
              <c:numCache>
                <c:formatCode>General</c:formatCode>
                <c:ptCount val="1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8-45AF-A580-61BD3423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1904941711"/>
        <c:axId val="1904942127"/>
      </c:barChart>
      <c:catAx>
        <c:axId val="19049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2127"/>
        <c:crosses val="autoZero"/>
        <c:auto val="1"/>
        <c:lblAlgn val="ctr"/>
        <c:lblOffset val="100"/>
        <c:noMultiLvlLbl val="0"/>
      </c:catAx>
      <c:valAx>
        <c:axId val="1904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sea_res_normal!$I$91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sea_res_normal!$I$92:$I$101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6-4E98-B85A-34F81515FF60}"/>
            </c:ext>
          </c:extLst>
        </c:ser>
        <c:ser>
          <c:idx val="1"/>
          <c:order val="1"/>
          <c:tx>
            <c:strRef>
              <c:f>sea_res_normal!$J$91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sea_res_normal!$J$92:$J$101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6-4E98-B85A-34F81515FF60}"/>
            </c:ext>
          </c:extLst>
        </c:ser>
        <c:ser>
          <c:idx val="2"/>
          <c:order val="2"/>
          <c:tx>
            <c:strRef>
              <c:f>sea_res_normal!$K$91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sea_res_normal!$K$92:$K$101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6-4E98-B85A-34F81515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753096383"/>
        <c:axId val="753095551"/>
      </c:barChart>
      <c:catAx>
        <c:axId val="7530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5551"/>
        <c:crosses val="autoZero"/>
        <c:auto val="1"/>
        <c:lblAlgn val="ctr"/>
        <c:lblOffset val="100"/>
        <c:noMultiLvlLbl val="0"/>
      </c:catAx>
      <c:valAx>
        <c:axId val="753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sea_res_same!$D$77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sea_res_same!$D$78:$D$90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EEB-B29D-5C078C889CF4}"/>
            </c:ext>
          </c:extLst>
        </c:ser>
        <c:ser>
          <c:idx val="1"/>
          <c:order val="1"/>
          <c:tx>
            <c:strRef>
              <c:f>sea_res_same!$E$77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sea_res_same!$E$78:$E$90</c:f>
              <c:numCache>
                <c:formatCode>General</c:formatCode>
                <c:ptCount val="13"/>
                <c:pt idx="0">
                  <c:v>19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EEB-B29D-5C078C889CF4}"/>
            </c:ext>
          </c:extLst>
        </c:ser>
        <c:ser>
          <c:idx val="2"/>
          <c:order val="2"/>
          <c:tx>
            <c:strRef>
              <c:f>sea_res_same!$F$77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sea_res_same!$F$78:$F$90</c:f>
              <c:numCache>
                <c:formatCode>General</c:formatCode>
                <c:ptCount val="13"/>
                <c:pt idx="0">
                  <c:v>15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A-4EEB-B29D-5C078C88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12521328"/>
        <c:axId val="112510512"/>
      </c:barChart>
      <c:catAx>
        <c:axId val="1125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10512"/>
        <c:crosses val="autoZero"/>
        <c:auto val="1"/>
        <c:lblAlgn val="ctr"/>
        <c:lblOffset val="100"/>
        <c:noMultiLvlLbl val="0"/>
      </c:catAx>
      <c:valAx>
        <c:axId val="1125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sea_res_same!$J$78:$J$87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C-40C8-A89C-57DBD7B31678}"/>
            </c:ext>
          </c:extLst>
        </c:ser>
        <c:ser>
          <c:idx val="1"/>
          <c:order val="1"/>
          <c:tx>
            <c:strRef>
              <c:f>sea_res_same!$K$77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sea_res_same!$K$78:$K$87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C-40C8-A89C-57DBD7B31678}"/>
            </c:ext>
          </c:extLst>
        </c:ser>
        <c:ser>
          <c:idx val="2"/>
          <c:order val="2"/>
          <c:tx>
            <c:strRef>
              <c:f>sea_res_same!$L$77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sea_res_same!$L$78:$L$87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C-40C8-A89C-57DBD7B3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5968"/>
        <c:axId val="408992640"/>
      </c:barChart>
      <c:catAx>
        <c:axId val="4089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2640"/>
        <c:crosses val="autoZero"/>
        <c:auto val="1"/>
        <c:lblAlgn val="ctr"/>
        <c:lblOffset val="100"/>
        <c:noMultiLvlLbl val="0"/>
      </c:catAx>
      <c:valAx>
        <c:axId val="4089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4-4C78-96EE-675BE21A75EA}"/>
            </c:ext>
          </c:extLst>
        </c:ser>
        <c:ser>
          <c:idx val="1"/>
          <c:order val="1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4-4C78-96EE-675BE21A75EA}"/>
            </c:ext>
          </c:extLst>
        </c:ser>
        <c:ser>
          <c:idx val="2"/>
          <c:order val="2"/>
          <c:tx>
            <c:strRef>
              <c:f>graph!$AF$3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graph!$AF$4:$AF$16</c:f>
              <c:numCache>
                <c:formatCode>General</c:formatCode>
                <c:ptCount val="13"/>
                <c:pt idx="0">
                  <c:v>40</c:v>
                </c:pt>
                <c:pt idx="1">
                  <c:v>12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4-4C78-96EE-675BE21A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3472"/>
        <c:axId val="408988064"/>
      </c:barChart>
      <c:catAx>
        <c:axId val="4089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88064"/>
        <c:crosses val="autoZero"/>
        <c:auto val="1"/>
        <c:lblAlgn val="ctr"/>
        <c:lblOffset val="100"/>
        <c:noMultiLvlLbl val="0"/>
      </c:catAx>
      <c:valAx>
        <c:axId val="4089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graph!$AI$3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graph!$AI$4:$AI$13</c:f>
              <c:numCache>
                <c:formatCode>General</c:formatCode>
                <c:ptCount val="10"/>
                <c:pt idx="0">
                  <c:v>23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7-4293-8B26-3BB4D931284D}"/>
            </c:ext>
          </c:extLst>
        </c:ser>
        <c:ser>
          <c:idx val="1"/>
          <c:order val="1"/>
          <c:tx>
            <c:strRef>
              <c:f>graph!$AJ$3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graph!$AJ$4:$AJ$13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7-4293-8B26-3BB4D931284D}"/>
            </c:ext>
          </c:extLst>
        </c:ser>
        <c:ser>
          <c:idx val="2"/>
          <c:order val="2"/>
          <c:tx>
            <c:strRef>
              <c:f>graph!$AK$3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graph!$AK$4:$AK$13</c:f>
              <c:numCache>
                <c:formatCode>General</c:formatCode>
                <c:ptCount val="10"/>
                <c:pt idx="0">
                  <c:v>15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7-4293-8B26-3BB4D931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92779184"/>
        <c:axId val="492774192"/>
      </c:barChart>
      <c:catAx>
        <c:axId val="4927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4192"/>
        <c:crosses val="autoZero"/>
        <c:auto val="1"/>
        <c:lblAlgn val="ctr"/>
        <c:lblOffset val="100"/>
        <c:noMultiLvlLbl val="0"/>
      </c:catAx>
      <c:valAx>
        <c:axId val="4927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2-4ED0-B832-1EC1FD273E1C}"/>
            </c:ext>
          </c:extLst>
        </c:ser>
        <c:ser>
          <c:idx val="2"/>
          <c:order val="2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40"/>
        <c:axId val="1383827375"/>
        <c:axId val="1383838607"/>
      </c:barChart>
      <c:lineChart>
        <c:grouping val="standard"/>
        <c:varyColors val="0"/>
        <c:ser>
          <c:idx val="1"/>
          <c:order val="1"/>
          <c:tx>
            <c:strRef>
              <c:f>graph!$AC$3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graph!$AC$4:$AC$16</c:f>
              <c:numCache>
                <c:formatCode>0%</c:formatCode>
                <c:ptCount val="13"/>
                <c:pt idx="0">
                  <c:v>0.57731958762886593</c:v>
                </c:pt>
                <c:pt idx="1">
                  <c:v>0.72164948453608246</c:v>
                </c:pt>
                <c:pt idx="2">
                  <c:v>0.82474226804123707</c:v>
                </c:pt>
                <c:pt idx="3">
                  <c:v>0.865979381443299</c:v>
                </c:pt>
                <c:pt idx="4">
                  <c:v>0.90721649484536082</c:v>
                </c:pt>
                <c:pt idx="5">
                  <c:v>0.95876288659793818</c:v>
                </c:pt>
                <c:pt idx="6">
                  <c:v>0.97938144329896903</c:v>
                </c:pt>
                <c:pt idx="7">
                  <c:v>0.98969072164948457</c:v>
                </c:pt>
                <c:pt idx="8">
                  <c:v>0.98969072164948457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2-4ED0-B832-1EC1FD273E1C}"/>
            </c:ext>
          </c:extLst>
        </c:ser>
        <c:ser>
          <c:idx val="3"/>
          <c:order val="3"/>
          <c:tx>
            <c:strRef>
              <c:f>graph!$AE$3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graph!$AE$4:$AE$16</c:f>
              <c:numCache>
                <c:formatCode>0%</c:formatCode>
                <c:ptCount val="13"/>
                <c:pt idx="0">
                  <c:v>0.64</c:v>
                </c:pt>
                <c:pt idx="1">
                  <c:v>0.84</c:v>
                </c:pt>
                <c:pt idx="2">
                  <c:v>0.89333333333333331</c:v>
                </c:pt>
                <c:pt idx="3">
                  <c:v>0.96</c:v>
                </c:pt>
                <c:pt idx="4">
                  <c:v>0.97333333333333338</c:v>
                </c:pt>
                <c:pt idx="5">
                  <c:v>0.98666666666666669</c:v>
                </c:pt>
                <c:pt idx="6">
                  <c:v>0.98666666666666669</c:v>
                </c:pt>
                <c:pt idx="7">
                  <c:v>0.98666666666666669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834447"/>
        <c:axId val="1383836943"/>
      </c:lineChart>
      <c:catAx>
        <c:axId val="138382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8607"/>
        <c:crosses val="autoZero"/>
        <c:auto val="1"/>
        <c:lblAlgn val="ctr"/>
        <c:lblOffset val="100"/>
        <c:noMultiLvlLbl val="0"/>
      </c:catAx>
      <c:valAx>
        <c:axId val="13838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27375"/>
        <c:crosses val="autoZero"/>
        <c:crossBetween val="between"/>
      </c:valAx>
      <c:valAx>
        <c:axId val="1383836943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4447"/>
        <c:crosses val="max"/>
        <c:crossBetween val="between"/>
      </c:valAx>
      <c:catAx>
        <c:axId val="1383834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3836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E7B3B93-6D6F-4A90-BD2B-76D53263567E}">
          <cx:tx>
            <cx:txData>
              <cx:f>_xlchart.v1.1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506C21E-6523-49A4-AFED-1B857976903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7032940F-9C0E-465B-9EA4-C17E972CFCB9}" formatIdx="0">
          <cx:tx>
            <cx:txData>
              <cx:f>_xlchart.v1.10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8ACAFD6-16A8-48A8-A9F8-F167D44B049D}" formatIdx="1">
          <cx:axisId val="2"/>
        </cx:series>
        <cx:series layoutId="clusteredColumn" hidden="1" uniqueId="{00000001-05A7-4DCD-A9D8-3F823F19060A}" formatIdx="2">
          <cx:tx>
            <cx:txData>
              <cx:f>_xlchart.v1.12</cx:f>
              <cx:v>2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A25F085-95EC-46EC-BC50-7C3C3E38902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DC20ED9B-B306-4AFF-9EBD-3E2D7085C26A}">
          <cx:tx>
            <cx:txData>
              <cx:f>_xlchart.v1.7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3918B8D-3A6A-4658-9513-2474337D449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7C9CECB4-F37D-4BE4-9D92-FDC7D512C92C}">
          <cx:tx>
            <cx:txData>
              <cx:f>_xlchart.v1.4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5B0E4C-FCA3-482B-99DE-C12D4D35F51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3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microsoft.com/office/2014/relationships/chartEx" Target="../charts/chartEx4.xml"/><Relationship Id="rId5" Type="http://schemas.openxmlformats.org/officeDocument/2006/relationships/chart" Target="../charts/chart19.xml"/><Relationship Id="rId10" Type="http://schemas.microsoft.com/office/2014/relationships/chartEx" Target="../charts/chartEx3.xml"/><Relationship Id="rId4" Type="http://schemas.openxmlformats.org/officeDocument/2006/relationships/chart" Target="../charts/chart18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10</xdr:row>
      <xdr:rowOff>3810</xdr:rowOff>
    </xdr:from>
    <xdr:to>
      <xdr:col>13</xdr:col>
      <xdr:colOff>434340</xdr:colOff>
      <xdr:row>25</xdr:row>
      <xdr:rowOff>3810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85D8B24-4A47-2AFB-8637-236E79EEF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383277</xdr:colOff>
      <xdr:row>222</xdr:row>
      <xdr:rowOff>101381</xdr:rowOff>
    </xdr:from>
    <xdr:to>
      <xdr:col>13</xdr:col>
      <xdr:colOff>244979</xdr:colOff>
      <xdr:row>237</xdr:row>
      <xdr:rowOff>101381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60C229FC-A700-FFDD-3E65-901DACF22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384416</xdr:colOff>
      <xdr:row>238</xdr:row>
      <xdr:rowOff>18700</xdr:rowOff>
    </xdr:from>
    <xdr:to>
      <xdr:col>13</xdr:col>
      <xdr:colOff>246118</xdr:colOff>
      <xdr:row>253</xdr:row>
      <xdr:rowOff>18700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AADB555C-5D4B-229E-19E9-5122E6D62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380212</xdr:colOff>
      <xdr:row>222</xdr:row>
      <xdr:rowOff>94899</xdr:rowOff>
    </xdr:from>
    <xdr:to>
      <xdr:col>21</xdr:col>
      <xdr:colOff>63325</xdr:colOff>
      <xdr:row>237</xdr:row>
      <xdr:rowOff>94899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88C87E49-9408-0E08-E71F-C0687B284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355074</xdr:colOff>
      <xdr:row>237</xdr:row>
      <xdr:rowOff>156560</xdr:rowOff>
    </xdr:from>
    <xdr:to>
      <xdr:col>21</xdr:col>
      <xdr:colOff>38187</xdr:colOff>
      <xdr:row>252</xdr:row>
      <xdr:rowOff>156560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85B5E75D-A9FF-64EA-02C1-848903F02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160546</xdr:colOff>
      <xdr:row>184</xdr:row>
      <xdr:rowOff>43487</xdr:rowOff>
    </xdr:from>
    <xdr:to>
      <xdr:col>21</xdr:col>
      <xdr:colOff>440822</xdr:colOff>
      <xdr:row>199</xdr:row>
      <xdr:rowOff>43486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750E76BE-3710-A54F-2BBD-89D7472A8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94242</xdr:colOff>
      <xdr:row>200</xdr:row>
      <xdr:rowOff>46113</xdr:rowOff>
    </xdr:from>
    <xdr:to>
      <xdr:col>21</xdr:col>
      <xdr:colOff>374518</xdr:colOff>
      <xdr:row>215</xdr:row>
      <xdr:rowOff>46114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E91A1C30-FFF5-4D09-97AE-1FFB638EB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10</xdr:row>
      <xdr:rowOff>11430</xdr:rowOff>
    </xdr:from>
    <xdr:to>
      <xdr:col>12</xdr:col>
      <xdr:colOff>487680</xdr:colOff>
      <xdr:row>25</xdr:row>
      <xdr:rowOff>11430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B880F2B-D4B7-F6A8-F4B5-97F9EE1D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868680</xdr:colOff>
      <xdr:row>221</xdr:row>
      <xdr:rowOff>26670</xdr:rowOff>
    </xdr:from>
    <xdr:to>
      <xdr:col>14</xdr:col>
      <xdr:colOff>129540</xdr:colOff>
      <xdr:row>236</xdr:row>
      <xdr:rowOff>26670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7F3905A-ABF2-E949-B1B7-BD155B3DF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198120</xdr:colOff>
      <xdr:row>221</xdr:row>
      <xdr:rowOff>11430</xdr:rowOff>
    </xdr:from>
    <xdr:to>
      <xdr:col>22</xdr:col>
      <xdr:colOff>342900</xdr:colOff>
      <xdr:row>236</xdr:row>
      <xdr:rowOff>11430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F903B2FD-F0A5-D959-0E05-4F519EA2C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472440</xdr:colOff>
      <xdr:row>170</xdr:row>
      <xdr:rowOff>125730</xdr:rowOff>
    </xdr:from>
    <xdr:to>
      <xdr:col>20</xdr:col>
      <xdr:colOff>167640</xdr:colOff>
      <xdr:row>185</xdr:row>
      <xdr:rowOff>125730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5EF749D8-603D-B56A-6A8F-C1E99B6DE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487680</xdr:colOff>
      <xdr:row>185</xdr:row>
      <xdr:rowOff>148590</xdr:rowOff>
    </xdr:from>
    <xdr:to>
      <xdr:col>20</xdr:col>
      <xdr:colOff>182880</xdr:colOff>
      <xdr:row>200</xdr:row>
      <xdr:rowOff>148590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10508046-A54C-D848-5497-58EE0F011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204</xdr:row>
      <xdr:rowOff>30480</xdr:rowOff>
    </xdr:from>
    <xdr:to>
      <xdr:col>21</xdr:col>
      <xdr:colOff>365760</xdr:colOff>
      <xdr:row>219</xdr:row>
      <xdr:rowOff>30480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47848BC-7579-49D1-9A76-1EF7B68C2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90</xdr:row>
      <xdr:rowOff>95250</xdr:rowOff>
    </xdr:from>
    <xdr:to>
      <xdr:col>0</xdr:col>
      <xdr:colOff>5097780</xdr:colOff>
      <xdr:row>105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 6">
              <a:extLst>
                <a:ext uri="{FF2B5EF4-FFF2-40B4-BE49-F238E27FC236}">
                  <a16:creationId xmlns:a16="http://schemas.microsoft.com/office/drawing/2014/main" id="{95A10F32-96E8-7ACF-DB1A-7A9AAC777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10</xdr:row>
      <xdr:rowOff>41910</xdr:rowOff>
    </xdr:from>
    <xdr:to>
      <xdr:col>14</xdr:col>
      <xdr:colOff>15240</xdr:colOff>
      <xdr:row>22</xdr:row>
      <xdr:rowOff>68580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1D0DD13-4320-8EAA-C3AB-21E843C5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1735E11-09A5-4F64-AADA-B4EA5374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579120</xdr:colOff>
      <xdr:row>1</xdr:row>
      <xdr:rowOff>7620</xdr:rowOff>
    </xdr:from>
    <xdr:to>
      <xdr:col>16</xdr:col>
      <xdr:colOff>274320</xdr:colOff>
      <xdr:row>16</xdr:row>
      <xdr:rowOff>7620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16F5EB6-EAF8-4020-8B6D-CE3F59D1B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16</xdr:row>
      <xdr:rowOff>30480</xdr:rowOff>
    </xdr:from>
    <xdr:to>
      <xdr:col>8</xdr:col>
      <xdr:colOff>290599</xdr:colOff>
      <xdr:row>31</xdr:row>
      <xdr:rowOff>14894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5110FD3-4F42-4EFA-B2FF-C836CF13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594360</xdr:colOff>
      <xdr:row>16</xdr:row>
      <xdr:rowOff>30480</xdr:rowOff>
    </xdr:from>
    <xdr:to>
      <xdr:col>16</xdr:col>
      <xdr:colOff>261851</xdr:colOff>
      <xdr:row>31</xdr:row>
      <xdr:rowOff>14894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5643B4C-2C02-4C90-92D7-05ABD737C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579120</xdr:colOff>
      <xdr:row>31</xdr:row>
      <xdr:rowOff>76200</xdr:rowOff>
    </xdr:from>
    <xdr:to>
      <xdr:col>8</xdr:col>
      <xdr:colOff>282388</xdr:colOff>
      <xdr:row>46</xdr:row>
      <xdr:rowOff>22411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20D855C-FDE0-44CB-A23F-3B677FA1D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586741</xdr:colOff>
      <xdr:row>31</xdr:row>
      <xdr:rowOff>83820</xdr:rowOff>
    </xdr:from>
    <xdr:to>
      <xdr:col>16</xdr:col>
      <xdr:colOff>236221</xdr:colOff>
      <xdr:row>46</xdr:row>
      <xdr:rowOff>30479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4E70B513-4802-49D0-A37F-A1912FDA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213360</xdr:colOff>
      <xdr:row>1</xdr:row>
      <xdr:rowOff>163830</xdr:rowOff>
    </xdr:from>
    <xdr:to>
      <xdr:col>25</xdr:col>
      <xdr:colOff>518160</xdr:colOff>
      <xdr:row>16</xdr:row>
      <xdr:rowOff>163830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BD5F599F-6A5C-F6CF-327A-E58A174E6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220980</xdr:colOff>
      <xdr:row>17</xdr:row>
      <xdr:rowOff>34290</xdr:rowOff>
    </xdr:from>
    <xdr:to>
      <xdr:col>25</xdr:col>
      <xdr:colOff>525780</xdr:colOff>
      <xdr:row>32</xdr:row>
      <xdr:rowOff>34290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9CA097BF-12B5-AF14-4222-63F559FB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481852</xdr:colOff>
      <xdr:row>20</xdr:row>
      <xdr:rowOff>129989</xdr:rowOff>
    </xdr:from>
    <xdr:to>
      <xdr:col>36</xdr:col>
      <xdr:colOff>212911</xdr:colOff>
      <xdr:row>36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 9">
              <a:extLst>
                <a:ext uri="{FF2B5EF4-FFF2-40B4-BE49-F238E27FC236}">
                  <a16:creationId xmlns:a16="http://schemas.microsoft.com/office/drawing/2014/main" id="{627CE63E-B75E-4EBE-18B1-34F27F422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1452" y="3787589"/>
              <a:ext cx="593373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36</xdr:col>
      <xdr:colOff>398928</xdr:colOff>
      <xdr:row>20</xdr:row>
      <xdr:rowOff>147919</xdr:rowOff>
    </xdr:from>
    <xdr:to>
      <xdr:col>43</xdr:col>
      <xdr:colOff>129987</xdr:colOff>
      <xdr:row>36</xdr:row>
      <xdr:rowOff>22413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DBC3E5C6-90AE-4FDE-B388-16C178212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51208" y="3805519"/>
              <a:ext cx="39982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43</xdr:col>
      <xdr:colOff>336177</xdr:colOff>
      <xdr:row>20</xdr:row>
      <xdr:rowOff>163606</xdr:rowOff>
    </xdr:from>
    <xdr:to>
      <xdr:col>51</xdr:col>
      <xdr:colOff>67236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f 13">
              <a:extLst>
                <a:ext uri="{FF2B5EF4-FFF2-40B4-BE49-F238E27FC236}">
                  <a16:creationId xmlns:a16="http://schemas.microsoft.com/office/drawing/2014/main" id="{32DBFE2A-EA89-09D7-0197-02485262F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55657" y="3821206"/>
              <a:ext cx="46078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27</xdr:col>
      <xdr:colOff>142351</xdr:colOff>
      <xdr:row>37</xdr:row>
      <xdr:rowOff>85411</xdr:rowOff>
    </xdr:from>
    <xdr:to>
      <xdr:col>34</xdr:col>
      <xdr:colOff>326571</xdr:colOff>
      <xdr:row>52</xdr:row>
      <xdr:rowOff>65314</xdr:rowOff>
    </xdr:to>
    <xdr:graphicFrame macro="">
      <xdr:nvGraphicFramePr>
        <xdr:cNvPr id="16" name="Graf 15">
          <a:extLst>
            <a:ext uri="{FF2B5EF4-FFF2-40B4-BE49-F238E27FC236}">
              <a16:creationId xmlns:a16="http://schemas.microsoft.com/office/drawing/2014/main" id="{0E8E3508-8029-9977-D0C3-06C654085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AF97D6C-8027-487C-A493-82077841B3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AEB2F2-DDDD-4B71-84D6-E9E0CCC1B6D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D1CDF55-4DBA-4D3B-93F3-986633271E1C}" autoFormatId="16" applyNumberFormats="0" applyBorderFormats="0" applyFontFormats="0" applyPatternFormats="0" applyAlignmentFormats="0" applyWidthHeightFormats="0">
  <queryTableRefresh nextId="6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493474-81C8-4526-B784-DEEDAFCA858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1F87280-777D-4BA2-B4E7-D4374070D1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A3B81D8-93C6-4B62-886D-CA3D623A5E2A}" autoFormatId="16" applyNumberFormats="0" applyBorderFormats="0" applyFontFormats="0" applyPatternFormats="0" applyAlignmentFormats="0" applyWidthHeightFormats="0">
  <queryTableRefresh nextId="7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6" dataBound="0" tableColumnId="7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C843-4AA7-4596-82FC-79C4329481FE}" name="sea_res_combine_two" displayName="sea_res_combine_two" ref="A1:E79" tableType="queryTable" totalsRowShown="0">
  <autoFilter ref="A1:E79" xr:uid="{D82BC843-4AA7-4596-82FC-79C4329481FE}"/>
  <sortState xmlns:xlrd2="http://schemas.microsoft.com/office/spreadsheetml/2017/richdata2" ref="A2:D79">
    <sortCondition ref="B1:B79"/>
  </sortState>
  <tableColumns count="5">
    <tableColumn id="1" xr3:uid="{E86BDF83-0A87-49B8-902B-532C3D9EDE0C}" uniqueName="1" name="query" queryTableFieldId="1" dataDxfId="15"/>
    <tableColumn id="2" xr3:uid="{264B33A1-74A4-49C2-9211-C23861DC6026}" uniqueName="2" name="find_id" queryTableFieldId="2"/>
    <tableColumn id="3" xr3:uid="{F5C7DC18-D6D4-44C1-A505-B4711DE4AABA}" uniqueName="3" name="session_id" queryTableFieldId="3" dataDxfId="14"/>
    <tableColumn id="4" xr3:uid="{9419B055-AC18-447B-9826-BA0EE78AA614}" uniqueName="4" name="position" queryTableFieldId="4"/>
    <tableColumn id="5" xr3:uid="{C5B45A84-5CC7-4ADC-8820-8C3C7BA86A34}" uniqueName="5" name="search" queryTableFieldId="5" dataDxfId="13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BC660-08EA-4396-A2B0-A8FFC1828C12}" name="sea_dataset_normal" displayName="sea_dataset_normal" ref="A1:F391" tableType="queryTable" totalsRowShown="0">
  <autoFilter ref="A1:F391" xr:uid="{B98BC660-08EA-4396-A2B0-A8FFC1828C12}"/>
  <sortState xmlns:xlrd2="http://schemas.microsoft.com/office/spreadsheetml/2017/richdata2" ref="A2:F391">
    <sortCondition ref="B1:B391"/>
  </sortState>
  <tableColumns count="6">
    <tableColumn id="1" xr3:uid="{A9EB4CFC-7ACB-4F21-B8DB-A99163221B64}" uniqueName="1" name="query" queryTableFieldId="1" dataDxfId="4"/>
    <tableColumn id="2" xr3:uid="{EB744851-94CF-4110-AE5D-3F7C18819AD4}" uniqueName="2" name="find_id" queryTableFieldId="2"/>
    <tableColumn id="3" xr3:uid="{F654774D-A2BB-4B75-A8B5-C6336E877585}" uniqueName="3" name="session_id" queryTableFieldId="3" dataDxfId="3"/>
    <tableColumn id="4" xr3:uid="{2BC9773D-112B-4C38-B0C4-3CA655069F63}" uniqueName="4" name="position" queryTableFieldId="4"/>
    <tableColumn id="5" xr3:uid="{4B1BE36C-CC0C-4EF5-9FC5-C1BA1B022C91}" uniqueName="5" name="same_video" queryTableFieldId="5"/>
    <tableColumn id="6" xr3:uid="{ED88E8C5-7F81-4A99-BD3F-F1AEFF2D356B}" uniqueName="6" name="search" queryTableField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BF60F-7D92-4273-A0B5-E579FF5672DB}" name="message" displayName="message" ref="A1:E54" tableType="queryTable" totalsRowShown="0">
  <autoFilter ref="A1:E54" xr:uid="{CE1BF60F-7D92-4273-A0B5-E579FF5672DB}"/>
  <tableColumns count="5">
    <tableColumn id="1" xr3:uid="{66D6BFDB-C285-4117-ABA9-0341895BD1B9}" uniqueName="1" name="query" queryTableFieldId="1" dataDxfId="12"/>
    <tableColumn id="2" xr3:uid="{D4EA9F64-39D9-456B-9668-E1E24371C17A}" uniqueName="2" name="find_id" queryTableFieldId="2"/>
    <tableColumn id="3" xr3:uid="{56AECC88-52D8-48BD-A60F-D0DD7D1A7213}" uniqueName="3" name="session_id" queryTableFieldId="3" dataDxfId="11"/>
    <tableColumn id="4" xr3:uid="{F2345F88-F5C8-448F-9481-A847046FA8B2}" uniqueName="4" name="position" queryTableFieldId="4"/>
    <tableColumn id="5" xr3:uid="{F0E832FF-C739-4D95-8BC9-2D180AC37C40}" uniqueName="5" name="same_video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059FC5-EA87-44BB-8D51-E5EBA62A8D6E}" name="sea_dataset_combine_scores" displayName="sea_dataset_combine_scores" ref="A1:F389" tableType="queryTable" totalsRowShown="0">
  <autoFilter ref="A1:F389" xr:uid="{16059FC5-EA87-44BB-8D51-E5EBA62A8D6E}"/>
  <sortState xmlns:xlrd2="http://schemas.microsoft.com/office/spreadsheetml/2017/richdata2" ref="A2:F389">
    <sortCondition ref="C1:C389"/>
  </sortState>
  <tableColumns count="6">
    <tableColumn id="1" xr3:uid="{EC1B5C4F-015C-4978-AA88-027A9D91CAB9}" uniqueName="1" name="query" queryTableFieldId="1" dataDxfId="2"/>
    <tableColumn id="2" xr3:uid="{0178021F-3EC4-4EB6-BFBC-9B3CF4EAEB13}" uniqueName="2" name="find_id" queryTableFieldId="2"/>
    <tableColumn id="3" xr3:uid="{B52AA2F7-F288-42D8-9019-AFFDEBECCA6F}" uniqueName="3" name="session_id" queryTableFieldId="3" dataDxfId="1"/>
    <tableColumn id="4" xr3:uid="{2C2337CF-B375-4582-BE8A-DA8B1DABADBA}" uniqueName="4" name="position" queryTableFieldId="4"/>
    <tableColumn id="5" xr3:uid="{F6D49B67-56BC-47E7-8AF4-0C129A2DEB71}" uniqueName="5" name="same_video" queryTableFieldId="5"/>
    <tableColumn id="6" xr3:uid="{4C19E05E-1788-4B7B-B476-A799998ED83B}" uniqueName="6" name="search" queryTableFieldId="6" dataDxfId="0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F7C8-0245-4B38-8DBD-FED6DA2F3D3A}" name="sea_res_normal" displayName="sea_res_normal" ref="A1:E88" tableType="queryTable" totalsRowShown="0">
  <autoFilter ref="A1:E88" xr:uid="{EF42F7C8-0245-4B38-8DBD-FED6DA2F3D3A}"/>
  <sortState xmlns:xlrd2="http://schemas.microsoft.com/office/spreadsheetml/2017/richdata2" ref="A2:E88">
    <sortCondition ref="B1:B88"/>
  </sortState>
  <tableColumns count="5">
    <tableColumn id="1" xr3:uid="{8A328483-5CB7-4712-ABAF-EBB2419661A4}" uniqueName="1" name="query" queryTableFieldId="1" dataDxfId="10"/>
    <tableColumn id="2" xr3:uid="{3AB959B1-9C51-49B8-9EBE-7AF74995C14E}" uniqueName="2" name="find_id" queryTableFieldId="2"/>
    <tableColumn id="3" xr3:uid="{269F8654-F2FC-4708-8DA7-EFAA71BE6D1A}" uniqueName="3" name="session_id" queryTableFieldId="3" dataDxfId="9"/>
    <tableColumn id="4" xr3:uid="{40E57B23-CC58-4E7E-9C87-179BF975F65D}" uniqueName="4" name="position" queryTableFieldId="4"/>
    <tableColumn id="5" xr3:uid="{E780001C-4380-4247-B7B4-01AA97947734}" uniqueName="5" name="search" queryTableFieldId="5" dataDxfId="8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C5950-4984-4226-A235-525C480E685A}" name="sea_res_same" displayName="sea_res_same" ref="A1:F73" tableType="queryTable" totalsRowShown="0">
  <autoFilter ref="A1:F73" xr:uid="{CC5C5950-4984-4226-A235-525C480E685A}"/>
  <sortState xmlns:xlrd2="http://schemas.microsoft.com/office/spreadsheetml/2017/richdata2" ref="A2:F73">
    <sortCondition ref="B1:B73"/>
  </sortState>
  <tableColumns count="6">
    <tableColumn id="1" xr3:uid="{E05CF89D-F17A-40C0-9DFD-4AE6323D5534}" uniqueName="1" name="query" queryTableFieldId="1" dataDxfId="7"/>
    <tableColumn id="2" xr3:uid="{2F0D0416-607A-4AF3-81A7-543A320BE7C6}" uniqueName="2" name="find_id" queryTableFieldId="2"/>
    <tableColumn id="3" xr3:uid="{F21A051B-EBAE-4AE8-8C4C-67F6EBDCB76A}" uniqueName="3" name="session_id" queryTableFieldId="3" dataDxfId="6"/>
    <tableColumn id="4" xr3:uid="{874B2D4A-29BA-4948-B79C-7E0521A2A916}" uniqueName="4" name="position" queryTableFieldId="4"/>
    <tableColumn id="7" xr3:uid="{5976025E-7D55-46BA-B6F1-E9358110BC01}" uniqueName="7" name="search" queryTableFieldId="6" dataDxfId="5">
      <calculatedColumnFormula array="1">_xlfn.IFS(AND(2=E1,B2=B1),3,B2=B1,2,TRUE,1)</calculatedColumnFormula>
    </tableColumn>
    <tableColumn id="5" xr3:uid="{5F332F75-4288-4F5D-BDF1-712B7331A18C}" uniqueName="5" name="same_video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AFF-5BAF-4559-B7B9-EA010B43D010}">
  <dimension ref="A1:K94"/>
  <sheetViews>
    <sheetView topLeftCell="A68" workbookViewId="0">
      <selection activeCell="E3" sqref="E3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32</v>
      </c>
      <c r="B2">
        <v>264</v>
      </c>
      <c r="C2" t="s">
        <v>5</v>
      </c>
      <c r="D2">
        <v>35</v>
      </c>
      <c r="E2" cm="1">
        <f t="array" ref="E2">_xlfn.IFS(AND(2=E1,B2=B1),3,B2=B1,2,TRUE,1)</f>
        <v>1</v>
      </c>
    </row>
    <row r="3" spans="1:5" x14ac:dyDescent="0.3">
      <c r="A3" t="s">
        <v>77</v>
      </c>
      <c r="B3">
        <v>939</v>
      </c>
      <c r="C3" t="s">
        <v>66</v>
      </c>
      <c r="D3">
        <v>10</v>
      </c>
      <c r="E3" cm="1">
        <f t="array" ref="E3">_xlfn.IFS(AND(2=E2,B3=B2),3,B3=B2,2,TRUE,1)</f>
        <v>1</v>
      </c>
    </row>
    <row r="4" spans="1:5" x14ac:dyDescent="0.3">
      <c r="A4" t="s">
        <v>48</v>
      </c>
      <c r="B4">
        <v>1103</v>
      </c>
      <c r="C4" t="s">
        <v>37</v>
      </c>
      <c r="D4">
        <v>209</v>
      </c>
      <c r="E4" cm="1">
        <f t="array" ref="E4">_xlfn.IFS(AND(2=E3,B4=B3),3,B4=B3,2,TRUE,1)</f>
        <v>1</v>
      </c>
    </row>
    <row r="5" spans="1:5" x14ac:dyDescent="0.3">
      <c r="A5" t="s">
        <v>49</v>
      </c>
      <c r="B5">
        <v>1103</v>
      </c>
      <c r="C5" t="s">
        <v>37</v>
      </c>
      <c r="D5">
        <v>169</v>
      </c>
      <c r="E5" cm="1">
        <f t="array" ref="E5">_xlfn.IFS(AND(2=E4,B5=B4),3,B5=B4,2,TRUE,1)</f>
        <v>2</v>
      </c>
    </row>
    <row r="6" spans="1:5" x14ac:dyDescent="0.3">
      <c r="A6" t="s">
        <v>50</v>
      </c>
      <c r="B6">
        <v>1103</v>
      </c>
      <c r="C6" t="s">
        <v>37</v>
      </c>
      <c r="D6">
        <v>143</v>
      </c>
      <c r="E6" cm="1">
        <f t="array" ref="E6">_xlfn.IFS(AND(2=E5,B6=B5),3,B6=B5,2,TRUE,1)</f>
        <v>3</v>
      </c>
    </row>
    <row r="7" spans="1:5" x14ac:dyDescent="0.3">
      <c r="A7" t="s">
        <v>12</v>
      </c>
      <c r="B7">
        <v>1644</v>
      </c>
      <c r="C7" t="s">
        <v>5</v>
      </c>
      <c r="D7">
        <v>414</v>
      </c>
      <c r="E7" cm="1">
        <f t="array" ref="E7">_xlfn.IFS(AND(2=E6,B7=B6),3,B7=B6,2,TRUE,1)</f>
        <v>1</v>
      </c>
    </row>
    <row r="8" spans="1:5" x14ac:dyDescent="0.3">
      <c r="A8" t="s">
        <v>13</v>
      </c>
      <c r="B8">
        <v>1644</v>
      </c>
      <c r="C8" t="s">
        <v>5</v>
      </c>
      <c r="D8">
        <v>37</v>
      </c>
      <c r="E8" cm="1">
        <f t="array" ref="E8">_xlfn.IFS(AND(2=E7,B8=B7),3,B8=B7,2,TRUE,1)</f>
        <v>2</v>
      </c>
    </row>
    <row r="9" spans="1:5" x14ac:dyDescent="0.3">
      <c r="A9" t="s">
        <v>82</v>
      </c>
      <c r="B9">
        <v>2732</v>
      </c>
      <c r="C9" t="s">
        <v>66</v>
      </c>
      <c r="D9">
        <v>420</v>
      </c>
      <c r="E9" cm="1">
        <f t="array" ref="E9">_xlfn.IFS(AND(2=E8,B9=B8),3,B9=B8,2,TRUE,1)</f>
        <v>1</v>
      </c>
    </row>
    <row r="10" spans="1:5" x14ac:dyDescent="0.3">
      <c r="A10" t="s">
        <v>83</v>
      </c>
      <c r="B10">
        <v>2732</v>
      </c>
      <c r="C10" t="s">
        <v>66</v>
      </c>
      <c r="D10">
        <v>5</v>
      </c>
      <c r="E10" cm="1">
        <f t="array" ref="E10">_xlfn.IFS(AND(2=E9,B10=B9),3,B10=B9,2,TRUE,1)</f>
        <v>2</v>
      </c>
    </row>
    <row r="11" spans="1:5" x14ac:dyDescent="0.3">
      <c r="A11" t="s">
        <v>36</v>
      </c>
      <c r="B11">
        <v>3418</v>
      </c>
      <c r="C11" t="s">
        <v>37</v>
      </c>
      <c r="D11">
        <v>34</v>
      </c>
      <c r="E11" cm="1">
        <f t="array" ref="E11">_xlfn.IFS(AND(2=E10,B11=B10),3,B11=B10,2,TRUE,1)</f>
        <v>1</v>
      </c>
    </row>
    <row r="12" spans="1:5" x14ac:dyDescent="0.3">
      <c r="A12" t="s">
        <v>11</v>
      </c>
      <c r="B12">
        <v>3689</v>
      </c>
      <c r="C12" t="s">
        <v>5</v>
      </c>
      <c r="D12">
        <v>20</v>
      </c>
      <c r="E12" cm="1">
        <f t="array" ref="E12">_xlfn.IFS(AND(2=E11,B12=B11),3,B12=B11,2,TRUE,1)</f>
        <v>1</v>
      </c>
    </row>
    <row r="13" spans="1:5" x14ac:dyDescent="0.3">
      <c r="A13" t="s">
        <v>20</v>
      </c>
      <c r="B13">
        <v>3933</v>
      </c>
      <c r="C13" t="s">
        <v>5</v>
      </c>
      <c r="D13">
        <v>9079</v>
      </c>
      <c r="E13" cm="1">
        <f t="array" ref="E13">_xlfn.IFS(AND(2=E12,B13=B12),3,B13=B12,2,TRUE,1)</f>
        <v>1</v>
      </c>
    </row>
    <row r="14" spans="1:5" x14ac:dyDescent="0.3">
      <c r="A14" t="s">
        <v>21</v>
      </c>
      <c r="B14">
        <v>3933</v>
      </c>
      <c r="C14" t="s">
        <v>5</v>
      </c>
      <c r="D14">
        <v>7189</v>
      </c>
      <c r="E14" cm="1">
        <f t="array" ref="E14">_xlfn.IFS(AND(2=E13,B14=B13),3,B14=B13,2,TRUE,1)</f>
        <v>2</v>
      </c>
    </row>
    <row r="15" spans="1:5" x14ac:dyDescent="0.3">
      <c r="A15" t="s">
        <v>22</v>
      </c>
      <c r="B15">
        <v>3933</v>
      </c>
      <c r="C15" t="s">
        <v>5</v>
      </c>
      <c r="D15">
        <v>5961</v>
      </c>
      <c r="E15" cm="1">
        <f t="array" ref="E15">_xlfn.IFS(AND(2=E14,B15=B14),3,B15=B14,2,TRUE,1)</f>
        <v>3</v>
      </c>
    </row>
    <row r="16" spans="1:5" x14ac:dyDescent="0.3">
      <c r="A16" t="s">
        <v>62</v>
      </c>
      <c r="B16">
        <v>4514</v>
      </c>
      <c r="C16" t="s">
        <v>37</v>
      </c>
      <c r="D16">
        <v>294</v>
      </c>
      <c r="E16" cm="1">
        <f t="array" ref="E16">_xlfn.IFS(AND(2=E15,B16=B15),3,B16=B15,2,TRUE,1)</f>
        <v>1</v>
      </c>
    </row>
    <row r="17" spans="1:5" x14ac:dyDescent="0.3">
      <c r="A17" t="s">
        <v>63</v>
      </c>
      <c r="B17">
        <v>4514</v>
      </c>
      <c r="C17" t="s">
        <v>37</v>
      </c>
      <c r="D17">
        <v>147</v>
      </c>
      <c r="E17" cm="1">
        <f t="array" ref="E17">_xlfn.IFS(AND(2=E16,B17=B16),3,B17=B16,2,TRUE,1)</f>
        <v>2</v>
      </c>
    </row>
    <row r="18" spans="1:5" x14ac:dyDescent="0.3">
      <c r="A18" t="s">
        <v>64</v>
      </c>
      <c r="B18">
        <v>4514</v>
      </c>
      <c r="C18" t="s">
        <v>37</v>
      </c>
      <c r="D18">
        <v>151</v>
      </c>
      <c r="E18" cm="1">
        <f t="array" ref="E18">_xlfn.IFS(AND(2=E17,B18=B17),3,B18=B17,2,TRUE,1)</f>
        <v>3</v>
      </c>
    </row>
    <row r="19" spans="1:5" x14ac:dyDescent="0.3">
      <c r="A19" t="s">
        <v>38</v>
      </c>
      <c r="B19">
        <v>4646</v>
      </c>
      <c r="C19" t="s">
        <v>37</v>
      </c>
      <c r="D19">
        <v>1371</v>
      </c>
      <c r="E19" cm="1">
        <f t="array" ref="E19">_xlfn.IFS(AND(2=E18,B19=B18),3,B19=B18,2,TRUE,1)</f>
        <v>1</v>
      </c>
    </row>
    <row r="20" spans="1:5" x14ac:dyDescent="0.3">
      <c r="A20" t="s">
        <v>39</v>
      </c>
      <c r="B20">
        <v>4646</v>
      </c>
      <c r="C20" t="s">
        <v>37</v>
      </c>
      <c r="D20">
        <v>38</v>
      </c>
      <c r="E20" cm="1">
        <f t="array" ref="E20">_xlfn.IFS(AND(2=E19,B20=B19),3,B20=B19,2,TRUE,1)</f>
        <v>2</v>
      </c>
    </row>
    <row r="21" spans="1:5" x14ac:dyDescent="0.3">
      <c r="A21" t="s">
        <v>29</v>
      </c>
      <c r="B21">
        <v>4719</v>
      </c>
      <c r="C21" t="s">
        <v>5</v>
      </c>
      <c r="D21">
        <v>4384</v>
      </c>
      <c r="E21" cm="1">
        <f t="array" ref="E21">_xlfn.IFS(AND(2=E20,B21=B20),3,B21=B20,2,TRUE,1)</f>
        <v>1</v>
      </c>
    </row>
    <row r="22" spans="1:5" x14ac:dyDescent="0.3">
      <c r="A22" t="s">
        <v>30</v>
      </c>
      <c r="B22">
        <v>4719</v>
      </c>
      <c r="C22" t="s">
        <v>5</v>
      </c>
      <c r="D22">
        <v>2397</v>
      </c>
      <c r="E22" cm="1">
        <f t="array" ref="E22">_xlfn.IFS(AND(2=E21,B22=B21),3,B22=B21,2,TRUE,1)</f>
        <v>2</v>
      </c>
    </row>
    <row r="23" spans="1:5" x14ac:dyDescent="0.3">
      <c r="A23" t="s">
        <v>31</v>
      </c>
      <c r="B23">
        <v>4719</v>
      </c>
      <c r="C23" t="s">
        <v>5</v>
      </c>
      <c r="D23">
        <v>991</v>
      </c>
      <c r="E23" cm="1">
        <f t="array" ref="E23">_xlfn.IFS(AND(2=E22,B23=B22),3,B23=B22,2,TRUE,1)</f>
        <v>3</v>
      </c>
    </row>
    <row r="24" spans="1:5" x14ac:dyDescent="0.3">
      <c r="A24" t="s">
        <v>72</v>
      </c>
      <c r="B24">
        <v>5090</v>
      </c>
      <c r="C24" t="s">
        <v>66</v>
      </c>
      <c r="D24">
        <v>42</v>
      </c>
      <c r="E24" cm="1">
        <f t="array" ref="E24">_xlfn.IFS(AND(2=E23,B24=B23),3,B24=B23,2,TRUE,1)</f>
        <v>1</v>
      </c>
    </row>
    <row r="25" spans="1:5" x14ac:dyDescent="0.3">
      <c r="A25" t="s">
        <v>45</v>
      </c>
      <c r="B25">
        <v>5541</v>
      </c>
      <c r="C25" t="s">
        <v>37</v>
      </c>
      <c r="D25">
        <v>303</v>
      </c>
      <c r="E25" cm="1">
        <f t="array" ref="E25">_xlfn.IFS(AND(2=E24,B25=B24),3,B25=B24,2,TRUE,1)</f>
        <v>1</v>
      </c>
    </row>
    <row r="26" spans="1:5" x14ac:dyDescent="0.3">
      <c r="A26" t="s">
        <v>46</v>
      </c>
      <c r="B26">
        <v>5541</v>
      </c>
      <c r="C26" t="s">
        <v>37</v>
      </c>
      <c r="D26">
        <v>96</v>
      </c>
      <c r="E26" cm="1">
        <f t="array" ref="E26">_xlfn.IFS(AND(2=E25,B26=B25),3,B26=B25,2,TRUE,1)</f>
        <v>2</v>
      </c>
    </row>
    <row r="27" spans="1:5" x14ac:dyDescent="0.3">
      <c r="A27" t="s">
        <v>47</v>
      </c>
      <c r="B27">
        <v>5541</v>
      </c>
      <c r="C27" t="s">
        <v>37</v>
      </c>
      <c r="D27">
        <v>46</v>
      </c>
      <c r="E27" cm="1">
        <f t="array" ref="E27">_xlfn.IFS(AND(2=E26,B27=B26),3,B27=B26,2,TRUE,1)</f>
        <v>3</v>
      </c>
    </row>
    <row r="28" spans="1:5" x14ac:dyDescent="0.3">
      <c r="A28" t="s">
        <v>23</v>
      </c>
      <c r="B28">
        <v>5920</v>
      </c>
      <c r="C28" t="s">
        <v>5</v>
      </c>
      <c r="D28">
        <v>1426</v>
      </c>
      <c r="E28" cm="1">
        <f t="array" ref="E28">_xlfn.IFS(AND(2=E27,B28=B27),3,B28=B27,2,TRUE,1)</f>
        <v>1</v>
      </c>
    </row>
    <row r="29" spans="1:5" x14ac:dyDescent="0.3">
      <c r="A29" t="s">
        <v>24</v>
      </c>
      <c r="B29">
        <v>5920</v>
      </c>
      <c r="C29" t="s">
        <v>5</v>
      </c>
      <c r="D29">
        <v>1263</v>
      </c>
      <c r="E29" cm="1">
        <f t="array" ref="E29">_xlfn.IFS(AND(2=E28,B29=B28),3,B29=B28,2,TRUE,1)</f>
        <v>2</v>
      </c>
    </row>
    <row r="30" spans="1:5" x14ac:dyDescent="0.3">
      <c r="A30" t="s">
        <v>25</v>
      </c>
      <c r="B30">
        <v>5920</v>
      </c>
      <c r="C30" t="s">
        <v>5</v>
      </c>
      <c r="D30">
        <v>1214</v>
      </c>
      <c r="E30" cm="1">
        <f t="array" ref="E30">_xlfn.IFS(AND(2=E29,B30=B29),3,B30=B29,2,TRUE,1)</f>
        <v>3</v>
      </c>
    </row>
    <row r="31" spans="1:5" x14ac:dyDescent="0.3">
      <c r="A31" t="s">
        <v>17</v>
      </c>
      <c r="B31">
        <v>9100</v>
      </c>
      <c r="C31" t="s">
        <v>5</v>
      </c>
      <c r="D31">
        <v>14820</v>
      </c>
      <c r="E31" cm="1">
        <f t="array" ref="E31">_xlfn.IFS(AND(2=E30,B31=B30),3,B31=B30,2,TRUE,1)</f>
        <v>1</v>
      </c>
    </row>
    <row r="32" spans="1:5" x14ac:dyDescent="0.3">
      <c r="A32" t="s">
        <v>18</v>
      </c>
      <c r="B32">
        <v>9100</v>
      </c>
      <c r="C32" t="s">
        <v>5</v>
      </c>
      <c r="D32">
        <v>6892</v>
      </c>
      <c r="E32" cm="1">
        <f t="array" ref="E32">_xlfn.IFS(AND(2=E31,B32=B31),3,B32=B31,2,TRUE,1)</f>
        <v>2</v>
      </c>
    </row>
    <row r="33" spans="1:5" x14ac:dyDescent="0.3">
      <c r="A33" t="s">
        <v>19</v>
      </c>
      <c r="B33">
        <v>9100</v>
      </c>
      <c r="C33" t="s">
        <v>5</v>
      </c>
      <c r="D33">
        <v>5621</v>
      </c>
      <c r="E33" cm="1">
        <f t="array" ref="E33">_xlfn.IFS(AND(2=E32,B33=B32),3,B33=B32,2,TRUE,1)</f>
        <v>3</v>
      </c>
    </row>
    <row r="34" spans="1:5" x14ac:dyDescent="0.3">
      <c r="A34" t="s">
        <v>57</v>
      </c>
      <c r="B34">
        <v>10136</v>
      </c>
      <c r="C34" t="s">
        <v>37</v>
      </c>
      <c r="D34">
        <v>6</v>
      </c>
      <c r="E34" cm="1">
        <f t="array" ref="E34">_xlfn.IFS(AND(2=E33,B34=B33),3,B34=B33,2,TRUE,1)</f>
        <v>1</v>
      </c>
    </row>
    <row r="35" spans="1:5" x14ac:dyDescent="0.3">
      <c r="A35" t="s">
        <v>14</v>
      </c>
      <c r="B35">
        <v>10514</v>
      </c>
      <c r="C35" t="s">
        <v>5</v>
      </c>
      <c r="D35">
        <v>663</v>
      </c>
      <c r="E35" cm="1">
        <f t="array" ref="E35">_xlfn.IFS(AND(2=E34,B35=B34),3,B35=B34,2,TRUE,1)</f>
        <v>1</v>
      </c>
    </row>
    <row r="36" spans="1:5" x14ac:dyDescent="0.3">
      <c r="A36" t="s">
        <v>15</v>
      </c>
      <c r="B36">
        <v>10514</v>
      </c>
      <c r="C36" t="s">
        <v>5</v>
      </c>
      <c r="D36">
        <v>104</v>
      </c>
      <c r="E36" cm="1">
        <f t="array" ref="E36">_xlfn.IFS(AND(2=E35,B36=B35),3,B36=B35,2,TRUE,1)</f>
        <v>2</v>
      </c>
    </row>
    <row r="37" spans="1:5" x14ac:dyDescent="0.3">
      <c r="A37" t="s">
        <v>16</v>
      </c>
      <c r="B37">
        <v>10514</v>
      </c>
      <c r="C37" t="s">
        <v>5</v>
      </c>
      <c r="D37">
        <v>24</v>
      </c>
      <c r="E37" cm="1">
        <f t="array" ref="E37">_xlfn.IFS(AND(2=E36,B37=B36),3,B37=B36,2,TRUE,1)</f>
        <v>3</v>
      </c>
    </row>
    <row r="38" spans="1:5" x14ac:dyDescent="0.3">
      <c r="A38" t="s">
        <v>60</v>
      </c>
      <c r="B38">
        <v>10564</v>
      </c>
      <c r="C38" t="s">
        <v>37</v>
      </c>
      <c r="D38">
        <v>6</v>
      </c>
      <c r="E38" cm="1">
        <f t="array" ref="E38">_xlfn.IFS(AND(2=E37,B38=B37),3,B38=B37,2,TRUE,1)</f>
        <v>1</v>
      </c>
    </row>
    <row r="39" spans="1:5" x14ac:dyDescent="0.3">
      <c r="A39" t="s">
        <v>58</v>
      </c>
      <c r="B39">
        <v>11992</v>
      </c>
      <c r="C39" t="s">
        <v>37</v>
      </c>
      <c r="D39">
        <v>43</v>
      </c>
      <c r="E39" cm="1">
        <f t="array" ref="E39">_xlfn.IFS(AND(2=E38,B39=B38),3,B39=B38,2,TRUE,1)</f>
        <v>1</v>
      </c>
    </row>
    <row r="40" spans="1:5" x14ac:dyDescent="0.3">
      <c r="A40" t="s">
        <v>8</v>
      </c>
      <c r="B40">
        <v>13467</v>
      </c>
      <c r="C40" t="s">
        <v>5</v>
      </c>
      <c r="D40">
        <v>125</v>
      </c>
      <c r="E40" cm="1">
        <f t="array" ref="E40">_xlfn.IFS(AND(2=E39,B40=B39),3,B40=B39,2,TRUE,1)</f>
        <v>1</v>
      </c>
    </row>
    <row r="41" spans="1:5" x14ac:dyDescent="0.3">
      <c r="A41" t="s">
        <v>9</v>
      </c>
      <c r="B41">
        <v>13467</v>
      </c>
      <c r="C41" t="s">
        <v>5</v>
      </c>
      <c r="D41">
        <v>86</v>
      </c>
      <c r="E41" cm="1">
        <f t="array" ref="E41">_xlfn.IFS(AND(2=E40,B41=B40),3,B41=B40,2,TRUE,1)</f>
        <v>2</v>
      </c>
    </row>
    <row r="42" spans="1:5" x14ac:dyDescent="0.3">
      <c r="A42" t="s">
        <v>10</v>
      </c>
      <c r="B42">
        <v>13467</v>
      </c>
      <c r="C42" t="s">
        <v>5</v>
      </c>
      <c r="D42">
        <v>83</v>
      </c>
      <c r="E42" cm="1">
        <f t="array" ref="E42">_xlfn.IFS(AND(2=E41,B42=B41),3,B42=B41,2,TRUE,1)</f>
        <v>3</v>
      </c>
    </row>
    <row r="43" spans="1:5" x14ac:dyDescent="0.3">
      <c r="A43" t="s">
        <v>26</v>
      </c>
      <c r="B43">
        <v>13687</v>
      </c>
      <c r="C43" t="s">
        <v>5</v>
      </c>
      <c r="D43">
        <v>664</v>
      </c>
      <c r="E43" cm="1">
        <f t="array" ref="E43">_xlfn.IFS(AND(2=E42,B43=B42),3,B43=B42,2,TRUE,1)</f>
        <v>1</v>
      </c>
    </row>
    <row r="44" spans="1:5" x14ac:dyDescent="0.3">
      <c r="A44" t="s">
        <v>27</v>
      </c>
      <c r="B44">
        <v>13687</v>
      </c>
      <c r="C44" t="s">
        <v>5</v>
      </c>
      <c r="D44">
        <v>631</v>
      </c>
      <c r="E44" cm="1">
        <f t="array" ref="E44">_xlfn.IFS(AND(2=E43,B44=B43),3,B44=B43,2,TRUE,1)</f>
        <v>2</v>
      </c>
    </row>
    <row r="45" spans="1:5" x14ac:dyDescent="0.3">
      <c r="A45" t="s">
        <v>28</v>
      </c>
      <c r="B45">
        <v>13687</v>
      </c>
      <c r="C45" t="s">
        <v>5</v>
      </c>
      <c r="D45">
        <v>579</v>
      </c>
      <c r="E45" cm="1">
        <f t="array" ref="E45">_xlfn.IFS(AND(2=E44,B45=B44),3,B45=B44,2,TRUE,1)</f>
        <v>3</v>
      </c>
    </row>
    <row r="46" spans="1:5" x14ac:dyDescent="0.3">
      <c r="A46" t="s">
        <v>51</v>
      </c>
      <c r="B46">
        <v>14198</v>
      </c>
      <c r="C46" t="s">
        <v>37</v>
      </c>
      <c r="D46">
        <v>6689</v>
      </c>
      <c r="E46" cm="1">
        <f t="array" ref="E46">_xlfn.IFS(AND(2=E45,B46=B45),3,B46=B45,2,TRUE,1)</f>
        <v>1</v>
      </c>
    </row>
    <row r="47" spans="1:5" x14ac:dyDescent="0.3">
      <c r="A47" t="s">
        <v>52</v>
      </c>
      <c r="B47">
        <v>14198</v>
      </c>
      <c r="C47" t="s">
        <v>37</v>
      </c>
      <c r="D47">
        <v>541</v>
      </c>
      <c r="E47" cm="1">
        <f t="array" ref="E47">_xlfn.IFS(AND(2=E46,B47=B46),3,B47=B46,2,TRUE,1)</f>
        <v>2</v>
      </c>
    </row>
    <row r="48" spans="1:5" x14ac:dyDescent="0.3">
      <c r="A48" t="s">
        <v>53</v>
      </c>
      <c r="B48">
        <v>14198</v>
      </c>
      <c r="C48" t="s">
        <v>37</v>
      </c>
      <c r="D48">
        <v>95</v>
      </c>
      <c r="E48" cm="1">
        <f t="array" ref="E48">_xlfn.IFS(AND(2=E47,B48=B47),3,B48=B47,2,TRUE,1)</f>
        <v>3</v>
      </c>
    </row>
    <row r="49" spans="1:5" x14ac:dyDescent="0.3">
      <c r="A49" t="s">
        <v>33</v>
      </c>
      <c r="B49">
        <v>14393</v>
      </c>
      <c r="C49" t="s">
        <v>5</v>
      </c>
      <c r="D49">
        <v>286</v>
      </c>
      <c r="E49" cm="1">
        <f t="array" ref="E49">_xlfn.IFS(AND(2=E48,B49=B48),3,B49=B48,2,TRUE,1)</f>
        <v>1</v>
      </c>
    </row>
    <row r="50" spans="1:5" x14ac:dyDescent="0.3">
      <c r="A50" t="s">
        <v>34</v>
      </c>
      <c r="B50">
        <v>14393</v>
      </c>
      <c r="C50" t="s">
        <v>5</v>
      </c>
      <c r="D50">
        <v>221</v>
      </c>
      <c r="E50" cm="1">
        <f t="array" ref="E50">_xlfn.IFS(AND(2=E49,B50=B49),3,B50=B49,2,TRUE,1)</f>
        <v>2</v>
      </c>
    </row>
    <row r="51" spans="1:5" x14ac:dyDescent="0.3">
      <c r="A51" t="s">
        <v>35</v>
      </c>
      <c r="B51">
        <v>14393</v>
      </c>
      <c r="C51" t="s">
        <v>5</v>
      </c>
      <c r="D51">
        <v>77</v>
      </c>
      <c r="E51" cm="1">
        <f t="array" ref="E51">_xlfn.IFS(AND(2=E50,B51=B50),3,B51=B50,2,TRUE,1)</f>
        <v>3</v>
      </c>
    </row>
    <row r="52" spans="1:5" x14ac:dyDescent="0.3">
      <c r="A52" t="s">
        <v>43</v>
      </c>
      <c r="B52">
        <v>14885</v>
      </c>
      <c r="C52" t="s">
        <v>37</v>
      </c>
      <c r="D52">
        <v>110</v>
      </c>
      <c r="E52" cm="1">
        <f t="array" ref="E52">_xlfn.IFS(AND(2=E51,B52=B51),3,B52=B51,2,TRUE,1)</f>
        <v>1</v>
      </c>
    </row>
    <row r="53" spans="1:5" x14ac:dyDescent="0.3">
      <c r="A53" t="s">
        <v>43</v>
      </c>
      <c r="B53">
        <v>14885</v>
      </c>
      <c r="C53" t="s">
        <v>37</v>
      </c>
      <c r="D53">
        <v>102</v>
      </c>
      <c r="E53" cm="1">
        <f t="array" ref="E53">_xlfn.IFS(AND(2=E52,B53=B52),3,B53=B52,2,TRUE,1)</f>
        <v>2</v>
      </c>
    </row>
    <row r="54" spans="1:5" x14ac:dyDescent="0.3">
      <c r="A54" t="s">
        <v>44</v>
      </c>
      <c r="B54">
        <v>14885</v>
      </c>
      <c r="C54" t="s">
        <v>37</v>
      </c>
      <c r="D54">
        <v>110</v>
      </c>
      <c r="E54" cm="1">
        <f t="array" ref="E54">_xlfn.IFS(AND(2=E53,B54=B53),3,B54=B53,2,TRUE,1)</f>
        <v>3</v>
      </c>
    </row>
    <row r="55" spans="1:5" x14ac:dyDescent="0.3">
      <c r="A55" t="s">
        <v>73</v>
      </c>
      <c r="B55">
        <v>15280</v>
      </c>
      <c r="C55" t="s">
        <v>66</v>
      </c>
      <c r="D55">
        <v>4486</v>
      </c>
      <c r="E55" cm="1">
        <f t="array" ref="E55">_xlfn.IFS(AND(2=E54,B55=B54),3,B55=B54,2,TRUE,1)</f>
        <v>1</v>
      </c>
    </row>
    <row r="56" spans="1:5" x14ac:dyDescent="0.3">
      <c r="A56" t="s">
        <v>74</v>
      </c>
      <c r="B56">
        <v>15280</v>
      </c>
      <c r="C56" t="s">
        <v>66</v>
      </c>
      <c r="D56">
        <v>4008</v>
      </c>
      <c r="E56" cm="1">
        <f t="array" ref="E56">_xlfn.IFS(AND(2=E55,B56=B55),3,B56=B55,2,TRUE,1)</f>
        <v>2</v>
      </c>
    </row>
    <row r="57" spans="1:5" x14ac:dyDescent="0.3">
      <c r="A57" t="s">
        <v>75</v>
      </c>
      <c r="B57">
        <v>15280</v>
      </c>
      <c r="C57" t="s">
        <v>66</v>
      </c>
      <c r="D57">
        <v>2662</v>
      </c>
      <c r="E57" cm="1">
        <f t="array" ref="E57">_xlfn.IFS(AND(2=E56,B57=B56),3,B57=B56,2,TRUE,1)</f>
        <v>3</v>
      </c>
    </row>
    <row r="58" spans="1:5" x14ac:dyDescent="0.3">
      <c r="A58" t="s">
        <v>59</v>
      </c>
      <c r="B58">
        <v>15467</v>
      </c>
      <c r="C58" t="s">
        <v>37</v>
      </c>
      <c r="D58">
        <v>55</v>
      </c>
      <c r="E58" cm="1">
        <f t="array" ref="E58">_xlfn.IFS(AND(2=E57,B58=B57),3,B58=B57,2,TRUE,1)</f>
        <v>1</v>
      </c>
    </row>
    <row r="59" spans="1:5" x14ac:dyDescent="0.3">
      <c r="A59" t="s">
        <v>79</v>
      </c>
      <c r="B59">
        <v>16545</v>
      </c>
      <c r="C59" t="s">
        <v>66</v>
      </c>
      <c r="D59">
        <v>593</v>
      </c>
      <c r="E59" cm="1">
        <f t="array" ref="E59">_xlfn.IFS(AND(2=E58,B59=B58),3,B59=B58,2,TRUE,1)</f>
        <v>1</v>
      </c>
    </row>
    <row r="60" spans="1:5" x14ac:dyDescent="0.3">
      <c r="A60" t="s">
        <v>80</v>
      </c>
      <c r="B60">
        <v>16545</v>
      </c>
      <c r="C60" t="s">
        <v>66</v>
      </c>
      <c r="D60">
        <v>130</v>
      </c>
      <c r="E60" cm="1">
        <f t="array" ref="E60">_xlfn.IFS(AND(2=E59,B60=B59),3,B60=B59,2,TRUE,1)</f>
        <v>2</v>
      </c>
    </row>
    <row r="61" spans="1:5" x14ac:dyDescent="0.3">
      <c r="A61" t="s">
        <v>81</v>
      </c>
      <c r="B61">
        <v>16545</v>
      </c>
      <c r="C61" t="s">
        <v>66</v>
      </c>
      <c r="D61">
        <v>52</v>
      </c>
      <c r="E61" cm="1">
        <f t="array" ref="E61">_xlfn.IFS(AND(2=E60,B61=B60),3,B61=B60,2,TRUE,1)</f>
        <v>3</v>
      </c>
    </row>
    <row r="62" spans="1:5" x14ac:dyDescent="0.3">
      <c r="A62" t="s">
        <v>78</v>
      </c>
      <c r="B62">
        <v>17847</v>
      </c>
      <c r="C62" t="s">
        <v>66</v>
      </c>
      <c r="D62">
        <v>16</v>
      </c>
      <c r="E62" cm="1">
        <f t="array" ref="E62">_xlfn.IFS(AND(2=E61,B62=B61),3,B62=B61,2,TRUE,1)</f>
        <v>1</v>
      </c>
    </row>
    <row r="63" spans="1:5" x14ac:dyDescent="0.3">
      <c r="A63" t="s">
        <v>69</v>
      </c>
      <c r="B63">
        <v>17862</v>
      </c>
      <c r="C63" t="s">
        <v>66</v>
      </c>
      <c r="D63">
        <v>323</v>
      </c>
      <c r="E63" cm="1">
        <f t="array" ref="E63">_xlfn.IFS(AND(2=E62,B63=B62),3,B63=B62,2,TRUE,1)</f>
        <v>1</v>
      </c>
    </row>
    <row r="64" spans="1:5" x14ac:dyDescent="0.3">
      <c r="A64" t="s">
        <v>70</v>
      </c>
      <c r="B64">
        <v>17862</v>
      </c>
      <c r="C64" t="s">
        <v>66</v>
      </c>
      <c r="D64">
        <v>130</v>
      </c>
      <c r="E64" cm="1">
        <f t="array" ref="E64">_xlfn.IFS(AND(2=E63,B64=B63),3,B64=B63,2,TRUE,1)</f>
        <v>2</v>
      </c>
    </row>
    <row r="65" spans="1:5" x14ac:dyDescent="0.3">
      <c r="A65" t="s">
        <v>71</v>
      </c>
      <c r="B65">
        <v>17862</v>
      </c>
      <c r="C65" t="s">
        <v>66</v>
      </c>
      <c r="D65">
        <v>57</v>
      </c>
      <c r="E65" cm="1">
        <f t="array" ref="E65">_xlfn.IFS(AND(2=E64,B65=B64),3,B65=B64,2,TRUE,1)</f>
        <v>3</v>
      </c>
    </row>
    <row r="66" spans="1:5" x14ac:dyDescent="0.3">
      <c r="A66" t="s">
        <v>76</v>
      </c>
      <c r="B66">
        <v>18406</v>
      </c>
      <c r="C66" t="s">
        <v>66</v>
      </c>
      <c r="D66">
        <v>48</v>
      </c>
      <c r="E66" cm="1">
        <f t="array" ref="E66">_xlfn.IFS(AND(2=E65,B66=B65),3,B66=B65,2,TRUE,1)</f>
        <v>1</v>
      </c>
    </row>
    <row r="67" spans="1:5" x14ac:dyDescent="0.3">
      <c r="A67" t="s">
        <v>54</v>
      </c>
      <c r="B67">
        <v>18684</v>
      </c>
      <c r="C67" t="s">
        <v>37</v>
      </c>
      <c r="D67">
        <v>360</v>
      </c>
      <c r="E67" cm="1">
        <f t="array" ref="E67">_xlfn.IFS(AND(2=E66,B67=B66),3,B67=B66,2,TRUE,1)</f>
        <v>1</v>
      </c>
    </row>
    <row r="68" spans="1:5" x14ac:dyDescent="0.3">
      <c r="A68" t="s">
        <v>55</v>
      </c>
      <c r="B68">
        <v>18684</v>
      </c>
      <c r="C68" t="s">
        <v>37</v>
      </c>
      <c r="D68">
        <v>135</v>
      </c>
      <c r="E68" cm="1">
        <f t="array" ref="E68">_xlfn.IFS(AND(2=E67,B68=B67),3,B68=B67,2,TRUE,1)</f>
        <v>2</v>
      </c>
    </row>
    <row r="69" spans="1:5" x14ac:dyDescent="0.3">
      <c r="A69" t="s">
        <v>56</v>
      </c>
      <c r="B69">
        <v>18684</v>
      </c>
      <c r="C69" t="s">
        <v>37</v>
      </c>
      <c r="D69">
        <v>55</v>
      </c>
      <c r="E69" cm="1">
        <f t="array" ref="E69">_xlfn.IFS(AND(2=E68,B69=B68),3,B69=B68,2,TRUE,1)</f>
        <v>3</v>
      </c>
    </row>
    <row r="70" spans="1:5" x14ac:dyDescent="0.3">
      <c r="A70" t="s">
        <v>65</v>
      </c>
      <c r="B70">
        <v>19016</v>
      </c>
      <c r="C70" t="s">
        <v>66</v>
      </c>
      <c r="D70">
        <v>3177</v>
      </c>
      <c r="E70" cm="1">
        <f t="array" ref="E70">_xlfn.IFS(AND(2=E69,B70=B69),3,B70=B69,2,TRUE,1)</f>
        <v>1</v>
      </c>
    </row>
    <row r="71" spans="1:5" x14ac:dyDescent="0.3">
      <c r="A71" t="s">
        <v>67</v>
      </c>
      <c r="B71">
        <v>19016</v>
      </c>
      <c r="C71" t="s">
        <v>66</v>
      </c>
      <c r="D71">
        <v>1713</v>
      </c>
      <c r="E71" cm="1">
        <f t="array" ref="E71">_xlfn.IFS(AND(2=E70,B71=B70),3,B71=B70,2,TRUE,1)</f>
        <v>2</v>
      </c>
    </row>
    <row r="72" spans="1:5" x14ac:dyDescent="0.3">
      <c r="A72" t="s">
        <v>68</v>
      </c>
      <c r="B72">
        <v>19016</v>
      </c>
      <c r="C72" t="s">
        <v>66</v>
      </c>
      <c r="D72">
        <v>1528</v>
      </c>
      <c r="E72" cm="1">
        <f t="array" ref="E72">_xlfn.IFS(AND(2=E71,B72=B71),3,B72=B71,2,TRUE,1)</f>
        <v>3</v>
      </c>
    </row>
    <row r="73" spans="1:5" x14ac:dyDescent="0.3">
      <c r="A73" t="s">
        <v>61</v>
      </c>
      <c r="B73">
        <v>19825</v>
      </c>
      <c r="C73" t="s">
        <v>37</v>
      </c>
      <c r="D73">
        <v>6</v>
      </c>
      <c r="E73" cm="1">
        <f t="array" ref="E73">_xlfn.IFS(AND(2=E72,B73=B72),3,B73=B72,2,TRUE,1)</f>
        <v>1</v>
      </c>
    </row>
    <row r="74" spans="1:5" x14ac:dyDescent="0.3">
      <c r="A74" t="s">
        <v>40</v>
      </c>
      <c r="B74">
        <v>19929</v>
      </c>
      <c r="C74" t="s">
        <v>37</v>
      </c>
      <c r="D74">
        <v>10774</v>
      </c>
      <c r="E74" cm="1">
        <f t="array" ref="E74">_xlfn.IFS(AND(2=E73,B74=B73),3,B74=B73,2,TRUE,1)</f>
        <v>1</v>
      </c>
    </row>
    <row r="75" spans="1:5" x14ac:dyDescent="0.3">
      <c r="A75" t="s">
        <v>41</v>
      </c>
      <c r="B75">
        <v>19929</v>
      </c>
      <c r="C75" t="s">
        <v>37</v>
      </c>
      <c r="D75">
        <v>87</v>
      </c>
      <c r="E75" cm="1">
        <f t="array" ref="E75">_xlfn.IFS(AND(2=E74,B75=B74),3,B75=B74,2,TRUE,1)</f>
        <v>2</v>
      </c>
    </row>
    <row r="76" spans="1:5" x14ac:dyDescent="0.3">
      <c r="A76" t="s">
        <v>42</v>
      </c>
      <c r="B76">
        <v>19929</v>
      </c>
      <c r="C76" t="s">
        <v>37</v>
      </c>
      <c r="D76">
        <v>3</v>
      </c>
      <c r="E76" cm="1">
        <f t="array" ref="E76">_xlfn.IFS(AND(2=E75,B76=B75),3,B76=B75,2,TRUE,1)</f>
        <v>3</v>
      </c>
    </row>
    <row r="77" spans="1:5" x14ac:dyDescent="0.3">
      <c r="A77" t="s">
        <v>4</v>
      </c>
      <c r="B77">
        <v>21914</v>
      </c>
      <c r="C77" t="s">
        <v>5</v>
      </c>
      <c r="D77">
        <v>843</v>
      </c>
      <c r="E77" cm="1">
        <f t="array" ref="E77">_xlfn.IFS(AND(2=E76,B77=B76),3,B77=B76,2,TRUE,1)</f>
        <v>1</v>
      </c>
    </row>
    <row r="78" spans="1:5" x14ac:dyDescent="0.3">
      <c r="A78" t="s">
        <v>6</v>
      </c>
      <c r="B78">
        <v>21914</v>
      </c>
      <c r="C78" t="s">
        <v>5</v>
      </c>
      <c r="D78">
        <v>144</v>
      </c>
      <c r="E78" cm="1">
        <f t="array" ref="E78">_xlfn.IFS(AND(2=E77,B78=B77),3,B78=B77,2,TRUE,1)</f>
        <v>2</v>
      </c>
    </row>
    <row r="79" spans="1:5" x14ac:dyDescent="0.3">
      <c r="A79" t="s">
        <v>7</v>
      </c>
      <c r="B79">
        <v>21914</v>
      </c>
      <c r="C79" t="s">
        <v>5</v>
      </c>
      <c r="D79">
        <v>1051</v>
      </c>
      <c r="E79" cm="1">
        <f t="array" ref="E79">_xlfn.IFS(AND(2=E78,B79=B78),3,B79=B78,2,TRUE,1)</f>
        <v>3</v>
      </c>
    </row>
    <row r="81" spans="2:11" x14ac:dyDescent="0.3">
      <c r="C81">
        <v>1</v>
      </c>
      <c r="D81">
        <v>2</v>
      </c>
      <c r="E81">
        <v>3</v>
      </c>
      <c r="I81">
        <v>1</v>
      </c>
      <c r="J81">
        <v>2</v>
      </c>
      <c r="K81">
        <v>3</v>
      </c>
    </row>
    <row r="82" spans="2:11" x14ac:dyDescent="0.3">
      <c r="B82">
        <v>1000</v>
      </c>
      <c r="C82">
        <f>COUNTIFS(sea_res_combine_two[position],"&lt;="&amp;B82,sea_res_combine_two[search],"=1")</f>
        <v>26</v>
      </c>
      <c r="D82">
        <f>COUNTIFS(sea_res_combine_two[position],"&lt;="&amp;B82,sea_res_combine_two[search],"=2")</f>
        <v>17</v>
      </c>
      <c r="E82">
        <f>COUNTIFS(sea_res_combine_two[position],"&lt;="&amp;B82,sea_res_combine_two[search],"=3")</f>
        <v>14</v>
      </c>
      <c r="H82">
        <v>100</v>
      </c>
      <c r="I82">
        <f>COUNTIFS(sea_res_combine_two[position],"&lt;="&amp;H82,sea_res_combine_two[search],"=1")</f>
        <v>12</v>
      </c>
      <c r="J82">
        <f>COUNTIFS(sea_res_combine_two[position],"&lt;="&amp;H82,sea_res_combine_two[search],"=2")</f>
        <v>6</v>
      </c>
      <c r="K82">
        <f>COUNTIFS(sea_res_combine_two[position],"&lt;="&amp;H82,sea_res_combine_two[search],"=3")</f>
        <v>9</v>
      </c>
    </row>
    <row r="83" spans="2:11" x14ac:dyDescent="0.3">
      <c r="B83">
        <v>3000</v>
      </c>
      <c r="C83">
        <f>COUNTIFS(sea_res_combine_two[position],"&lt;="&amp;B83,E2:E79,"=1")-C82</f>
        <v>2</v>
      </c>
      <c r="D83">
        <f>COUNTIFS(sea_res_combine_two[position],"&lt;="&amp;B83,sea_res_combine_two[search],"=2")-D82</f>
        <v>3</v>
      </c>
      <c r="E83">
        <f>COUNTIFS(sea_res_combine_two[position],"&lt;="&amp;B83,sea_res_combine_two[search],"=3")-E82</f>
        <v>4</v>
      </c>
      <c r="H83">
        <v>200</v>
      </c>
      <c r="I83">
        <f>COUNTIFS(sea_res_combine_two[position],"&lt;="&amp;H83,sea_res_combine_two[search],"=1")-I82</f>
        <v>2</v>
      </c>
      <c r="J83">
        <f>COUNTIFS(sea_res_combine_two[position],"&lt;="&amp;H83,sea_res_combine_two[search],"=2")-J82</f>
        <v>8</v>
      </c>
      <c r="K83">
        <f>COUNTIFS(sea_res_combine_two[position],"&lt;="&amp;H83,sea_res_combine_two[search],"=3")-K82</f>
        <v>3</v>
      </c>
    </row>
    <row r="84" spans="2:11" x14ac:dyDescent="0.3">
      <c r="B84">
        <v>5000</v>
      </c>
      <c r="C84">
        <f>COUNTIFS(sea_res_combine_two[position],"&lt;="&amp;B84,E2:E79,"=1")-SUM(C82:C83)</f>
        <v>3</v>
      </c>
      <c r="D84">
        <f>COUNTIFS(sea_res_combine_two[position],"&lt;="&amp;B84,sea_res_combine_two[search],"=2")-SUM(D82:D83)</f>
        <v>1</v>
      </c>
      <c r="E84">
        <f>COUNTIFS(sea_res_combine_two[position],"&lt;="&amp;B84,sea_res_combine_two[search],"=3")-SUM(E82:E83)</f>
        <v>0</v>
      </c>
      <c r="H84">
        <v>300</v>
      </c>
      <c r="I84">
        <f>COUNTIFS(sea_res_combine_two[position],"&lt;="&amp;H84,sea_res_combine_two[search],"=1")-SUM(I82:I83)</f>
        <v>3</v>
      </c>
      <c r="J84">
        <f>COUNTIFS(sea_res_combine_two[position],"&lt;="&amp;H84,sea_res_combine_two[search],"=2")-SUM(J82:J83)</f>
        <v>1</v>
      </c>
      <c r="K84">
        <f>COUNTIFS(sea_res_combine_two[position],"&lt;="&amp;H84,sea_res_combine_two[search],"=3")-SUM(K82:K83)</f>
        <v>0</v>
      </c>
    </row>
    <row r="85" spans="2:11" x14ac:dyDescent="0.3">
      <c r="B85">
        <v>7000</v>
      </c>
      <c r="C85">
        <f>COUNTIFS(sea_res_combine_two[position],"&lt;="&amp;B85,E2:E79,"=1")-SUM(C82:C84)</f>
        <v>1</v>
      </c>
      <c r="D85">
        <f>COUNTIFS(sea_res_combine_two[position],"&lt;="&amp;B85,sea_res_combine_two[search],"=2")-SUM(D82:D84)</f>
        <v>1</v>
      </c>
      <c r="E85">
        <f>COUNTIFS(sea_res_combine_two[position],"&lt;="&amp;B85,sea_res_combine_two[search],"=3")-SUM(E82:E84)</f>
        <v>2</v>
      </c>
      <c r="H85">
        <v>400</v>
      </c>
      <c r="I85">
        <f>COUNTIFS(sea_res_combine_two[position],"&lt;="&amp;H85,sea_res_combine_two[search],"=1")-SUM(I82:I84)</f>
        <v>3</v>
      </c>
      <c r="J85">
        <f>COUNTIFS(sea_res_combine_two[position],"&lt;="&amp;H85,sea_res_combine_two[search],"=2")-SUM(J82:J84)</f>
        <v>0</v>
      </c>
      <c r="K85">
        <f>COUNTIFS(sea_res_combine_two[position],"&lt;="&amp;H85,sea_res_combine_two[search],"=3")-SUM(K82:K84)</f>
        <v>0</v>
      </c>
    </row>
    <row r="86" spans="2:11" x14ac:dyDescent="0.3">
      <c r="B86">
        <v>9000</v>
      </c>
      <c r="C86">
        <f>COUNTIFS(sea_res_combine_two[position],"&lt;="&amp;B86,E2:E79,"=1")-SUM(C82:C85)</f>
        <v>0</v>
      </c>
      <c r="D86">
        <f>COUNTIFS(sea_res_combine_two[position],"&lt;="&amp;B86,sea_res_combine_two[search],"=2")-SUM(D82:D85)</f>
        <v>1</v>
      </c>
      <c r="E86">
        <f>COUNTIFS(sea_res_combine_two[position],"&lt;="&amp;B86,sea_res_combine_two[search],"=3")-SUM(E82:E85)</f>
        <v>0</v>
      </c>
      <c r="H86">
        <v>500</v>
      </c>
      <c r="I86">
        <f>COUNTIFS(sea_res_combine_two[position],"&lt;="&amp;H86,sea_res_combine_two[search],"=1")-SUM(I82:I85)</f>
        <v>2</v>
      </c>
      <c r="J86">
        <f>COUNTIFS(sea_res_combine_two[position],"&lt;="&amp;H86,sea_res_combine_two[search],"=2")-SUM(J82:J85)</f>
        <v>0</v>
      </c>
      <c r="K86">
        <f>COUNTIFS(sea_res_combine_two[position],"&lt;="&amp;H86,sea_res_combine_two[search],"=3")-SUM(K82:K85)</f>
        <v>0</v>
      </c>
    </row>
    <row r="87" spans="2:11" x14ac:dyDescent="0.3">
      <c r="B87">
        <v>11000</v>
      </c>
      <c r="C87">
        <f>COUNTIFS(sea_res_combine_two[position],"&lt;="&amp;B87,E2:E79,"=1")-SUM(C82:C86)</f>
        <v>2</v>
      </c>
      <c r="D87">
        <f>COUNTIFS(sea_res_combine_two[position],"&lt;="&amp;B87,sea_res_combine_two[search],"=2")-SUM(D82:D86)</f>
        <v>0</v>
      </c>
      <c r="E87">
        <f>COUNTIFS(sea_res_combine_two[position],"&lt;="&amp;B87,sea_res_combine_two[search],"=3")-SUM(E82:E86)</f>
        <v>0</v>
      </c>
      <c r="H87">
        <v>600</v>
      </c>
      <c r="I87">
        <f>COUNTIFS(sea_res_combine_two[position],"&lt;="&amp;H87,sea_res_combine_two[search],"=1")-SUM(I82:I86)</f>
        <v>1</v>
      </c>
      <c r="J87">
        <f>COUNTIFS(sea_res_combine_two[position],"&lt;="&amp;H87,sea_res_combine_two[search],"=2")-SUM(J82:J86)</f>
        <v>1</v>
      </c>
      <c r="K87">
        <f>COUNTIFS(sea_res_combine_two[position],"&lt;="&amp;H87,sea_res_combine_two[search],"=3")-SUM(K82:K86)</f>
        <v>1</v>
      </c>
    </row>
    <row r="88" spans="2:11" x14ac:dyDescent="0.3">
      <c r="B88">
        <v>13000</v>
      </c>
      <c r="C88">
        <f>COUNTIFS(sea_res_combine_two[position],"&lt;="&amp;B88,E2:E79,"=1")-SUM(C82:C87)</f>
        <v>0</v>
      </c>
      <c r="D88">
        <f>COUNTIFS(sea_res_combine_two[position],"&lt;="&amp;B88,sea_res_combine_two[search],"=2")-SUM(D82:D87)</f>
        <v>0</v>
      </c>
      <c r="E88">
        <f>COUNTIFS(sea_res_combine_two[position],"&lt;="&amp;B88,sea_res_combine_two[search],"=3")-SUM(E82:E87)</f>
        <v>0</v>
      </c>
      <c r="H88">
        <v>700</v>
      </c>
      <c r="I88">
        <f>COUNTIFS(sea_res_combine_two[position],"&lt;="&amp;H88,sea_res_combine_two[search],"=1")-SUM(I82:I87)</f>
        <v>2</v>
      </c>
      <c r="J88">
        <f>COUNTIFS(sea_res_combine_two[position],"&lt;="&amp;H88,sea_res_combine_two[search],"=2")-SUM(J82:J87)</f>
        <v>1</v>
      </c>
      <c r="K88">
        <f>COUNTIFS(sea_res_combine_two[position],"&lt;="&amp;H88,sea_res_combine_two[search],"=3")-SUM(K82:K87)</f>
        <v>0</v>
      </c>
    </row>
    <row r="89" spans="2:11" x14ac:dyDescent="0.3">
      <c r="B89">
        <v>15000</v>
      </c>
      <c r="C89">
        <f>COUNTIFS(sea_res_combine_two[position],"&lt;="&amp;B89,E2:E79,"=1")-SUM(C82:C88)</f>
        <v>1</v>
      </c>
      <c r="D89">
        <f>COUNTIFS(sea_res_combine_two[position],"&lt;="&amp;B89,sea_res_combine_two[search],"=2")-SUM(D82:D88)</f>
        <v>0</v>
      </c>
      <c r="E89">
        <f>COUNTIFS(sea_res_combine_two[position],"&lt;="&amp;B89,sea_res_combine_two[search],"=3")-SUM(E82:E88)</f>
        <v>0</v>
      </c>
      <c r="H89">
        <v>800</v>
      </c>
      <c r="I89">
        <f>COUNTIFS(sea_res_combine_two[position],"&lt;="&amp;H89,sea_res_combine_two[search],"=1")-SUM(I82:I88)</f>
        <v>0</v>
      </c>
      <c r="J89">
        <f>COUNTIFS(sea_res_combine_two[position],"&lt;="&amp;H89,sea_res_combine_two[search],"=2")-SUM(J82:J88)</f>
        <v>0</v>
      </c>
      <c r="K89">
        <f>COUNTIFS(sea_res_combine_two[position],"&lt;="&amp;H89,sea_res_combine_two[search],"=3")-SUM(K82:K88)</f>
        <v>0</v>
      </c>
    </row>
    <row r="90" spans="2:11" x14ac:dyDescent="0.3">
      <c r="B90">
        <v>17000</v>
      </c>
      <c r="C90">
        <f>COUNTIFS(sea_res_combine_two[position],"&lt;="&amp;B90,E2:E79,"=1")-SUM(C82:C89)</f>
        <v>0</v>
      </c>
      <c r="D90">
        <f>COUNTIFS(sea_res_combine_two[position],"&lt;="&amp;B90,sea_res_combine_two[search],"=2")-SUM(D82:D89)</f>
        <v>0</v>
      </c>
      <c r="E90">
        <f>COUNTIFS(sea_res_combine_two[position],"&lt;="&amp;B90,sea_res_combine_two[search],"=3")-SUM(E82:E89)</f>
        <v>0</v>
      </c>
      <c r="H90">
        <v>900</v>
      </c>
      <c r="I90">
        <f>COUNTIFS(sea_res_combine_two[position],"&lt;="&amp;H90,sea_res_combine_two[search],"=1")-SUM(I82:I89)</f>
        <v>1</v>
      </c>
      <c r="J90">
        <f>COUNTIFS(sea_res_combine_two[position],"&lt;="&amp;H90,sea_res_combine_two[search],"=2")-SUM(J82:J89)</f>
        <v>0</v>
      </c>
      <c r="K90">
        <f>COUNTIFS(sea_res_combine_two[position],"&lt;="&amp;H90,sea_res_combine_two[search],"=3")-SUM(K82:K89)</f>
        <v>0</v>
      </c>
    </row>
    <row r="91" spans="2:11" x14ac:dyDescent="0.3">
      <c r="B91">
        <v>19000</v>
      </c>
      <c r="C91">
        <f>COUNTIFS(sea_res_combine_two[position],"&lt;="&amp;B91,E2:E79,"=1")-SUM(C82:C90)</f>
        <v>0</v>
      </c>
      <c r="D91">
        <f>COUNTIFS(sea_res_combine_two[position],"&lt;="&amp;B91,sea_res_combine_two[search],"=2")-SUM(D82:D90)</f>
        <v>0</v>
      </c>
      <c r="E91">
        <f>COUNTIFS(sea_res_combine_two[position],"&lt;="&amp;B91,sea_res_combine_two[search],"=3")-SUM(E82:E90)</f>
        <v>0</v>
      </c>
      <c r="H91">
        <v>1000</v>
      </c>
      <c r="I91">
        <f>COUNTIFS(sea_res_combine_two[position],"&lt;="&amp;H91,sea_res_combine_two[search],"=1")-SUM(I82:I90)</f>
        <v>0</v>
      </c>
      <c r="J91">
        <f>COUNTIFS(sea_res_combine_two[position],"&lt;="&amp;H91,sea_res_combine_two[search],"=2")-SUM(J82:J90)</f>
        <v>0</v>
      </c>
      <c r="K91">
        <f>COUNTIFS(sea_res_combine_two[position],"&lt;="&amp;H91,sea_res_combine_two[search],"=3")-SUM(K82:K90)</f>
        <v>1</v>
      </c>
    </row>
    <row r="92" spans="2:11" x14ac:dyDescent="0.3">
      <c r="B92">
        <v>21000</v>
      </c>
      <c r="C92">
        <f>COUNTIFS(sea_res_combine_two[position],"&lt;="&amp;B92,E2:E79,"=1")-SUM(C82:C91)</f>
        <v>0</v>
      </c>
      <c r="D92">
        <f>COUNTIFS(sea_res_combine_two[position],"&lt;="&amp;B92,sea_res_combine_two[search],"=2")-SUM(D82:D91)</f>
        <v>0</v>
      </c>
      <c r="E92">
        <f>COUNTIFS(sea_res_combine_two[position],"&lt;="&amp;B92,sea_res_combine_two[search],"=3")-SUM(E82:E91)</f>
        <v>0</v>
      </c>
    </row>
    <row r="93" spans="2:11" x14ac:dyDescent="0.3">
      <c r="B93">
        <v>23000</v>
      </c>
      <c r="C93">
        <f>COUNTIFS(sea_res_combine_two[position],"&lt;="&amp;B93,E2:E79,"=1")-SUM(C82:C92)</f>
        <v>0</v>
      </c>
      <c r="D93">
        <f>COUNTIFS(sea_res_combine_two[position],"&lt;="&amp;B93,sea_res_combine_two[search],"=2")-SUM(D82:D92)</f>
        <v>0</v>
      </c>
      <c r="E93">
        <f>COUNTIFS(sea_res_combine_two[position],"&lt;="&amp;B93,sea_res_combine_two[search],"=3")-SUM(E82:E92)</f>
        <v>0</v>
      </c>
    </row>
    <row r="94" spans="2:11" x14ac:dyDescent="0.3">
      <c r="B94">
        <v>25000</v>
      </c>
      <c r="C94">
        <f>COUNTIFS(sea_res_combine_two[position],"&lt;="&amp;B94,E2:E79,"=1")-SUM(C82:C93)</f>
        <v>0</v>
      </c>
      <c r="D94">
        <f>COUNTIFS(sea_res_combine_two[position],"&lt;="&amp;B94,sea_res_combine_two[search],"=2")-SUM(D82:D93)</f>
        <v>0</v>
      </c>
      <c r="E94">
        <f>COUNTIFS(sea_res_combine_two[position],"&lt;="&amp;B94,sea_res_combine_two[search],"=3")-SUM(E82:E93)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C06C-8E23-40A8-A40B-6352028C1614}">
  <dimension ref="A1:M391"/>
  <sheetViews>
    <sheetView topLeftCell="A222" zoomScale="87" zoomScaleNormal="115" workbookViewId="0"/>
  </sheetViews>
  <sheetFormatPr defaultRowHeight="14.4" x14ac:dyDescent="0.3"/>
  <cols>
    <col min="1" max="1" width="80.88671875" bestFit="1" customWidth="1"/>
    <col min="2" max="2" width="9.5546875" bestFit="1" customWidth="1"/>
    <col min="3" max="3" width="12.21875" bestFit="1" customWidth="1"/>
    <col min="4" max="4" width="10.5546875" bestFit="1" customWidth="1"/>
    <col min="5" max="5" width="13.77734375" bestFit="1" customWidth="1"/>
    <col min="6" max="6" width="9" bestFit="1" customWidth="1"/>
    <col min="9" max="9" width="19.109375" bestFit="1" customWidth="1"/>
    <col min="10" max="11" width="11.21875" bestFit="1" customWidth="1"/>
    <col min="13" max="13" width="1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1" x14ac:dyDescent="0.3">
      <c r="A2" s="2" t="s">
        <v>258</v>
      </c>
      <c r="B2">
        <v>91</v>
      </c>
      <c r="C2" s="2" t="s">
        <v>259</v>
      </c>
      <c r="D2">
        <v>94</v>
      </c>
      <c r="E2">
        <v>1</v>
      </c>
      <c r="F2" cm="1">
        <f t="array" ref="F2">_xlfn.IFS(AND(2=E1,B2=B1),3,B2=B1,2,TRUE,1)</f>
        <v>1</v>
      </c>
    </row>
    <row r="3" spans="1:11" x14ac:dyDescent="0.3">
      <c r="A3" s="2" t="s">
        <v>260</v>
      </c>
      <c r="B3">
        <v>91</v>
      </c>
      <c r="C3" s="2" t="s">
        <v>259</v>
      </c>
      <c r="D3">
        <v>66</v>
      </c>
      <c r="E3">
        <v>1</v>
      </c>
      <c r="F3" cm="1">
        <f t="array" ref="F3">_xlfn.IFS(AND(2=E2,B3=B2),3,B3=B2,2,TRUE,1)</f>
        <v>2</v>
      </c>
    </row>
    <row r="4" spans="1:11" x14ac:dyDescent="0.3">
      <c r="A4" s="2" t="s">
        <v>403</v>
      </c>
      <c r="B4">
        <v>91</v>
      </c>
      <c r="C4" s="2" t="s">
        <v>399</v>
      </c>
      <c r="D4">
        <v>495</v>
      </c>
      <c r="E4">
        <v>0</v>
      </c>
      <c r="F4" cm="1">
        <f t="array" ref="F4">_xlfn.IFS(AND(2=E3,B4=B3),3,B4=B3,2,TRUE,1)</f>
        <v>2</v>
      </c>
    </row>
    <row r="5" spans="1:11" x14ac:dyDescent="0.3">
      <c r="A5" s="2" t="s">
        <v>404</v>
      </c>
      <c r="B5">
        <v>91</v>
      </c>
      <c r="C5" s="2" t="s">
        <v>399</v>
      </c>
      <c r="D5">
        <v>215</v>
      </c>
      <c r="E5">
        <v>1</v>
      </c>
      <c r="F5" cm="1">
        <f t="array" ref="F5">_xlfn.IFS(AND(2=E4,B5=B4),3,B5=B4,2,TRUE,1)</f>
        <v>2</v>
      </c>
      <c r="J5">
        <v>1</v>
      </c>
      <c r="K5">
        <v>2</v>
      </c>
    </row>
    <row r="6" spans="1:11" x14ac:dyDescent="0.3">
      <c r="A6" s="2" t="s">
        <v>472</v>
      </c>
      <c r="B6">
        <v>91</v>
      </c>
      <c r="C6" s="2" t="s">
        <v>467</v>
      </c>
      <c r="D6">
        <v>30</v>
      </c>
      <c r="E6">
        <v>1</v>
      </c>
      <c r="I6" t="s">
        <v>392</v>
      </c>
      <c r="J6">
        <f>COUNTIFS(sea_dataset_normal[search],"="&amp;J5,sea_dataset_normal[same_video],"=1")</f>
        <v>56</v>
      </c>
      <c r="K6">
        <f>COUNTIFS(sea_dataset_normal[search],"="&amp;K5,sea_dataset_normal[same_video],"=1")</f>
        <v>55</v>
      </c>
    </row>
    <row r="7" spans="1:11" x14ac:dyDescent="0.3">
      <c r="A7" s="2" t="s">
        <v>594</v>
      </c>
      <c r="B7">
        <v>91</v>
      </c>
      <c r="C7" s="2" t="s">
        <v>552</v>
      </c>
      <c r="D7">
        <v>134</v>
      </c>
      <c r="E7">
        <v>1</v>
      </c>
      <c r="I7" t="s">
        <v>393</v>
      </c>
      <c r="J7">
        <f>COUNTIFS(sea_dataset_normal[search],"="&amp;J5,sea_dataset_normal[same_video],"=0")</f>
        <v>43</v>
      </c>
      <c r="K7">
        <f>COUNTIFS(sea_dataset_normal[search],"="&amp;K5,sea_dataset_normal[same_video],"=0")</f>
        <v>38</v>
      </c>
    </row>
    <row r="8" spans="1:11" x14ac:dyDescent="0.3">
      <c r="A8" s="2" t="s">
        <v>595</v>
      </c>
      <c r="B8">
        <v>91</v>
      </c>
      <c r="C8" s="2" t="s">
        <v>552</v>
      </c>
      <c r="D8">
        <v>207</v>
      </c>
      <c r="E8">
        <v>1</v>
      </c>
      <c r="I8" t="s">
        <v>391</v>
      </c>
      <c r="J8">
        <f>COUNTIFS(sea_dataset_normal[position],"&lt;=60",sea_dataset_normal[search],"=1")</f>
        <v>36</v>
      </c>
      <c r="K8">
        <f>COUNTIFS(sea_dataset_normal[position],"&lt;=60",sea_dataset_normal[search],"=2")</f>
        <v>36</v>
      </c>
    </row>
    <row r="9" spans="1:11" x14ac:dyDescent="0.3">
      <c r="A9" s="2" t="s">
        <v>261</v>
      </c>
      <c r="B9">
        <v>97</v>
      </c>
      <c r="C9" s="2" t="s">
        <v>259</v>
      </c>
      <c r="D9">
        <v>7843</v>
      </c>
      <c r="E9">
        <v>0</v>
      </c>
      <c r="F9" cm="1">
        <f t="array" ref="F9">_xlfn.IFS(AND(2=E8,B9=B8),3,B9=B8,2,TRUE,1)</f>
        <v>1</v>
      </c>
      <c r="I9" t="s">
        <v>252</v>
      </c>
      <c r="J9">
        <f>J6</f>
        <v>56</v>
      </c>
      <c r="K9">
        <f>K6+J8</f>
        <v>91</v>
      </c>
    </row>
    <row r="10" spans="1:11" x14ac:dyDescent="0.3">
      <c r="A10" s="2" t="s">
        <v>262</v>
      </c>
      <c r="B10">
        <v>97</v>
      </c>
      <c r="C10" s="2" t="s">
        <v>259</v>
      </c>
      <c r="D10">
        <v>1660</v>
      </c>
      <c r="E10">
        <v>0</v>
      </c>
      <c r="F10" cm="1">
        <f t="array" ref="F10">_xlfn.IFS(AND(2=E9,B10=B9),3,B10=B9,2,TRUE,1)</f>
        <v>2</v>
      </c>
    </row>
    <row r="11" spans="1:11" x14ac:dyDescent="0.3">
      <c r="A11" s="2" t="s">
        <v>446</v>
      </c>
      <c r="B11">
        <v>97</v>
      </c>
      <c r="C11" s="2" t="s">
        <v>399</v>
      </c>
      <c r="D11">
        <v>2006</v>
      </c>
      <c r="E11">
        <v>0</v>
      </c>
      <c r="F11" cm="1">
        <f t="array" ref="F11">_xlfn.IFS(AND(2=E10,B11=B10),3,B11=B10,2,TRUE,1)</f>
        <v>2</v>
      </c>
    </row>
    <row r="12" spans="1:11" x14ac:dyDescent="0.3">
      <c r="A12" s="2" t="s">
        <v>447</v>
      </c>
      <c r="B12">
        <v>97</v>
      </c>
      <c r="C12" s="2" t="s">
        <v>399</v>
      </c>
      <c r="D12">
        <v>15285</v>
      </c>
      <c r="E12">
        <v>0</v>
      </c>
      <c r="F12" cm="1">
        <f t="array" ref="F12">_xlfn.IFS(AND(2=E11,B12=B11),3,B12=B11,2,TRUE,1)</f>
        <v>2</v>
      </c>
    </row>
    <row r="13" spans="1:11" x14ac:dyDescent="0.3">
      <c r="A13" s="2" t="s">
        <v>602</v>
      </c>
      <c r="B13">
        <v>97</v>
      </c>
      <c r="C13" s="2" t="s">
        <v>552</v>
      </c>
      <c r="D13">
        <v>17311</v>
      </c>
      <c r="E13">
        <v>0</v>
      </c>
    </row>
    <row r="14" spans="1:11" x14ac:dyDescent="0.3">
      <c r="A14" s="2" t="s">
        <v>603</v>
      </c>
      <c r="B14">
        <v>97</v>
      </c>
      <c r="C14" s="2" t="s">
        <v>552</v>
      </c>
      <c r="D14">
        <v>20902</v>
      </c>
      <c r="E14">
        <v>0</v>
      </c>
    </row>
    <row r="15" spans="1:11" x14ac:dyDescent="0.3">
      <c r="A15" s="2" t="s">
        <v>263</v>
      </c>
      <c r="B15">
        <v>105</v>
      </c>
      <c r="C15" s="2" t="s">
        <v>259</v>
      </c>
      <c r="D15">
        <v>2</v>
      </c>
      <c r="E15">
        <v>1</v>
      </c>
      <c r="F15" cm="1">
        <f t="array" ref="F15">_xlfn.IFS(AND(2=E14,B15=B14),3,B15=B14,2,TRUE,1)</f>
        <v>1</v>
      </c>
    </row>
    <row r="16" spans="1:11" x14ac:dyDescent="0.3">
      <c r="A16" s="2" t="s">
        <v>423</v>
      </c>
      <c r="B16">
        <v>105</v>
      </c>
      <c r="C16" s="2" t="s">
        <v>399</v>
      </c>
      <c r="D16">
        <v>3428</v>
      </c>
      <c r="E16">
        <v>0</v>
      </c>
      <c r="F16" cm="1">
        <f t="array" ref="F16">_xlfn.IFS(AND(2=E15,B16=B15),3,B16=B15,2,TRUE,1)</f>
        <v>2</v>
      </c>
    </row>
    <row r="17" spans="1:6" x14ac:dyDescent="0.3">
      <c r="A17" s="2" t="s">
        <v>424</v>
      </c>
      <c r="B17">
        <v>105</v>
      </c>
      <c r="C17" s="2" t="s">
        <v>399</v>
      </c>
      <c r="D17">
        <v>18</v>
      </c>
      <c r="E17">
        <v>1</v>
      </c>
      <c r="F17" cm="1">
        <f t="array" ref="F17">_xlfn.IFS(AND(2=E16,B17=B16),3,B17=B16,2,TRUE,1)</f>
        <v>2</v>
      </c>
    </row>
    <row r="18" spans="1:6" x14ac:dyDescent="0.3">
      <c r="A18" s="2" t="s">
        <v>264</v>
      </c>
      <c r="B18">
        <v>193</v>
      </c>
      <c r="C18" s="2" t="s">
        <v>259</v>
      </c>
      <c r="D18">
        <v>188</v>
      </c>
      <c r="E18">
        <v>0</v>
      </c>
      <c r="F18" cm="1">
        <f t="array" ref="F18">_xlfn.IFS(AND(2=E17,B18=B17),3,B18=B17,2,TRUE,1)</f>
        <v>1</v>
      </c>
    </row>
    <row r="19" spans="1:6" x14ac:dyDescent="0.3">
      <c r="A19" s="2" t="s">
        <v>265</v>
      </c>
      <c r="B19">
        <v>193</v>
      </c>
      <c r="C19" s="2" t="s">
        <v>259</v>
      </c>
      <c r="D19">
        <v>125</v>
      </c>
      <c r="E19">
        <v>0</v>
      </c>
      <c r="F19" cm="1">
        <f t="array" ref="F19">_xlfn.IFS(AND(2=E18,B19=B18),3,B19=B18,2,TRUE,1)</f>
        <v>2</v>
      </c>
    </row>
    <row r="20" spans="1:6" x14ac:dyDescent="0.3">
      <c r="A20" s="2" t="s">
        <v>421</v>
      </c>
      <c r="B20">
        <v>193</v>
      </c>
      <c r="C20" s="2" t="s">
        <v>399</v>
      </c>
      <c r="D20">
        <v>177</v>
      </c>
      <c r="E20">
        <v>1</v>
      </c>
      <c r="F20" cm="1">
        <f t="array" ref="F20">_xlfn.IFS(AND(2=E19,B20=B19),3,B20=B19,2,TRUE,1)</f>
        <v>2</v>
      </c>
    </row>
    <row r="21" spans="1:6" x14ac:dyDescent="0.3">
      <c r="A21" s="2" t="s">
        <v>429</v>
      </c>
      <c r="B21">
        <v>193</v>
      </c>
      <c r="C21" s="2" t="s">
        <v>399</v>
      </c>
      <c r="D21">
        <v>77</v>
      </c>
      <c r="E21">
        <v>0</v>
      </c>
      <c r="F21" cm="1">
        <f t="array" ref="F21">_xlfn.IFS(AND(2=E20,B21=B20),3,B21=B20,2,TRUE,1)</f>
        <v>2</v>
      </c>
    </row>
    <row r="22" spans="1:6" x14ac:dyDescent="0.3">
      <c r="A22" s="2" t="s">
        <v>511</v>
      </c>
      <c r="B22">
        <v>193</v>
      </c>
      <c r="C22" s="2" t="s">
        <v>467</v>
      </c>
      <c r="D22">
        <v>1110</v>
      </c>
      <c r="E22">
        <v>0</v>
      </c>
    </row>
    <row r="23" spans="1:6" x14ac:dyDescent="0.3">
      <c r="A23" s="2" t="s">
        <v>512</v>
      </c>
      <c r="B23">
        <v>193</v>
      </c>
      <c r="C23" s="2" t="s">
        <v>467</v>
      </c>
      <c r="D23">
        <v>482</v>
      </c>
      <c r="E23">
        <v>0</v>
      </c>
    </row>
    <row r="24" spans="1:6" x14ac:dyDescent="0.3">
      <c r="A24" s="2" t="s">
        <v>619</v>
      </c>
      <c r="B24">
        <v>193</v>
      </c>
      <c r="C24" s="2" t="s">
        <v>552</v>
      </c>
      <c r="D24">
        <v>169</v>
      </c>
      <c r="E24">
        <v>0</v>
      </c>
    </row>
    <row r="25" spans="1:6" x14ac:dyDescent="0.3">
      <c r="A25" s="2" t="s">
        <v>620</v>
      </c>
      <c r="B25">
        <v>193</v>
      </c>
      <c r="C25" s="2" t="s">
        <v>552</v>
      </c>
      <c r="D25">
        <v>168</v>
      </c>
      <c r="E25">
        <v>0</v>
      </c>
    </row>
    <row r="26" spans="1:6" x14ac:dyDescent="0.3">
      <c r="A26" s="2" t="s">
        <v>266</v>
      </c>
      <c r="B26">
        <v>317</v>
      </c>
      <c r="C26" s="2" t="s">
        <v>259</v>
      </c>
      <c r="D26">
        <v>24</v>
      </c>
      <c r="E26">
        <v>1</v>
      </c>
      <c r="F26" cm="1">
        <f t="array" ref="F26">_xlfn.IFS(AND(2=E25,B26=B25),3,B26=B25,2,TRUE,1)</f>
        <v>1</v>
      </c>
    </row>
    <row r="27" spans="1:6" x14ac:dyDescent="0.3">
      <c r="A27" s="2" t="s">
        <v>430</v>
      </c>
      <c r="B27">
        <v>317</v>
      </c>
      <c r="C27" s="2" t="s">
        <v>399</v>
      </c>
      <c r="D27">
        <v>10</v>
      </c>
      <c r="E27">
        <v>1</v>
      </c>
      <c r="F27" cm="1">
        <f t="array" ref="F27">_xlfn.IFS(AND(2=E26,B27=B26),3,B27=B26,2,TRUE,1)</f>
        <v>2</v>
      </c>
    </row>
    <row r="28" spans="1:6" x14ac:dyDescent="0.3">
      <c r="A28" s="2" t="s">
        <v>513</v>
      </c>
      <c r="B28">
        <v>317</v>
      </c>
      <c r="C28" s="2" t="s">
        <v>467</v>
      </c>
      <c r="D28">
        <v>708</v>
      </c>
      <c r="E28">
        <v>1</v>
      </c>
    </row>
    <row r="29" spans="1:6" x14ac:dyDescent="0.3">
      <c r="A29" s="2" t="s">
        <v>267</v>
      </c>
      <c r="B29">
        <v>362</v>
      </c>
      <c r="C29" s="2" t="s">
        <v>259</v>
      </c>
      <c r="D29">
        <v>137</v>
      </c>
      <c r="E29">
        <v>1</v>
      </c>
      <c r="F29" cm="1">
        <f t="array" ref="F29">_xlfn.IFS(AND(2=E28,B29=B28),3,B29=B28,2,TRUE,1)</f>
        <v>1</v>
      </c>
    </row>
    <row r="30" spans="1:6" x14ac:dyDescent="0.3">
      <c r="A30" s="2" t="s">
        <v>268</v>
      </c>
      <c r="B30">
        <v>362</v>
      </c>
      <c r="C30" s="2" t="s">
        <v>259</v>
      </c>
      <c r="D30">
        <v>262</v>
      </c>
      <c r="E30">
        <v>1</v>
      </c>
      <c r="F30" cm="1">
        <f t="array" ref="F30">_xlfn.IFS(AND(2=E29,B30=B29),3,B30=B29,2,TRUE,1)</f>
        <v>2</v>
      </c>
    </row>
    <row r="31" spans="1:6" x14ac:dyDescent="0.3">
      <c r="A31" s="2" t="s">
        <v>558</v>
      </c>
      <c r="B31">
        <v>362</v>
      </c>
      <c r="C31" s="2" t="s">
        <v>552</v>
      </c>
      <c r="D31">
        <v>995</v>
      </c>
      <c r="E31">
        <v>0</v>
      </c>
    </row>
    <row r="32" spans="1:6" x14ac:dyDescent="0.3">
      <c r="A32" s="2" t="s">
        <v>559</v>
      </c>
      <c r="B32">
        <v>362</v>
      </c>
      <c r="C32" s="2" t="s">
        <v>552</v>
      </c>
      <c r="D32">
        <v>975</v>
      </c>
      <c r="E32">
        <v>1</v>
      </c>
    </row>
    <row r="33" spans="1:6" x14ac:dyDescent="0.3">
      <c r="A33" s="2" t="s">
        <v>269</v>
      </c>
      <c r="B33">
        <v>426</v>
      </c>
      <c r="C33" s="2" t="s">
        <v>259</v>
      </c>
      <c r="D33">
        <v>25</v>
      </c>
      <c r="E33">
        <v>1</v>
      </c>
      <c r="F33" cm="1">
        <f t="array" ref="F33">_xlfn.IFS(AND(2=E32,B33=B32),3,B33=B32,2,TRUE,1)</f>
        <v>1</v>
      </c>
    </row>
    <row r="34" spans="1:6" x14ac:dyDescent="0.3">
      <c r="A34" s="2" t="s">
        <v>518</v>
      </c>
      <c r="B34">
        <v>426</v>
      </c>
      <c r="C34" s="2" t="s">
        <v>467</v>
      </c>
      <c r="D34">
        <v>15</v>
      </c>
      <c r="E34">
        <v>1</v>
      </c>
    </row>
    <row r="35" spans="1:6" x14ac:dyDescent="0.3">
      <c r="A35" s="2" t="s">
        <v>583</v>
      </c>
      <c r="B35">
        <v>426</v>
      </c>
      <c r="C35" s="2" t="s">
        <v>552</v>
      </c>
      <c r="D35">
        <v>91</v>
      </c>
      <c r="E35">
        <v>0</v>
      </c>
    </row>
    <row r="36" spans="1:6" x14ac:dyDescent="0.3">
      <c r="A36" s="2" t="s">
        <v>584</v>
      </c>
      <c r="B36">
        <v>426</v>
      </c>
      <c r="C36" s="2" t="s">
        <v>552</v>
      </c>
      <c r="D36">
        <v>1913</v>
      </c>
      <c r="E36">
        <v>0</v>
      </c>
    </row>
    <row r="37" spans="1:6" x14ac:dyDescent="0.3">
      <c r="A37" s="2" t="s">
        <v>534</v>
      </c>
      <c r="B37">
        <v>646</v>
      </c>
      <c r="C37" s="2" t="s">
        <v>467</v>
      </c>
      <c r="D37">
        <v>31</v>
      </c>
      <c r="E37">
        <v>1</v>
      </c>
    </row>
    <row r="38" spans="1:6" x14ac:dyDescent="0.3">
      <c r="A38" s="2" t="s">
        <v>270</v>
      </c>
      <c r="B38">
        <v>791</v>
      </c>
      <c r="C38" s="2" t="s">
        <v>259</v>
      </c>
      <c r="D38">
        <v>8</v>
      </c>
      <c r="E38">
        <v>1</v>
      </c>
      <c r="F38" cm="1">
        <f t="array" ref="F38">_xlfn.IFS(AND(2=E37,B38=B37),3,B38=B37,2,TRUE,1)</f>
        <v>1</v>
      </c>
    </row>
    <row r="39" spans="1:6" x14ac:dyDescent="0.3">
      <c r="A39" s="2" t="s">
        <v>405</v>
      </c>
      <c r="B39">
        <v>791</v>
      </c>
      <c r="C39" s="2" t="s">
        <v>399</v>
      </c>
      <c r="D39">
        <v>11</v>
      </c>
      <c r="E39">
        <v>1</v>
      </c>
      <c r="F39" cm="1">
        <f t="array" ref="F39">_xlfn.IFS(AND(2=E38,B39=B38),3,B39=B38,2,TRUE,1)</f>
        <v>2</v>
      </c>
    </row>
    <row r="40" spans="1:6" x14ac:dyDescent="0.3">
      <c r="A40" s="2" t="s">
        <v>628</v>
      </c>
      <c r="B40">
        <v>791</v>
      </c>
      <c r="C40" s="2" t="s">
        <v>552</v>
      </c>
      <c r="D40">
        <v>208</v>
      </c>
      <c r="E40">
        <v>0</v>
      </c>
    </row>
    <row r="41" spans="1:6" x14ac:dyDescent="0.3">
      <c r="A41" s="2" t="s">
        <v>629</v>
      </c>
      <c r="B41">
        <v>791</v>
      </c>
      <c r="C41" s="2" t="s">
        <v>552</v>
      </c>
      <c r="D41">
        <v>246</v>
      </c>
      <c r="E41">
        <v>0</v>
      </c>
    </row>
    <row r="42" spans="1:6" x14ac:dyDescent="0.3">
      <c r="A42" s="2" t="s">
        <v>271</v>
      </c>
      <c r="B42">
        <v>811</v>
      </c>
      <c r="C42" s="2" t="s">
        <v>259</v>
      </c>
      <c r="D42">
        <v>91</v>
      </c>
      <c r="E42">
        <v>1</v>
      </c>
      <c r="F42" cm="1">
        <f t="array" ref="F42">_xlfn.IFS(AND(2=E41,B42=B41),3,B42=B41,2,TRUE,1)</f>
        <v>1</v>
      </c>
    </row>
    <row r="43" spans="1:6" x14ac:dyDescent="0.3">
      <c r="A43" s="2" t="s">
        <v>272</v>
      </c>
      <c r="B43">
        <v>811</v>
      </c>
      <c r="C43" s="2" t="s">
        <v>259</v>
      </c>
      <c r="D43">
        <v>23</v>
      </c>
      <c r="E43">
        <v>1</v>
      </c>
      <c r="F43" cm="1">
        <f t="array" ref="F43">_xlfn.IFS(AND(2=E42,B43=B42),3,B43=B42,2,TRUE,1)</f>
        <v>2</v>
      </c>
    </row>
    <row r="44" spans="1:6" x14ac:dyDescent="0.3">
      <c r="A44" s="2" t="s">
        <v>411</v>
      </c>
      <c r="B44">
        <v>811</v>
      </c>
      <c r="C44" s="2" t="s">
        <v>399</v>
      </c>
      <c r="D44">
        <v>29</v>
      </c>
      <c r="E44">
        <v>1</v>
      </c>
      <c r="F44" cm="1">
        <f t="array" ref="F44">_xlfn.IFS(AND(2=E43,B44=B43),3,B44=B43,2,TRUE,1)</f>
        <v>2</v>
      </c>
    </row>
    <row r="45" spans="1:6" x14ac:dyDescent="0.3">
      <c r="A45" s="2" t="s">
        <v>623</v>
      </c>
      <c r="B45">
        <v>811</v>
      </c>
      <c r="C45" s="2" t="s">
        <v>552</v>
      </c>
      <c r="D45">
        <v>405</v>
      </c>
      <c r="E45">
        <v>0</v>
      </c>
    </row>
    <row r="46" spans="1:6" x14ac:dyDescent="0.3">
      <c r="A46" s="2" t="s">
        <v>624</v>
      </c>
      <c r="B46">
        <v>811</v>
      </c>
      <c r="C46" s="2" t="s">
        <v>552</v>
      </c>
      <c r="D46">
        <v>424</v>
      </c>
      <c r="E46">
        <v>0</v>
      </c>
    </row>
    <row r="47" spans="1:6" x14ac:dyDescent="0.3">
      <c r="A47" s="2" t="s">
        <v>273</v>
      </c>
      <c r="B47">
        <v>1337</v>
      </c>
      <c r="C47" s="2" t="s">
        <v>259</v>
      </c>
      <c r="D47">
        <v>2</v>
      </c>
      <c r="E47">
        <v>1</v>
      </c>
      <c r="F47" cm="1">
        <f t="array" ref="F47">_xlfn.IFS(AND(2=E46,B47=B46),3,B47=B46,2,TRUE,1)</f>
        <v>1</v>
      </c>
    </row>
    <row r="48" spans="1:6" x14ac:dyDescent="0.3">
      <c r="A48" s="2" t="s">
        <v>416</v>
      </c>
      <c r="B48">
        <v>1337</v>
      </c>
      <c r="C48" s="2" t="s">
        <v>399</v>
      </c>
      <c r="D48">
        <v>3</v>
      </c>
      <c r="E48">
        <v>1</v>
      </c>
      <c r="F48" cm="1">
        <f t="array" ref="F48">_xlfn.IFS(AND(2=E47,B48=B47),3,B48=B47,2,TRUE,1)</f>
        <v>2</v>
      </c>
    </row>
    <row r="49" spans="1:6" x14ac:dyDescent="0.3">
      <c r="A49" s="2" t="s">
        <v>575</v>
      </c>
      <c r="B49">
        <v>1337</v>
      </c>
      <c r="C49" s="2" t="s">
        <v>552</v>
      </c>
      <c r="D49">
        <v>3</v>
      </c>
      <c r="E49">
        <v>1</v>
      </c>
    </row>
    <row r="50" spans="1:6" x14ac:dyDescent="0.3">
      <c r="A50" s="2" t="s">
        <v>274</v>
      </c>
      <c r="B50">
        <v>1419</v>
      </c>
      <c r="C50" s="2" t="s">
        <v>259</v>
      </c>
      <c r="D50">
        <v>38</v>
      </c>
      <c r="E50">
        <v>1</v>
      </c>
      <c r="F50" cm="1">
        <f t="array" ref="F50">_xlfn.IFS(AND(2=E49,B50=B49),3,B50=B49,2,TRUE,1)</f>
        <v>1</v>
      </c>
    </row>
    <row r="51" spans="1:6" x14ac:dyDescent="0.3">
      <c r="A51" s="2" t="s">
        <v>453</v>
      </c>
      <c r="B51">
        <v>1419</v>
      </c>
      <c r="C51" s="2" t="s">
        <v>399</v>
      </c>
      <c r="D51">
        <v>38</v>
      </c>
      <c r="E51">
        <v>1</v>
      </c>
    </row>
    <row r="52" spans="1:6" x14ac:dyDescent="0.3">
      <c r="A52" s="2" t="s">
        <v>520</v>
      </c>
      <c r="B52">
        <v>1419</v>
      </c>
      <c r="C52" s="2" t="s">
        <v>467</v>
      </c>
      <c r="D52">
        <v>206</v>
      </c>
      <c r="E52">
        <v>1</v>
      </c>
    </row>
    <row r="53" spans="1:6" x14ac:dyDescent="0.3">
      <c r="A53" s="2" t="s">
        <v>521</v>
      </c>
      <c r="B53">
        <v>1419</v>
      </c>
      <c r="C53" s="2" t="s">
        <v>467</v>
      </c>
      <c r="D53">
        <v>45</v>
      </c>
      <c r="E53">
        <v>1</v>
      </c>
    </row>
    <row r="54" spans="1:6" x14ac:dyDescent="0.3">
      <c r="A54" s="2" t="s">
        <v>635</v>
      </c>
      <c r="B54">
        <v>1419</v>
      </c>
      <c r="C54" s="2" t="s">
        <v>552</v>
      </c>
      <c r="D54">
        <v>91</v>
      </c>
      <c r="E54">
        <v>1</v>
      </c>
    </row>
    <row r="55" spans="1:6" x14ac:dyDescent="0.3">
      <c r="A55" s="2" t="s">
        <v>636</v>
      </c>
      <c r="B55">
        <v>1419</v>
      </c>
      <c r="C55" s="2" t="s">
        <v>552</v>
      </c>
      <c r="D55">
        <v>18</v>
      </c>
      <c r="E55">
        <v>1</v>
      </c>
    </row>
    <row r="56" spans="1:6" x14ac:dyDescent="0.3">
      <c r="A56" s="2" t="s">
        <v>275</v>
      </c>
      <c r="B56">
        <v>1623</v>
      </c>
      <c r="C56" s="2" t="s">
        <v>259</v>
      </c>
      <c r="D56">
        <v>85</v>
      </c>
      <c r="E56">
        <v>0</v>
      </c>
      <c r="F56" cm="1">
        <f t="array" ref="F56">_xlfn.IFS(AND(2=E55,B56=B55),3,B56=B55,2,TRUE,1)</f>
        <v>1</v>
      </c>
    </row>
    <row r="57" spans="1:6" x14ac:dyDescent="0.3">
      <c r="A57" s="2" t="s">
        <v>276</v>
      </c>
      <c r="B57">
        <v>1623</v>
      </c>
      <c r="C57" s="2" t="s">
        <v>259</v>
      </c>
      <c r="D57">
        <v>35</v>
      </c>
      <c r="E57">
        <v>1</v>
      </c>
      <c r="F57" cm="1">
        <f t="array" ref="F57">_xlfn.IFS(AND(2=E56,B57=B56),3,B57=B56,2,TRUE,1)</f>
        <v>2</v>
      </c>
    </row>
    <row r="58" spans="1:6" x14ac:dyDescent="0.3">
      <c r="A58" s="2" t="s">
        <v>438</v>
      </c>
      <c r="B58">
        <v>1623</v>
      </c>
      <c r="C58" s="2" t="s">
        <v>399</v>
      </c>
      <c r="D58">
        <v>32</v>
      </c>
      <c r="E58">
        <v>1</v>
      </c>
      <c r="F58" cm="1">
        <f t="array" ref="F58">_xlfn.IFS(AND(2=E57,B58=B57),3,B58=B57,2,TRUE,1)</f>
        <v>2</v>
      </c>
    </row>
    <row r="59" spans="1:6" x14ac:dyDescent="0.3">
      <c r="A59" s="2" t="s">
        <v>642</v>
      </c>
      <c r="B59">
        <v>1623</v>
      </c>
      <c r="C59" s="2" t="s">
        <v>552</v>
      </c>
      <c r="D59">
        <v>6623</v>
      </c>
      <c r="E59">
        <v>0</v>
      </c>
    </row>
    <row r="60" spans="1:6" x14ac:dyDescent="0.3">
      <c r="A60" s="2" t="s">
        <v>643</v>
      </c>
      <c r="B60">
        <v>1623</v>
      </c>
      <c r="C60" s="2" t="s">
        <v>552</v>
      </c>
      <c r="D60">
        <v>3669</v>
      </c>
      <c r="E60">
        <v>0</v>
      </c>
    </row>
    <row r="61" spans="1:6" x14ac:dyDescent="0.3">
      <c r="A61" s="2" t="s">
        <v>277</v>
      </c>
      <c r="B61">
        <v>1851</v>
      </c>
      <c r="C61" s="2" t="s">
        <v>259</v>
      </c>
      <c r="D61">
        <v>21</v>
      </c>
      <c r="E61">
        <v>1</v>
      </c>
      <c r="F61" cm="1">
        <f t="array" ref="F61">_xlfn.IFS(AND(2=E60,B61=B60),3,B61=B60,2,TRUE,1)</f>
        <v>1</v>
      </c>
    </row>
    <row r="62" spans="1:6" x14ac:dyDescent="0.3">
      <c r="A62" s="2" t="s">
        <v>460</v>
      </c>
      <c r="B62">
        <v>1851</v>
      </c>
      <c r="C62" s="2" t="s">
        <v>399</v>
      </c>
      <c r="D62">
        <v>631</v>
      </c>
      <c r="E62">
        <v>0</v>
      </c>
    </row>
    <row r="63" spans="1:6" x14ac:dyDescent="0.3">
      <c r="A63" s="2" t="s">
        <v>461</v>
      </c>
      <c r="B63">
        <v>1851</v>
      </c>
      <c r="C63" s="2" t="s">
        <v>399</v>
      </c>
      <c r="D63">
        <v>12</v>
      </c>
      <c r="E63">
        <v>1</v>
      </c>
    </row>
    <row r="64" spans="1:6" x14ac:dyDescent="0.3">
      <c r="A64" s="2" t="s">
        <v>577</v>
      </c>
      <c r="B64">
        <v>1851</v>
      </c>
      <c r="C64" s="2" t="s">
        <v>552</v>
      </c>
      <c r="D64">
        <v>312</v>
      </c>
      <c r="E64">
        <v>0</v>
      </c>
    </row>
    <row r="65" spans="1:6" x14ac:dyDescent="0.3">
      <c r="A65" s="2" t="s">
        <v>578</v>
      </c>
      <c r="B65">
        <v>1851</v>
      </c>
      <c r="C65" s="2" t="s">
        <v>552</v>
      </c>
      <c r="D65">
        <v>53</v>
      </c>
      <c r="E65">
        <v>1</v>
      </c>
    </row>
    <row r="66" spans="1:6" x14ac:dyDescent="0.3">
      <c r="A66" s="2" t="s">
        <v>278</v>
      </c>
      <c r="B66">
        <v>2235</v>
      </c>
      <c r="C66" s="2" t="s">
        <v>259</v>
      </c>
      <c r="D66">
        <v>51</v>
      </c>
      <c r="E66">
        <v>1</v>
      </c>
      <c r="F66" cm="1">
        <f t="array" ref="F66">_xlfn.IFS(AND(2=E65,B66=B65),3,B66=B65,2,TRUE,1)</f>
        <v>1</v>
      </c>
    </row>
    <row r="67" spans="1:6" x14ac:dyDescent="0.3">
      <c r="A67" s="2" t="s">
        <v>440</v>
      </c>
      <c r="B67">
        <v>2235</v>
      </c>
      <c r="C67" s="2" t="s">
        <v>399</v>
      </c>
      <c r="D67">
        <v>474</v>
      </c>
      <c r="E67">
        <v>0</v>
      </c>
      <c r="F67" cm="1">
        <f t="array" ref="F67">_xlfn.IFS(AND(2=E66,B67=B66),3,B67=B66,2,TRUE,1)</f>
        <v>2</v>
      </c>
    </row>
    <row r="68" spans="1:6" x14ac:dyDescent="0.3">
      <c r="A68" s="2" t="s">
        <v>441</v>
      </c>
      <c r="B68">
        <v>2235</v>
      </c>
      <c r="C68" s="2" t="s">
        <v>399</v>
      </c>
      <c r="D68">
        <v>168</v>
      </c>
      <c r="E68">
        <v>0</v>
      </c>
      <c r="F68" cm="1">
        <f t="array" ref="F68">_xlfn.IFS(AND(2=E67,B68=B67),3,B68=B67,2,TRUE,1)</f>
        <v>2</v>
      </c>
    </row>
    <row r="69" spans="1:6" x14ac:dyDescent="0.3">
      <c r="A69" s="2" t="s">
        <v>507</v>
      </c>
      <c r="B69">
        <v>2235</v>
      </c>
      <c r="C69" s="2" t="s">
        <v>467</v>
      </c>
      <c r="D69">
        <v>153</v>
      </c>
      <c r="E69">
        <v>0</v>
      </c>
    </row>
    <row r="70" spans="1:6" x14ac:dyDescent="0.3">
      <c r="A70" s="2" t="s">
        <v>508</v>
      </c>
      <c r="B70">
        <v>2235</v>
      </c>
      <c r="C70" s="2" t="s">
        <v>467</v>
      </c>
      <c r="D70">
        <v>249</v>
      </c>
      <c r="E70">
        <v>0</v>
      </c>
    </row>
    <row r="71" spans="1:6" x14ac:dyDescent="0.3">
      <c r="A71" s="2" t="s">
        <v>279</v>
      </c>
      <c r="B71">
        <v>2295</v>
      </c>
      <c r="C71" s="2" t="s">
        <v>259</v>
      </c>
      <c r="D71">
        <v>1377</v>
      </c>
      <c r="E71">
        <v>0</v>
      </c>
      <c r="F71" cm="1">
        <f t="array" ref="F71">_xlfn.IFS(AND(2=E70,B71=B70),3,B71=B70,2,TRUE,1)</f>
        <v>1</v>
      </c>
    </row>
    <row r="72" spans="1:6" x14ac:dyDescent="0.3">
      <c r="A72" s="2" t="s">
        <v>280</v>
      </c>
      <c r="B72">
        <v>2295</v>
      </c>
      <c r="C72" s="2" t="s">
        <v>259</v>
      </c>
      <c r="D72">
        <v>1121</v>
      </c>
      <c r="E72">
        <v>0</v>
      </c>
      <c r="F72" cm="1">
        <f t="array" ref="F72">_xlfn.IFS(AND(2=E71,B72=B71),3,B72=B71,2,TRUE,1)</f>
        <v>2</v>
      </c>
    </row>
    <row r="73" spans="1:6" x14ac:dyDescent="0.3">
      <c r="A73" s="2" t="s">
        <v>444</v>
      </c>
      <c r="B73">
        <v>2295</v>
      </c>
      <c r="C73" s="2" t="s">
        <v>399</v>
      </c>
      <c r="D73">
        <v>11762</v>
      </c>
      <c r="E73">
        <v>0</v>
      </c>
      <c r="F73" cm="1">
        <f t="array" ref="F73">_xlfn.IFS(AND(2=E72,B73=B72),3,B73=B72,2,TRUE,1)</f>
        <v>2</v>
      </c>
    </row>
    <row r="74" spans="1:6" x14ac:dyDescent="0.3">
      <c r="A74" s="2" t="s">
        <v>445</v>
      </c>
      <c r="B74">
        <v>2295</v>
      </c>
      <c r="C74" s="2" t="s">
        <v>399</v>
      </c>
      <c r="D74">
        <v>12816</v>
      </c>
      <c r="E74">
        <v>0</v>
      </c>
      <c r="F74" cm="1">
        <f t="array" ref="F74">_xlfn.IFS(AND(2=E73,B74=B73),3,B74=B73,2,TRUE,1)</f>
        <v>2</v>
      </c>
    </row>
    <row r="75" spans="1:6" x14ac:dyDescent="0.3">
      <c r="A75" s="2" t="s">
        <v>154</v>
      </c>
      <c r="B75">
        <v>2479</v>
      </c>
      <c r="C75" s="2" t="s">
        <v>282</v>
      </c>
      <c r="D75">
        <v>676</v>
      </c>
      <c r="E75">
        <v>0</v>
      </c>
      <c r="F75" cm="1">
        <f t="array" ref="F75">_xlfn.IFS(AND(2=E74,B75=B74),3,B75=B74,2,TRUE,1)</f>
        <v>1</v>
      </c>
    </row>
    <row r="76" spans="1:6" x14ac:dyDescent="0.3">
      <c r="A76" s="2" t="s">
        <v>155</v>
      </c>
      <c r="B76">
        <v>2479</v>
      </c>
      <c r="C76" s="2" t="s">
        <v>282</v>
      </c>
      <c r="D76">
        <v>352</v>
      </c>
      <c r="E76">
        <v>0</v>
      </c>
      <c r="F76" cm="1">
        <f t="array" ref="F76">_xlfn.IFS(AND(2=E75,B76=B75),3,B76=B75,2,TRUE,1)</f>
        <v>2</v>
      </c>
    </row>
    <row r="77" spans="1:6" x14ac:dyDescent="0.3">
      <c r="A77" s="2" t="s">
        <v>281</v>
      </c>
      <c r="B77">
        <v>2486</v>
      </c>
      <c r="C77" s="2" t="s">
        <v>259</v>
      </c>
      <c r="D77">
        <v>3</v>
      </c>
      <c r="E77">
        <v>1</v>
      </c>
      <c r="F77" cm="1">
        <f t="array" ref="F77">_xlfn.IFS(AND(2=E76,B77=B76),3,B77=B76,2,TRUE,1)</f>
        <v>1</v>
      </c>
    </row>
    <row r="78" spans="1:6" x14ac:dyDescent="0.3">
      <c r="A78" s="2" t="s">
        <v>454</v>
      </c>
      <c r="B78">
        <v>2486</v>
      </c>
      <c r="C78" s="2" t="s">
        <v>399</v>
      </c>
      <c r="D78">
        <v>1914</v>
      </c>
      <c r="E78">
        <v>0</v>
      </c>
    </row>
    <row r="79" spans="1:6" x14ac:dyDescent="0.3">
      <c r="A79" s="2" t="s">
        <v>455</v>
      </c>
      <c r="B79">
        <v>2486</v>
      </c>
      <c r="C79" s="2" t="s">
        <v>399</v>
      </c>
      <c r="D79">
        <v>3583</v>
      </c>
      <c r="E79">
        <v>0</v>
      </c>
    </row>
    <row r="80" spans="1:6" x14ac:dyDescent="0.3">
      <c r="A80" s="2" t="s">
        <v>288</v>
      </c>
      <c r="B80">
        <v>2549</v>
      </c>
      <c r="C80" s="2" t="s">
        <v>282</v>
      </c>
      <c r="D80">
        <v>4065</v>
      </c>
      <c r="E80">
        <v>0</v>
      </c>
      <c r="F80" cm="1">
        <f t="array" ref="F80">_xlfn.IFS(AND(2=E79,B80=B79),3,B80=B79,2,TRUE,1)</f>
        <v>1</v>
      </c>
    </row>
    <row r="81" spans="1:6" x14ac:dyDescent="0.3">
      <c r="A81" s="2" t="s">
        <v>289</v>
      </c>
      <c r="B81">
        <v>2549</v>
      </c>
      <c r="C81" s="2" t="s">
        <v>282</v>
      </c>
      <c r="D81">
        <v>3640</v>
      </c>
      <c r="E81">
        <v>0</v>
      </c>
      <c r="F81" cm="1">
        <f t="array" ref="F81">_xlfn.IFS(AND(2=E80,B81=B80),3,B81=B80,2,TRUE,1)</f>
        <v>2</v>
      </c>
    </row>
    <row r="82" spans="1:6" x14ac:dyDescent="0.3">
      <c r="A82" s="2" t="s">
        <v>592</v>
      </c>
      <c r="B82">
        <v>2549</v>
      </c>
      <c r="C82" s="2" t="s">
        <v>552</v>
      </c>
      <c r="D82">
        <v>11570</v>
      </c>
      <c r="E82">
        <v>0</v>
      </c>
    </row>
    <row r="83" spans="1:6" x14ac:dyDescent="0.3">
      <c r="A83" s="2" t="s">
        <v>593</v>
      </c>
      <c r="B83">
        <v>2549</v>
      </c>
      <c r="C83" s="2" t="s">
        <v>552</v>
      </c>
      <c r="D83">
        <v>5328</v>
      </c>
      <c r="E83">
        <v>0</v>
      </c>
    </row>
    <row r="84" spans="1:6" x14ac:dyDescent="0.3">
      <c r="A84" s="2" t="s">
        <v>283</v>
      </c>
      <c r="B84">
        <v>2580</v>
      </c>
      <c r="C84" s="2" t="s">
        <v>282</v>
      </c>
      <c r="D84">
        <v>1415</v>
      </c>
      <c r="E84">
        <v>0</v>
      </c>
      <c r="F84" cm="1">
        <f t="array" ref="F84">_xlfn.IFS(AND(2=E83,B84=B83),3,B84=B83,2,TRUE,1)</f>
        <v>1</v>
      </c>
    </row>
    <row r="85" spans="1:6" x14ac:dyDescent="0.3">
      <c r="A85" s="2" t="s">
        <v>152</v>
      </c>
      <c r="B85">
        <v>2580</v>
      </c>
      <c r="C85" s="2" t="s">
        <v>282</v>
      </c>
      <c r="D85">
        <v>682</v>
      </c>
      <c r="E85">
        <v>0</v>
      </c>
      <c r="F85" cm="1">
        <f t="array" ref="F85">_xlfn.IFS(AND(2=E84,B85=B84),3,B85=B84,2,TRUE,1)</f>
        <v>2</v>
      </c>
    </row>
    <row r="86" spans="1:6" x14ac:dyDescent="0.3">
      <c r="A86" s="2" t="s">
        <v>290</v>
      </c>
      <c r="B86">
        <v>2585</v>
      </c>
      <c r="C86" s="2" t="s">
        <v>282</v>
      </c>
      <c r="D86">
        <v>15</v>
      </c>
      <c r="E86">
        <v>1</v>
      </c>
      <c r="F86" cm="1">
        <f t="array" ref="F86">_xlfn.IFS(AND(2=E85,B86=B85),3,B86=B85,2,TRUE,1)</f>
        <v>1</v>
      </c>
    </row>
    <row r="87" spans="1:6" x14ac:dyDescent="0.3">
      <c r="A87" s="2" t="s">
        <v>291</v>
      </c>
      <c r="B87">
        <v>2658</v>
      </c>
      <c r="C87" s="2" t="s">
        <v>282</v>
      </c>
      <c r="D87">
        <v>2</v>
      </c>
      <c r="E87">
        <v>1</v>
      </c>
      <c r="F87" cm="1">
        <f t="array" ref="F87">_xlfn.IFS(AND(2=E86,B87=B86),3,B87=B86,2,TRUE,1)</f>
        <v>1</v>
      </c>
    </row>
    <row r="88" spans="1:6" x14ac:dyDescent="0.3">
      <c r="A88" s="2" t="s">
        <v>627</v>
      </c>
      <c r="B88">
        <v>2658</v>
      </c>
      <c r="C88" s="2" t="s">
        <v>552</v>
      </c>
      <c r="D88">
        <v>3</v>
      </c>
      <c r="E88">
        <v>1</v>
      </c>
    </row>
    <row r="89" spans="1:6" x14ac:dyDescent="0.3">
      <c r="A89" s="2" t="s">
        <v>292</v>
      </c>
      <c r="B89">
        <v>2682</v>
      </c>
      <c r="C89" s="2" t="s">
        <v>282</v>
      </c>
      <c r="D89">
        <v>3</v>
      </c>
      <c r="E89">
        <v>1</v>
      </c>
      <c r="F89" cm="1">
        <f t="array" ref="F89">_xlfn.IFS(AND(2=E88,B89=B88),3,B89=B88,2,TRUE,1)</f>
        <v>1</v>
      </c>
    </row>
    <row r="90" spans="1:6" x14ac:dyDescent="0.3">
      <c r="A90" s="2" t="s">
        <v>127</v>
      </c>
      <c r="B90">
        <v>2685</v>
      </c>
      <c r="C90" s="2" t="s">
        <v>282</v>
      </c>
      <c r="D90">
        <v>930</v>
      </c>
      <c r="E90">
        <v>1</v>
      </c>
      <c r="F90" cm="1">
        <f t="array" ref="F90">_xlfn.IFS(AND(2=E89,B90=B89),3,B90=B89,2,TRUE,1)</f>
        <v>1</v>
      </c>
    </row>
    <row r="91" spans="1:6" x14ac:dyDescent="0.3">
      <c r="A91" s="2" t="s">
        <v>128</v>
      </c>
      <c r="B91">
        <v>2685</v>
      </c>
      <c r="C91" s="2" t="s">
        <v>282</v>
      </c>
      <c r="D91">
        <v>166</v>
      </c>
      <c r="E91">
        <v>1</v>
      </c>
      <c r="F91" cm="1">
        <f t="array" ref="F91">_xlfn.IFS(AND(2=E90,B91=B90),3,B91=B90,2,TRUE,1)</f>
        <v>2</v>
      </c>
    </row>
    <row r="92" spans="1:6" x14ac:dyDescent="0.3">
      <c r="A92" s="2" t="s">
        <v>293</v>
      </c>
      <c r="B92">
        <v>2742</v>
      </c>
      <c r="C92" s="2" t="s">
        <v>282</v>
      </c>
      <c r="D92">
        <v>971</v>
      </c>
      <c r="E92">
        <v>0</v>
      </c>
      <c r="F92" cm="1">
        <f t="array" ref="F92">_xlfn.IFS(AND(2=E91,B92=B91),3,B92=B91,2,TRUE,1)</f>
        <v>1</v>
      </c>
    </row>
    <row r="93" spans="1:6" x14ac:dyDescent="0.3">
      <c r="A93" s="2" t="s">
        <v>294</v>
      </c>
      <c r="B93">
        <v>2742</v>
      </c>
      <c r="C93" s="2" t="s">
        <v>282</v>
      </c>
      <c r="D93">
        <v>99</v>
      </c>
      <c r="E93">
        <v>1</v>
      </c>
      <c r="F93" cm="1">
        <f t="array" ref="F93">_xlfn.IFS(AND(2=E92,B93=B92),3,B93=B92,2,TRUE,1)</f>
        <v>2</v>
      </c>
    </row>
    <row r="94" spans="1:6" x14ac:dyDescent="0.3">
      <c r="A94" s="2" t="s">
        <v>436</v>
      </c>
      <c r="B94">
        <v>2742</v>
      </c>
      <c r="C94" s="2" t="s">
        <v>399</v>
      </c>
      <c r="D94">
        <v>1200</v>
      </c>
      <c r="E94">
        <v>0</v>
      </c>
      <c r="F94" cm="1">
        <f t="array" ref="F94">_xlfn.IFS(AND(2=E93,B94=B93),3,B94=B93,2,TRUE,1)</f>
        <v>2</v>
      </c>
    </row>
    <row r="95" spans="1:6" x14ac:dyDescent="0.3">
      <c r="A95" s="2" t="s">
        <v>437</v>
      </c>
      <c r="B95">
        <v>2742</v>
      </c>
      <c r="C95" s="2" t="s">
        <v>399</v>
      </c>
      <c r="D95">
        <v>220</v>
      </c>
      <c r="E95">
        <v>0</v>
      </c>
      <c r="F95" cm="1">
        <f t="array" ref="F95">_xlfn.IFS(AND(2=E94,B95=B94),3,B95=B94,2,TRUE,1)</f>
        <v>2</v>
      </c>
    </row>
    <row r="96" spans="1:6" x14ac:dyDescent="0.3">
      <c r="A96" s="2" t="s">
        <v>524</v>
      </c>
      <c r="B96">
        <v>2742</v>
      </c>
      <c r="C96" s="2" t="s">
        <v>467</v>
      </c>
      <c r="D96">
        <v>3741</v>
      </c>
      <c r="E96">
        <v>0</v>
      </c>
    </row>
    <row r="97" spans="1:6" x14ac:dyDescent="0.3">
      <c r="A97" s="2" t="s">
        <v>525</v>
      </c>
      <c r="B97">
        <v>2742</v>
      </c>
      <c r="C97" s="2" t="s">
        <v>467</v>
      </c>
      <c r="D97">
        <v>215</v>
      </c>
      <c r="E97">
        <v>0</v>
      </c>
    </row>
    <row r="98" spans="1:6" x14ac:dyDescent="0.3">
      <c r="A98" s="2" t="s">
        <v>295</v>
      </c>
      <c r="B98">
        <v>2785</v>
      </c>
      <c r="C98" s="2" t="s">
        <v>282</v>
      </c>
      <c r="D98">
        <v>21</v>
      </c>
      <c r="E98">
        <v>1</v>
      </c>
      <c r="F98" cm="1">
        <f t="array" ref="F98">_xlfn.IFS(AND(2=E97,B98=B97),3,B98=B97,2,TRUE,1)</f>
        <v>1</v>
      </c>
    </row>
    <row r="99" spans="1:6" x14ac:dyDescent="0.3">
      <c r="A99" s="2" t="s">
        <v>482</v>
      </c>
      <c r="B99">
        <v>2785</v>
      </c>
      <c r="C99" s="2" t="s">
        <v>467</v>
      </c>
      <c r="D99">
        <v>81</v>
      </c>
      <c r="E99">
        <v>0</v>
      </c>
    </row>
    <row r="100" spans="1:6" x14ac:dyDescent="0.3">
      <c r="A100" s="2" t="s">
        <v>483</v>
      </c>
      <c r="B100">
        <v>2785</v>
      </c>
      <c r="C100" s="2" t="s">
        <v>467</v>
      </c>
      <c r="D100">
        <v>59</v>
      </c>
      <c r="E100">
        <v>1</v>
      </c>
    </row>
    <row r="101" spans="1:6" x14ac:dyDescent="0.3">
      <c r="A101" s="2" t="s">
        <v>560</v>
      </c>
      <c r="B101">
        <v>2785</v>
      </c>
      <c r="C101" s="2" t="s">
        <v>552</v>
      </c>
      <c r="D101">
        <v>5422</v>
      </c>
      <c r="E101">
        <v>0</v>
      </c>
    </row>
    <row r="102" spans="1:6" x14ac:dyDescent="0.3">
      <c r="A102" s="2" t="s">
        <v>561</v>
      </c>
      <c r="B102">
        <v>2785</v>
      </c>
      <c r="C102" s="2" t="s">
        <v>552</v>
      </c>
      <c r="D102">
        <v>1484</v>
      </c>
      <c r="E102">
        <v>0</v>
      </c>
    </row>
    <row r="103" spans="1:6" x14ac:dyDescent="0.3">
      <c r="A103" s="2" t="s">
        <v>296</v>
      </c>
      <c r="B103">
        <v>2809</v>
      </c>
      <c r="C103" s="2" t="s">
        <v>282</v>
      </c>
      <c r="D103">
        <v>33</v>
      </c>
      <c r="E103">
        <v>1</v>
      </c>
      <c r="F103" cm="1">
        <f t="array" ref="F103">_xlfn.IFS(AND(2=E102,B103=B102),3,B103=B102,2,TRUE,1)</f>
        <v>1</v>
      </c>
    </row>
    <row r="104" spans="1:6" x14ac:dyDescent="0.3">
      <c r="A104" s="2" t="s">
        <v>8</v>
      </c>
      <c r="B104">
        <v>2809</v>
      </c>
      <c r="C104" s="2" t="s">
        <v>399</v>
      </c>
      <c r="D104">
        <v>187</v>
      </c>
      <c r="E104">
        <v>0</v>
      </c>
    </row>
    <row r="105" spans="1:6" x14ac:dyDescent="0.3">
      <c r="A105" s="2" t="s">
        <v>459</v>
      </c>
      <c r="B105">
        <v>2809</v>
      </c>
      <c r="C105" s="2" t="s">
        <v>399</v>
      </c>
      <c r="D105">
        <v>4</v>
      </c>
      <c r="E105">
        <v>1</v>
      </c>
    </row>
    <row r="106" spans="1:6" x14ac:dyDescent="0.3">
      <c r="A106" s="2" t="s">
        <v>625</v>
      </c>
      <c r="B106">
        <v>2809</v>
      </c>
      <c r="C106" s="2" t="s">
        <v>552</v>
      </c>
      <c r="D106">
        <v>108</v>
      </c>
      <c r="E106">
        <v>1</v>
      </c>
    </row>
    <row r="107" spans="1:6" x14ac:dyDescent="0.3">
      <c r="A107" s="2" t="s">
        <v>626</v>
      </c>
      <c r="B107">
        <v>2809</v>
      </c>
      <c r="C107" s="2" t="s">
        <v>552</v>
      </c>
      <c r="D107">
        <v>15</v>
      </c>
      <c r="E107">
        <v>1</v>
      </c>
    </row>
    <row r="108" spans="1:6" x14ac:dyDescent="0.3">
      <c r="A108" s="2" t="s">
        <v>297</v>
      </c>
      <c r="B108">
        <v>2819</v>
      </c>
      <c r="C108" s="2" t="s">
        <v>282</v>
      </c>
      <c r="D108">
        <v>33</v>
      </c>
      <c r="E108">
        <v>1</v>
      </c>
      <c r="F108" cm="1">
        <f t="array" ref="F108">_xlfn.IFS(AND(2=E107,B108=B107),3,B108=B107,2,TRUE,1)</f>
        <v>1</v>
      </c>
    </row>
    <row r="109" spans="1:6" x14ac:dyDescent="0.3">
      <c r="A109" s="2" t="s">
        <v>421</v>
      </c>
      <c r="B109">
        <v>2819</v>
      </c>
      <c r="C109" s="2" t="s">
        <v>399</v>
      </c>
      <c r="D109">
        <v>134</v>
      </c>
      <c r="E109">
        <v>1</v>
      </c>
      <c r="F109" cm="1">
        <f t="array" ref="F109">_xlfn.IFS(AND(2=E108,B109=B108),3,B109=B108,2,TRUE,1)</f>
        <v>2</v>
      </c>
    </row>
    <row r="110" spans="1:6" x14ac:dyDescent="0.3">
      <c r="A110" s="2" t="s">
        <v>422</v>
      </c>
      <c r="B110">
        <v>2819</v>
      </c>
      <c r="C110" s="2" t="s">
        <v>399</v>
      </c>
      <c r="D110">
        <v>39</v>
      </c>
      <c r="E110">
        <v>1</v>
      </c>
      <c r="F110" cm="1">
        <f t="array" ref="F110">_xlfn.IFS(AND(2=E109,B110=B109),3,B110=B109,2,TRUE,1)</f>
        <v>2</v>
      </c>
    </row>
    <row r="111" spans="1:6" x14ac:dyDescent="0.3">
      <c r="A111" s="2" t="s">
        <v>298</v>
      </c>
      <c r="B111">
        <v>2951</v>
      </c>
      <c r="C111" s="2" t="s">
        <v>282</v>
      </c>
      <c r="D111">
        <v>53</v>
      </c>
      <c r="E111">
        <v>1</v>
      </c>
      <c r="F111" cm="1">
        <f t="array" ref="F111">_xlfn.IFS(AND(2=E110,B111=B110),3,B111=B110,2,TRUE,1)</f>
        <v>1</v>
      </c>
    </row>
    <row r="112" spans="1:6" x14ac:dyDescent="0.3">
      <c r="A112" s="2" t="s">
        <v>411</v>
      </c>
      <c r="B112">
        <v>2951</v>
      </c>
      <c r="C112" s="2" t="s">
        <v>399</v>
      </c>
      <c r="D112">
        <v>3563</v>
      </c>
      <c r="E112">
        <v>0</v>
      </c>
      <c r="F112" cm="1">
        <f t="array" ref="F112">_xlfn.IFS(AND(2=E111,B112=B111),3,B112=B111,2,TRUE,1)</f>
        <v>2</v>
      </c>
    </row>
    <row r="113" spans="1:6" x14ac:dyDescent="0.3">
      <c r="A113" s="2" t="s">
        <v>439</v>
      </c>
      <c r="B113">
        <v>2951</v>
      </c>
      <c r="C113" s="2" t="s">
        <v>399</v>
      </c>
      <c r="D113">
        <v>1168</v>
      </c>
      <c r="E113">
        <v>0</v>
      </c>
      <c r="F113" cm="1">
        <f t="array" ref="F113">_xlfn.IFS(AND(2=E112,B113=B112),3,B113=B112,2,TRUE,1)</f>
        <v>2</v>
      </c>
    </row>
    <row r="114" spans="1:6" x14ac:dyDescent="0.3">
      <c r="A114" s="2" t="s">
        <v>579</v>
      </c>
      <c r="B114">
        <v>2951</v>
      </c>
      <c r="C114" s="2" t="s">
        <v>552</v>
      </c>
      <c r="D114">
        <v>5349</v>
      </c>
      <c r="E114">
        <v>0</v>
      </c>
    </row>
    <row r="115" spans="1:6" x14ac:dyDescent="0.3">
      <c r="A115" s="2" t="s">
        <v>580</v>
      </c>
      <c r="B115">
        <v>2951</v>
      </c>
      <c r="C115" s="2" t="s">
        <v>552</v>
      </c>
      <c r="D115">
        <v>8661</v>
      </c>
      <c r="E115">
        <v>1</v>
      </c>
    </row>
    <row r="116" spans="1:6" x14ac:dyDescent="0.3">
      <c r="A116" s="2" t="s">
        <v>299</v>
      </c>
      <c r="B116">
        <v>3053</v>
      </c>
      <c r="C116" s="2" t="s">
        <v>282</v>
      </c>
      <c r="D116">
        <v>1</v>
      </c>
      <c r="E116">
        <v>1</v>
      </c>
      <c r="F116" cm="1">
        <f t="array" ref="F116">_xlfn.IFS(AND(2=E115,B116=B115),3,B116=B115,2,TRUE,1)</f>
        <v>1</v>
      </c>
    </row>
    <row r="117" spans="1:6" x14ac:dyDescent="0.3">
      <c r="A117" s="2" t="s">
        <v>452</v>
      </c>
      <c r="B117">
        <v>3053</v>
      </c>
      <c r="C117" s="2" t="s">
        <v>399</v>
      </c>
      <c r="D117">
        <v>43</v>
      </c>
      <c r="E117">
        <v>1</v>
      </c>
    </row>
    <row r="118" spans="1:6" x14ac:dyDescent="0.3">
      <c r="A118" s="2" t="s">
        <v>497</v>
      </c>
      <c r="B118">
        <v>3053</v>
      </c>
      <c r="C118" s="2" t="s">
        <v>467</v>
      </c>
      <c r="D118">
        <v>507</v>
      </c>
      <c r="E118">
        <v>0</v>
      </c>
    </row>
    <row r="119" spans="1:6" x14ac:dyDescent="0.3">
      <c r="A119" s="2" t="s">
        <v>498</v>
      </c>
      <c r="B119">
        <v>3053</v>
      </c>
      <c r="C119" s="2" t="s">
        <v>467</v>
      </c>
      <c r="D119">
        <v>2</v>
      </c>
      <c r="E119">
        <v>1</v>
      </c>
    </row>
    <row r="120" spans="1:6" x14ac:dyDescent="0.3">
      <c r="A120" s="2" t="s">
        <v>300</v>
      </c>
      <c r="B120">
        <v>3415</v>
      </c>
      <c r="C120" s="2" t="s">
        <v>282</v>
      </c>
      <c r="D120">
        <v>3119</v>
      </c>
      <c r="E120">
        <v>0</v>
      </c>
      <c r="F120" cm="1">
        <f t="array" ref="F120">_xlfn.IFS(AND(2=E119,B120=B119),3,B120=B119,2,TRUE,1)</f>
        <v>1</v>
      </c>
    </row>
    <row r="121" spans="1:6" x14ac:dyDescent="0.3">
      <c r="A121" s="2" t="s">
        <v>301</v>
      </c>
      <c r="B121">
        <v>3415</v>
      </c>
      <c r="C121" s="2" t="s">
        <v>282</v>
      </c>
      <c r="D121">
        <v>1030</v>
      </c>
      <c r="E121">
        <v>1</v>
      </c>
      <c r="F121" cm="1">
        <f t="array" ref="F121">_xlfn.IFS(AND(2=E120,B121=B120),3,B121=B120,2,TRUE,1)</f>
        <v>2</v>
      </c>
    </row>
    <row r="122" spans="1:6" x14ac:dyDescent="0.3">
      <c r="A122" s="2" t="s">
        <v>464</v>
      </c>
      <c r="B122">
        <v>3415</v>
      </c>
      <c r="C122" s="2" t="s">
        <v>399</v>
      </c>
      <c r="D122">
        <v>1845</v>
      </c>
      <c r="E122">
        <v>0</v>
      </c>
    </row>
    <row r="123" spans="1:6" x14ac:dyDescent="0.3">
      <c r="A123" s="2" t="s">
        <v>465</v>
      </c>
      <c r="B123">
        <v>3415</v>
      </c>
      <c r="C123" s="2" t="s">
        <v>399</v>
      </c>
      <c r="D123">
        <v>4939</v>
      </c>
      <c r="E123">
        <v>0</v>
      </c>
    </row>
    <row r="124" spans="1:6" x14ac:dyDescent="0.3">
      <c r="A124" s="2" t="s">
        <v>475</v>
      </c>
      <c r="B124">
        <v>3415</v>
      </c>
      <c r="C124" s="2" t="s">
        <v>467</v>
      </c>
      <c r="D124">
        <v>2111</v>
      </c>
      <c r="E124">
        <v>1</v>
      </c>
    </row>
    <row r="125" spans="1:6" x14ac:dyDescent="0.3">
      <c r="A125" s="2" t="s">
        <v>476</v>
      </c>
      <c r="B125">
        <v>3415</v>
      </c>
      <c r="C125" s="2" t="s">
        <v>467</v>
      </c>
      <c r="D125">
        <v>3963</v>
      </c>
      <c r="E125">
        <v>0</v>
      </c>
    </row>
    <row r="126" spans="1:6" x14ac:dyDescent="0.3">
      <c r="A126" s="2" t="s">
        <v>398</v>
      </c>
      <c r="B126">
        <v>3604</v>
      </c>
      <c r="C126" s="2" t="s">
        <v>399</v>
      </c>
      <c r="D126">
        <v>4299</v>
      </c>
      <c r="E126">
        <v>0</v>
      </c>
      <c r="F126" cm="1">
        <f t="array" ref="F126">_xlfn.IFS(AND(2=E125,B126=B125),3,B126=B125,2,TRUE,1)</f>
        <v>1</v>
      </c>
    </row>
    <row r="127" spans="1:6" x14ac:dyDescent="0.3">
      <c r="A127" s="2" t="s">
        <v>400</v>
      </c>
      <c r="B127">
        <v>3604</v>
      </c>
      <c r="C127" s="2" t="s">
        <v>399</v>
      </c>
      <c r="D127">
        <v>4516</v>
      </c>
      <c r="E127">
        <v>0</v>
      </c>
      <c r="F127" cm="1">
        <f t="array" ref="F127">_xlfn.IFS(AND(2=E126,B127=B126),3,B127=B126,2,TRUE,1)</f>
        <v>2</v>
      </c>
    </row>
    <row r="128" spans="1:6" x14ac:dyDescent="0.3">
      <c r="A128" s="2" t="s">
        <v>302</v>
      </c>
      <c r="B128">
        <v>3951</v>
      </c>
      <c r="C128" s="2" t="s">
        <v>282</v>
      </c>
      <c r="D128">
        <v>130</v>
      </c>
      <c r="E128">
        <v>0</v>
      </c>
      <c r="F128" cm="1">
        <f t="array" ref="F128">_xlfn.IFS(AND(2=E127,B128=B127),3,B128=B127,2,TRUE,1)</f>
        <v>1</v>
      </c>
    </row>
    <row r="129" spans="1:6" x14ac:dyDescent="0.3">
      <c r="A129" s="2" t="s">
        <v>303</v>
      </c>
      <c r="B129">
        <v>3951</v>
      </c>
      <c r="C129" s="2" t="s">
        <v>282</v>
      </c>
      <c r="D129">
        <v>17</v>
      </c>
      <c r="E129">
        <v>1</v>
      </c>
      <c r="F129" cm="1">
        <f t="array" ref="F129">_xlfn.IFS(AND(2=E128,B129=B128),3,B129=B128,2,TRUE,1)</f>
        <v>2</v>
      </c>
    </row>
    <row r="130" spans="1:6" x14ac:dyDescent="0.3">
      <c r="A130" s="2" t="s">
        <v>456</v>
      </c>
      <c r="B130">
        <v>3951</v>
      </c>
      <c r="C130" s="2" t="s">
        <v>399</v>
      </c>
      <c r="D130">
        <v>373</v>
      </c>
      <c r="E130">
        <v>0</v>
      </c>
    </row>
    <row r="131" spans="1:6" x14ac:dyDescent="0.3">
      <c r="A131" s="2" t="s">
        <v>457</v>
      </c>
      <c r="B131">
        <v>3951</v>
      </c>
      <c r="C131" s="2" t="s">
        <v>399</v>
      </c>
      <c r="D131">
        <v>913</v>
      </c>
      <c r="E131">
        <v>0</v>
      </c>
    </row>
    <row r="132" spans="1:6" x14ac:dyDescent="0.3">
      <c r="A132" s="2" t="s">
        <v>611</v>
      </c>
      <c r="B132">
        <v>3951</v>
      </c>
      <c r="C132" s="2" t="s">
        <v>552</v>
      </c>
      <c r="D132">
        <v>85</v>
      </c>
      <c r="E132">
        <v>0</v>
      </c>
    </row>
    <row r="133" spans="1:6" x14ac:dyDescent="0.3">
      <c r="A133" s="2" t="s">
        <v>612</v>
      </c>
      <c r="B133">
        <v>3951</v>
      </c>
      <c r="C133" s="2" t="s">
        <v>552</v>
      </c>
      <c r="D133">
        <v>579</v>
      </c>
      <c r="E133">
        <v>0</v>
      </c>
    </row>
    <row r="134" spans="1:6" x14ac:dyDescent="0.3">
      <c r="A134" s="2" t="s">
        <v>304</v>
      </c>
      <c r="B134">
        <v>4022</v>
      </c>
      <c r="C134" s="2" t="s">
        <v>282</v>
      </c>
      <c r="D134">
        <v>1</v>
      </c>
      <c r="E134">
        <v>1</v>
      </c>
      <c r="F134" cm="1">
        <f t="array" ref="F134">_xlfn.IFS(AND(2=E133,B134=B133),3,B134=B133,2,TRUE,1)</f>
        <v>1</v>
      </c>
    </row>
    <row r="135" spans="1:6" x14ac:dyDescent="0.3">
      <c r="A135" s="2" t="s">
        <v>408</v>
      </c>
      <c r="B135">
        <v>4022</v>
      </c>
      <c r="C135" s="2" t="s">
        <v>399</v>
      </c>
      <c r="D135">
        <v>4</v>
      </c>
      <c r="E135">
        <v>1</v>
      </c>
      <c r="F135" cm="1">
        <f t="array" ref="F135">_xlfn.IFS(AND(2=E134,B135=B134),3,B135=B134,2,TRUE,1)</f>
        <v>2</v>
      </c>
    </row>
    <row r="136" spans="1:6" x14ac:dyDescent="0.3">
      <c r="A136" s="2" t="s">
        <v>471</v>
      </c>
      <c r="B136">
        <v>4022</v>
      </c>
      <c r="C136" s="2" t="s">
        <v>467</v>
      </c>
      <c r="D136">
        <v>14</v>
      </c>
      <c r="E136">
        <v>1</v>
      </c>
    </row>
    <row r="137" spans="1:6" x14ac:dyDescent="0.3">
      <c r="A137" s="2" t="s">
        <v>563</v>
      </c>
      <c r="B137">
        <v>4022</v>
      </c>
      <c r="C137" s="2" t="s">
        <v>552</v>
      </c>
      <c r="D137">
        <v>1207</v>
      </c>
      <c r="E137">
        <v>0</v>
      </c>
    </row>
    <row r="138" spans="1:6" x14ac:dyDescent="0.3">
      <c r="A138" s="2" t="s">
        <v>564</v>
      </c>
      <c r="B138">
        <v>4022</v>
      </c>
      <c r="C138" s="2" t="s">
        <v>552</v>
      </c>
      <c r="D138">
        <v>344</v>
      </c>
      <c r="E138">
        <v>0</v>
      </c>
    </row>
    <row r="139" spans="1:6" x14ac:dyDescent="0.3">
      <c r="A139" s="2" t="s">
        <v>305</v>
      </c>
      <c r="B139">
        <v>4314</v>
      </c>
      <c r="C139" s="2" t="s">
        <v>282</v>
      </c>
      <c r="D139">
        <v>1138</v>
      </c>
      <c r="E139">
        <v>0</v>
      </c>
      <c r="F139" cm="1">
        <f t="array" ref="F139">_xlfn.IFS(AND(2=E138,B139=B138),3,B139=B138,2,TRUE,1)</f>
        <v>1</v>
      </c>
    </row>
    <row r="140" spans="1:6" x14ac:dyDescent="0.3">
      <c r="A140" s="2" t="s">
        <v>306</v>
      </c>
      <c r="B140">
        <v>4314</v>
      </c>
      <c r="C140" s="2" t="s">
        <v>282</v>
      </c>
      <c r="D140">
        <v>103</v>
      </c>
      <c r="E140">
        <v>0</v>
      </c>
      <c r="F140" cm="1">
        <f t="array" ref="F140">_xlfn.IFS(AND(2=E139,B140=B139),3,B140=B139,2,TRUE,1)</f>
        <v>2</v>
      </c>
    </row>
    <row r="141" spans="1:6" x14ac:dyDescent="0.3">
      <c r="A141" s="2" t="s">
        <v>448</v>
      </c>
      <c r="B141">
        <v>4314</v>
      </c>
      <c r="C141" s="2" t="s">
        <v>399</v>
      </c>
      <c r="D141">
        <v>78</v>
      </c>
      <c r="E141">
        <v>0</v>
      </c>
      <c r="F141" cm="1">
        <f t="array" ref="F141">_xlfn.IFS(AND(2=E140,B141=B140),3,B141=B140,2,TRUE,1)</f>
        <v>2</v>
      </c>
    </row>
    <row r="142" spans="1:6" x14ac:dyDescent="0.3">
      <c r="A142" s="2" t="s">
        <v>449</v>
      </c>
      <c r="B142">
        <v>4314</v>
      </c>
      <c r="C142" s="2" t="s">
        <v>399</v>
      </c>
      <c r="D142">
        <v>2935</v>
      </c>
      <c r="E142">
        <v>0</v>
      </c>
    </row>
    <row r="143" spans="1:6" x14ac:dyDescent="0.3">
      <c r="A143" s="2" t="s">
        <v>448</v>
      </c>
      <c r="B143">
        <v>4314</v>
      </c>
      <c r="C143" s="2" t="s">
        <v>467</v>
      </c>
      <c r="D143">
        <v>78</v>
      </c>
      <c r="E143">
        <v>0</v>
      </c>
    </row>
    <row r="144" spans="1:6" x14ac:dyDescent="0.3">
      <c r="A144" s="2" t="s">
        <v>543</v>
      </c>
      <c r="B144">
        <v>4314</v>
      </c>
      <c r="C144" s="2" t="s">
        <v>467</v>
      </c>
      <c r="D144">
        <v>1235</v>
      </c>
      <c r="E144">
        <v>0</v>
      </c>
    </row>
    <row r="145" spans="1:6" x14ac:dyDescent="0.3">
      <c r="A145" s="2" t="s">
        <v>307</v>
      </c>
      <c r="B145">
        <v>4481</v>
      </c>
      <c r="C145" s="2" t="s">
        <v>282</v>
      </c>
      <c r="D145">
        <v>18</v>
      </c>
      <c r="E145">
        <v>1</v>
      </c>
      <c r="F145" cm="1">
        <f t="array" ref="F145">_xlfn.IFS(AND(2=E144,B145=B144),3,B145=B144,2,TRUE,1)</f>
        <v>1</v>
      </c>
    </row>
    <row r="146" spans="1:6" x14ac:dyDescent="0.3">
      <c r="A146" s="2" t="s">
        <v>462</v>
      </c>
      <c r="B146">
        <v>4481</v>
      </c>
      <c r="C146" s="2" t="s">
        <v>399</v>
      </c>
      <c r="D146">
        <v>212</v>
      </c>
      <c r="E146">
        <v>1</v>
      </c>
    </row>
    <row r="147" spans="1:6" x14ac:dyDescent="0.3">
      <c r="A147" s="2" t="s">
        <v>463</v>
      </c>
      <c r="B147">
        <v>4481</v>
      </c>
      <c r="C147" s="2" t="s">
        <v>399</v>
      </c>
      <c r="D147">
        <v>16</v>
      </c>
      <c r="E147">
        <v>1</v>
      </c>
    </row>
    <row r="148" spans="1:6" x14ac:dyDescent="0.3">
      <c r="A148" s="2" t="s">
        <v>532</v>
      </c>
      <c r="B148">
        <v>4481</v>
      </c>
      <c r="C148" s="2" t="s">
        <v>467</v>
      </c>
      <c r="D148">
        <v>76</v>
      </c>
      <c r="E148">
        <v>1</v>
      </c>
    </row>
    <row r="149" spans="1:6" x14ac:dyDescent="0.3">
      <c r="A149" s="2" t="s">
        <v>533</v>
      </c>
      <c r="B149">
        <v>4481</v>
      </c>
      <c r="C149" s="2" t="s">
        <v>467</v>
      </c>
      <c r="D149">
        <v>15</v>
      </c>
      <c r="E149">
        <v>1</v>
      </c>
    </row>
    <row r="150" spans="1:6" x14ac:dyDescent="0.3">
      <c r="A150" s="2" t="s">
        <v>569</v>
      </c>
      <c r="B150">
        <v>4481</v>
      </c>
      <c r="C150" s="2" t="s">
        <v>552</v>
      </c>
      <c r="D150">
        <v>76</v>
      </c>
      <c r="E150">
        <v>1</v>
      </c>
    </row>
    <row r="151" spans="1:6" x14ac:dyDescent="0.3">
      <c r="A151" s="2" t="s">
        <v>570</v>
      </c>
      <c r="B151">
        <v>4481</v>
      </c>
      <c r="C151" s="2" t="s">
        <v>552</v>
      </c>
      <c r="D151">
        <v>3</v>
      </c>
      <c r="E151">
        <v>1</v>
      </c>
    </row>
    <row r="152" spans="1:6" x14ac:dyDescent="0.3">
      <c r="A152" s="2" t="s">
        <v>38</v>
      </c>
      <c r="B152">
        <v>4646</v>
      </c>
      <c r="C152" s="2" t="s">
        <v>282</v>
      </c>
      <c r="D152">
        <v>1371</v>
      </c>
      <c r="E152">
        <v>0</v>
      </c>
      <c r="F152" cm="1">
        <f t="array" ref="F152">_xlfn.IFS(AND(2=E151,B152=B151),3,B152=B151,2,TRUE,1)</f>
        <v>1</v>
      </c>
    </row>
    <row r="153" spans="1:6" x14ac:dyDescent="0.3">
      <c r="A153" s="2" t="s">
        <v>39</v>
      </c>
      <c r="B153">
        <v>4646</v>
      </c>
      <c r="C153" s="2" t="s">
        <v>282</v>
      </c>
      <c r="D153">
        <v>18</v>
      </c>
      <c r="E153">
        <v>1</v>
      </c>
      <c r="F153" cm="1">
        <f t="array" ref="F153">_xlfn.IFS(AND(2=E152,B153=B152),3,B153=B152,2,TRUE,1)</f>
        <v>2</v>
      </c>
    </row>
    <row r="154" spans="1:6" x14ac:dyDescent="0.3">
      <c r="A154" s="2" t="s">
        <v>450</v>
      </c>
      <c r="B154">
        <v>4646</v>
      </c>
      <c r="C154" s="2" t="s">
        <v>399</v>
      </c>
      <c r="D154">
        <v>3466</v>
      </c>
      <c r="E154">
        <v>0</v>
      </c>
    </row>
    <row r="155" spans="1:6" x14ac:dyDescent="0.3">
      <c r="A155" s="2" t="s">
        <v>451</v>
      </c>
      <c r="B155">
        <v>4646</v>
      </c>
      <c r="C155" s="2" t="s">
        <v>399</v>
      </c>
      <c r="D155">
        <v>7276</v>
      </c>
      <c r="E155">
        <v>0</v>
      </c>
    </row>
    <row r="156" spans="1:6" x14ac:dyDescent="0.3">
      <c r="A156" s="2" t="s">
        <v>495</v>
      </c>
      <c r="B156">
        <v>4646</v>
      </c>
      <c r="C156" s="2" t="s">
        <v>467</v>
      </c>
      <c r="D156">
        <v>2080</v>
      </c>
      <c r="E156">
        <v>0</v>
      </c>
    </row>
    <row r="157" spans="1:6" x14ac:dyDescent="0.3">
      <c r="A157" s="2" t="s">
        <v>496</v>
      </c>
      <c r="B157">
        <v>4646</v>
      </c>
      <c r="C157" s="2" t="s">
        <v>467</v>
      </c>
      <c r="D157">
        <v>1026</v>
      </c>
      <c r="E157">
        <v>1</v>
      </c>
    </row>
    <row r="158" spans="1:6" x14ac:dyDescent="0.3">
      <c r="A158" s="2" t="s">
        <v>567</v>
      </c>
      <c r="B158">
        <v>4646</v>
      </c>
      <c r="C158" s="2" t="s">
        <v>552</v>
      </c>
      <c r="D158">
        <v>116</v>
      </c>
      <c r="E158">
        <v>0</v>
      </c>
    </row>
    <row r="159" spans="1:6" x14ac:dyDescent="0.3">
      <c r="A159" s="2" t="s">
        <v>568</v>
      </c>
      <c r="B159">
        <v>4646</v>
      </c>
      <c r="C159" s="2" t="s">
        <v>552</v>
      </c>
      <c r="D159">
        <v>175</v>
      </c>
      <c r="E159">
        <v>0</v>
      </c>
    </row>
    <row r="160" spans="1:6" x14ac:dyDescent="0.3">
      <c r="A160" s="2" t="s">
        <v>401</v>
      </c>
      <c r="B160">
        <v>4719</v>
      </c>
      <c r="C160" s="2" t="s">
        <v>399</v>
      </c>
      <c r="D160">
        <v>149</v>
      </c>
      <c r="E160">
        <v>0</v>
      </c>
      <c r="F160" cm="1">
        <f t="array" ref="F160">_xlfn.IFS(AND(2=E159,B160=B159),3,B160=B159,2,TRUE,1)</f>
        <v>1</v>
      </c>
    </row>
    <row r="161" spans="1:13" x14ac:dyDescent="0.3">
      <c r="A161" s="2" t="s">
        <v>402</v>
      </c>
      <c r="B161">
        <v>4719</v>
      </c>
      <c r="C161" s="2" t="s">
        <v>399</v>
      </c>
      <c r="D161">
        <v>129</v>
      </c>
      <c r="E161">
        <v>0</v>
      </c>
      <c r="F161" cm="1">
        <f t="array" ref="F161">_xlfn.IFS(AND(2=E160,B161=B160),3,B161=B160,2,TRUE,1)</f>
        <v>2</v>
      </c>
    </row>
    <row r="162" spans="1:13" x14ac:dyDescent="0.3">
      <c r="A162" s="2" t="s">
        <v>545</v>
      </c>
      <c r="B162">
        <v>4719</v>
      </c>
      <c r="C162" s="2" t="s">
        <v>467</v>
      </c>
      <c r="D162">
        <v>521</v>
      </c>
      <c r="E162">
        <v>0</v>
      </c>
    </row>
    <row r="163" spans="1:13" x14ac:dyDescent="0.3">
      <c r="A163" s="2" t="s">
        <v>546</v>
      </c>
      <c r="B163">
        <v>4719</v>
      </c>
      <c r="C163" s="2" t="s">
        <v>467</v>
      </c>
      <c r="D163">
        <v>669</v>
      </c>
      <c r="E163">
        <v>0</v>
      </c>
    </row>
    <row r="164" spans="1:13" x14ac:dyDescent="0.3">
      <c r="A164" s="2" t="s">
        <v>308</v>
      </c>
      <c r="B164">
        <v>4999</v>
      </c>
      <c r="C164" s="2" t="s">
        <v>282</v>
      </c>
      <c r="D164">
        <v>167</v>
      </c>
      <c r="E164">
        <v>1</v>
      </c>
      <c r="F164" cm="1">
        <f t="array" ref="F164">_xlfn.IFS(AND(2=E163,B164=B163),3,B164=B163,2,TRUE,1)</f>
        <v>1</v>
      </c>
    </row>
    <row r="165" spans="1:13" x14ac:dyDescent="0.3">
      <c r="A165" s="2" t="s">
        <v>309</v>
      </c>
      <c r="B165">
        <v>4999</v>
      </c>
      <c r="C165" s="2" t="s">
        <v>282</v>
      </c>
      <c r="D165">
        <v>15</v>
      </c>
      <c r="E165">
        <v>1</v>
      </c>
      <c r="F165" cm="1">
        <f t="array" ref="F165">_xlfn.IFS(AND(2=E164,B165=B164),3,B165=B164,2,TRUE,1)</f>
        <v>2</v>
      </c>
    </row>
    <row r="166" spans="1:13" x14ac:dyDescent="0.3">
      <c r="A166" s="2" t="s">
        <v>637</v>
      </c>
      <c r="B166">
        <v>4999</v>
      </c>
      <c r="C166" s="2" t="s">
        <v>552</v>
      </c>
      <c r="D166">
        <v>4135</v>
      </c>
      <c r="E166">
        <v>0</v>
      </c>
    </row>
    <row r="167" spans="1:13" x14ac:dyDescent="0.3">
      <c r="A167" s="2" t="s">
        <v>638</v>
      </c>
      <c r="B167">
        <v>4999</v>
      </c>
      <c r="C167" s="2" t="s">
        <v>552</v>
      </c>
      <c r="D167">
        <v>2094</v>
      </c>
      <c r="E167">
        <v>0</v>
      </c>
    </row>
    <row r="168" spans="1:13" x14ac:dyDescent="0.3">
      <c r="A168" s="2" t="s">
        <v>310</v>
      </c>
      <c r="B168">
        <v>5025</v>
      </c>
      <c r="C168" s="2" t="s">
        <v>282</v>
      </c>
      <c r="D168">
        <v>653</v>
      </c>
      <c r="E168">
        <v>0</v>
      </c>
      <c r="F168" cm="1">
        <f t="array" ref="F168">_xlfn.IFS(AND(2=E167,B168=B167),3,B168=B167,2,TRUE,1)</f>
        <v>1</v>
      </c>
    </row>
    <row r="169" spans="1:13" x14ac:dyDescent="0.3">
      <c r="A169" s="2" t="s">
        <v>311</v>
      </c>
      <c r="B169">
        <v>5025</v>
      </c>
      <c r="C169" s="2" t="s">
        <v>282</v>
      </c>
      <c r="D169">
        <v>178</v>
      </c>
      <c r="E169">
        <v>0</v>
      </c>
      <c r="F169" cm="1">
        <f t="array" ref="F169">_xlfn.IFS(AND(2=E168,B169=B168),3,B169=B168,2,TRUE,1)</f>
        <v>2</v>
      </c>
    </row>
    <row r="170" spans="1:13" x14ac:dyDescent="0.3">
      <c r="A170" s="2" t="s">
        <v>522</v>
      </c>
      <c r="B170">
        <v>5025</v>
      </c>
      <c r="C170" s="2" t="s">
        <v>467</v>
      </c>
      <c r="D170">
        <v>147</v>
      </c>
      <c r="E170">
        <v>0</v>
      </c>
    </row>
    <row r="171" spans="1:13" x14ac:dyDescent="0.3">
      <c r="A171" s="2" t="s">
        <v>523</v>
      </c>
      <c r="B171">
        <v>5025</v>
      </c>
      <c r="C171" s="2" t="s">
        <v>467</v>
      </c>
      <c r="D171">
        <v>1156</v>
      </c>
      <c r="E171">
        <v>0</v>
      </c>
      <c r="J171">
        <v>1</v>
      </c>
      <c r="K171" s="1" t="s">
        <v>256</v>
      </c>
      <c r="L171" t="s">
        <v>394</v>
      </c>
      <c r="M171" s="1" t="s">
        <v>395</v>
      </c>
    </row>
    <row r="172" spans="1:13" x14ac:dyDescent="0.3">
      <c r="A172" s="2" t="s">
        <v>312</v>
      </c>
      <c r="B172">
        <v>5104</v>
      </c>
      <c r="C172" s="2" t="s">
        <v>282</v>
      </c>
      <c r="D172">
        <v>212</v>
      </c>
      <c r="E172">
        <v>1</v>
      </c>
      <c r="F172" cm="1">
        <f t="array" ref="F172">_xlfn.IFS(AND(2=E171,B172=B171),3,B172=B171,2,TRUE,1)</f>
        <v>1</v>
      </c>
      <c r="I172">
        <v>1000</v>
      </c>
      <c r="J172">
        <f>COUNTIFS(sea_dataset_normal[position],"&lt;="&amp;$I172,sea_dataset_normal[search],"=1")</f>
        <v>77</v>
      </c>
      <c r="K172" s="1">
        <f>SUM(J$172:$J172)/SUM($J$172:$J$194)</f>
        <v>0.77777777777777779</v>
      </c>
      <c r="L172">
        <f>COUNTIFS(sea_dataset_normal[position],"&lt;="&amp;I172,sea_dataset_normal[search],"=2")</f>
        <v>69</v>
      </c>
      <c r="M172" s="1">
        <f>SUM($L$172:L172)/SUM($L$172:$L$194)</f>
        <v>0.74193548387096775</v>
      </c>
    </row>
    <row r="173" spans="1:13" x14ac:dyDescent="0.3">
      <c r="A173" s="2" t="s">
        <v>313</v>
      </c>
      <c r="B173">
        <v>5104</v>
      </c>
      <c r="C173" s="2" t="s">
        <v>282</v>
      </c>
      <c r="D173">
        <v>23</v>
      </c>
      <c r="E173">
        <v>1</v>
      </c>
      <c r="F173" cm="1">
        <f t="array" ref="F173">_xlfn.IFS(AND(2=E172,B173=B172),3,B173=B172,2,TRUE,1)</f>
        <v>2</v>
      </c>
      <c r="I173">
        <v>2000</v>
      </c>
      <c r="J173">
        <f>COUNTIFS(sea_dataset_normal[position],"&lt;="&amp;I173,sea_dataset_normal[search],"=1")-J172</f>
        <v>7</v>
      </c>
      <c r="K173" s="1">
        <f>SUM(J$172:$J173)/SUM($J$172:$J$194)</f>
        <v>0.84848484848484851</v>
      </c>
      <c r="L173">
        <f>COUNTIFS(sea_dataset_normal[position],"&lt;="&amp;I173,sea_dataset_normal[search],"=2")-L172</f>
        <v>8</v>
      </c>
      <c r="M173" s="1">
        <f>SUM($L$172:L173)/SUM($L$172:$L$194)</f>
        <v>0.82795698924731187</v>
      </c>
    </row>
    <row r="174" spans="1:13" x14ac:dyDescent="0.3">
      <c r="A174" s="2" t="s">
        <v>644</v>
      </c>
      <c r="B174">
        <v>5104</v>
      </c>
      <c r="C174" s="2" t="s">
        <v>552</v>
      </c>
      <c r="D174">
        <v>9781</v>
      </c>
      <c r="E174">
        <v>0</v>
      </c>
      <c r="I174">
        <v>3000</v>
      </c>
      <c r="J174">
        <f>COUNTIFS(sea_dataset_normal[position],"&lt;="&amp;I174,sea_dataset_normal[search],"=1")-SUM($J$172:J173)</f>
        <v>1</v>
      </c>
      <c r="K174" s="1">
        <f>SUM(J$172:$J174)/SUM($J$172:$J$194)</f>
        <v>0.85858585858585856</v>
      </c>
      <c r="L174">
        <f>COUNTIFS(sea_dataset_normal[position],"&lt;="&amp;I174,sea_dataset_normal[search],"=2")-SUM($L$172:L173)</f>
        <v>4</v>
      </c>
      <c r="M174" s="1">
        <f>SUM($L$172:L174)/SUM($L$172:$L$194)</f>
        <v>0.87096774193548387</v>
      </c>
    </row>
    <row r="175" spans="1:13" x14ac:dyDescent="0.3">
      <c r="A175" s="2" t="s">
        <v>645</v>
      </c>
      <c r="B175">
        <v>5104</v>
      </c>
      <c r="C175" s="2" t="s">
        <v>552</v>
      </c>
      <c r="D175">
        <v>3990</v>
      </c>
      <c r="E175">
        <v>0</v>
      </c>
      <c r="I175">
        <v>4000</v>
      </c>
      <c r="J175">
        <f>COUNTIFS(sea_dataset_normal[position],"&lt;="&amp;I175,sea_dataset_normal[search],"=1")-SUM($J$172:J174)</f>
        <v>2</v>
      </c>
      <c r="K175" s="1">
        <f>SUM(J$172:$J175)/SUM($J$172:$J$194)</f>
        <v>0.87878787878787878</v>
      </c>
      <c r="L175">
        <f>COUNTIFS(sea_dataset_normal[position],"&lt;="&amp;I175,sea_dataset_normal[search],"=2")-SUM($L$172:L174)</f>
        <v>5</v>
      </c>
      <c r="M175" s="1">
        <f>SUM($L$172:L175)/SUM($L$172:$L$194)</f>
        <v>0.92473118279569888</v>
      </c>
    </row>
    <row r="176" spans="1:13" x14ac:dyDescent="0.3">
      <c r="A176" s="2" t="s">
        <v>314</v>
      </c>
      <c r="B176">
        <v>5282</v>
      </c>
      <c r="C176" s="2" t="s">
        <v>282</v>
      </c>
      <c r="D176">
        <v>722</v>
      </c>
      <c r="E176">
        <v>0</v>
      </c>
      <c r="F176" cm="1">
        <f t="array" ref="F176">_xlfn.IFS(AND(2=E175,B176=B175),3,B176=B175,2,TRUE,1)</f>
        <v>1</v>
      </c>
      <c r="I176">
        <v>5000</v>
      </c>
      <c r="J176">
        <f>COUNTIFS(sea_dataset_normal[position],"&lt;="&amp;I176,sea_dataset_normal[search],"=1")-SUM($J$172:J175)</f>
        <v>3</v>
      </c>
      <c r="K176" s="1">
        <f>SUM(J$172:$J176)/SUM($J$172:$J$194)</f>
        <v>0.90909090909090906</v>
      </c>
      <c r="L176">
        <f>COUNTIFS(sea_dataset_normal[position],"&lt;="&amp;I176,sea_dataset_normal[search],"=2")-SUM($L$172:L175)</f>
        <v>2</v>
      </c>
      <c r="M176" s="1">
        <f>SUM($L$172:L176)/SUM($L$172:$L$194)</f>
        <v>0.94623655913978499</v>
      </c>
    </row>
    <row r="177" spans="1:13" x14ac:dyDescent="0.3">
      <c r="A177" s="2" t="s">
        <v>315</v>
      </c>
      <c r="B177">
        <v>5282</v>
      </c>
      <c r="C177" s="2" t="s">
        <v>282</v>
      </c>
      <c r="D177">
        <v>45</v>
      </c>
      <c r="E177">
        <v>1</v>
      </c>
      <c r="F177" cm="1">
        <f t="array" ref="F177">_xlfn.IFS(AND(2=E176,B177=B176),3,B177=B176,2,TRUE,1)</f>
        <v>2</v>
      </c>
      <c r="I177">
        <v>6000</v>
      </c>
      <c r="J177">
        <f>COUNTIFS(sea_dataset_normal[position],"&lt;="&amp;I177,sea_dataset_normal[search],"=1")-SUM($J$172:J176)</f>
        <v>2</v>
      </c>
      <c r="K177" s="1">
        <f>SUM(J$172:$J177)/SUM($J$172:$J$194)</f>
        <v>0.92929292929292928</v>
      </c>
      <c r="L177">
        <f>COUNTIFS(sea_dataset_normal[position],"&lt;="&amp;I177,sea_dataset_normal[search],"=2")-SUM($L$172:L176)</f>
        <v>1</v>
      </c>
      <c r="M177" s="1">
        <f>SUM($L$172:L177)/SUM($L$172:$L$194)</f>
        <v>0.956989247311828</v>
      </c>
    </row>
    <row r="178" spans="1:13" x14ac:dyDescent="0.3">
      <c r="A178" s="2" t="s">
        <v>587</v>
      </c>
      <c r="B178">
        <v>5282</v>
      </c>
      <c r="C178" s="2" t="s">
        <v>552</v>
      </c>
      <c r="D178">
        <v>1298</v>
      </c>
      <c r="E178">
        <v>0</v>
      </c>
      <c r="I178">
        <v>7000</v>
      </c>
      <c r="J178">
        <f>COUNTIFS(sea_dataset_normal[position],"&lt;="&amp;I178,sea_dataset_normal[search],"=1")-SUM($J$172:J177)</f>
        <v>0</v>
      </c>
      <c r="K178" s="1">
        <f>SUM(J$172:$J178)/SUM($J$172:$J$194)</f>
        <v>0.92929292929292928</v>
      </c>
      <c r="L178">
        <f>COUNTIFS(sea_dataset_normal[position],"&lt;="&amp;I178,sea_dataset_normal[search],"=2")-SUM($L$172:L177)</f>
        <v>1</v>
      </c>
      <c r="M178" s="1">
        <f>SUM($L$172:L178)/SUM($L$172:$L$194)</f>
        <v>0.967741935483871</v>
      </c>
    </row>
    <row r="179" spans="1:13" x14ac:dyDescent="0.3">
      <c r="A179" s="2" t="s">
        <v>588</v>
      </c>
      <c r="B179">
        <v>5282</v>
      </c>
      <c r="C179" s="2" t="s">
        <v>552</v>
      </c>
      <c r="D179">
        <v>66</v>
      </c>
      <c r="E179">
        <v>1</v>
      </c>
      <c r="I179">
        <v>8000</v>
      </c>
      <c r="J179">
        <f>COUNTIFS(sea_dataset_normal[position],"&lt;="&amp;I179,sea_dataset_normal[search],"=1")-SUM($J$172:J178)</f>
        <v>2</v>
      </c>
      <c r="K179" s="1">
        <f>SUM(J$172:$J179)/SUM($J$172:$J$194)</f>
        <v>0.9494949494949495</v>
      </c>
      <c r="L179">
        <f>COUNTIFS(sea_dataset_normal[position],"&lt;="&amp;I179,sea_dataset_normal[search],"=2")-SUM($L$172:L178)</f>
        <v>0</v>
      </c>
      <c r="M179" s="1">
        <f>SUM($L$172:L179)/SUM($L$172:$L$194)</f>
        <v>0.967741935483871</v>
      </c>
    </row>
    <row r="180" spans="1:13" x14ac:dyDescent="0.3">
      <c r="A180" s="2" t="s">
        <v>316</v>
      </c>
      <c r="B180">
        <v>5358</v>
      </c>
      <c r="C180" s="2" t="s">
        <v>282</v>
      </c>
      <c r="D180">
        <v>160</v>
      </c>
      <c r="E180">
        <v>0</v>
      </c>
      <c r="F180" cm="1">
        <f t="array" ref="F180">_xlfn.IFS(AND(2=E179,B180=B179),3,B180=B179,2,TRUE,1)</f>
        <v>1</v>
      </c>
      <c r="I180">
        <v>9000</v>
      </c>
      <c r="J180">
        <f>COUNTIFS(sea_dataset_normal[position],"&lt;="&amp;I180,sea_dataset_normal[search],"=1")-SUM($J$172:J179)</f>
        <v>1</v>
      </c>
      <c r="K180" s="1">
        <f>SUM(J$172:$J180)/SUM($J$172:$J$194)</f>
        <v>0.95959595959595956</v>
      </c>
      <c r="L180">
        <f>COUNTIFS(sea_dataset_normal[position],"&lt;="&amp;I180,sea_dataset_normal[search],"=2")-SUM($L$172:L179)</f>
        <v>0</v>
      </c>
      <c r="M180" s="1">
        <f>SUM($L$172:L180)/SUM($L$172:$L$194)</f>
        <v>0.967741935483871</v>
      </c>
    </row>
    <row r="181" spans="1:13" x14ac:dyDescent="0.3">
      <c r="A181" s="2" t="s">
        <v>317</v>
      </c>
      <c r="B181">
        <v>5358</v>
      </c>
      <c r="C181" s="2" t="s">
        <v>282</v>
      </c>
      <c r="D181">
        <v>34</v>
      </c>
      <c r="E181">
        <v>1</v>
      </c>
      <c r="F181" cm="1">
        <f t="array" ref="F181">_xlfn.IFS(AND(2=E180,B181=B180),3,B181=B180,2,TRUE,1)</f>
        <v>2</v>
      </c>
      <c r="I181">
        <v>10000</v>
      </c>
      <c r="J181">
        <f>COUNTIFS(sea_dataset_normal[position],"&lt;="&amp;I181,sea_dataset_normal[search],"=1")-SUM($J$172:J180)</f>
        <v>1</v>
      </c>
      <c r="K181" s="1">
        <f>SUM(J$172:$J181)/SUM($J$172:$J$194)</f>
        <v>0.96969696969696972</v>
      </c>
      <c r="L181">
        <f>COUNTIFS(sea_dataset_normal[position],"&lt;="&amp;I181,sea_dataset_normal[search],"=2")-SUM($L$172:L180)</f>
        <v>0</v>
      </c>
      <c r="M181" s="1">
        <f>SUM($L$172:L181)/SUM($L$172:$L$194)</f>
        <v>0.967741935483871</v>
      </c>
    </row>
    <row r="182" spans="1:13" x14ac:dyDescent="0.3">
      <c r="A182" s="2" t="s">
        <v>509</v>
      </c>
      <c r="B182">
        <v>5358</v>
      </c>
      <c r="C182" s="2" t="s">
        <v>467</v>
      </c>
      <c r="D182">
        <v>2545</v>
      </c>
      <c r="E182">
        <v>0</v>
      </c>
      <c r="I182">
        <v>11000</v>
      </c>
      <c r="J182">
        <f>COUNTIFS(sea_dataset_normal[position],"&lt;="&amp;I182,sea_dataset_normal[search],"=1")-SUM($J$172:J181)</f>
        <v>1</v>
      </c>
      <c r="K182" s="1">
        <f>SUM(J$172:$J182)/SUM($J$172:$J$194)</f>
        <v>0.97979797979797978</v>
      </c>
      <c r="L182">
        <f>COUNTIFS(sea_dataset_normal[position],"&lt;="&amp;I182,sea_dataset_normal[search],"=2")-SUM($L$172:L181)</f>
        <v>0</v>
      </c>
      <c r="M182" s="1">
        <f>SUM($L$172:L182)/SUM($L$172:$L$194)</f>
        <v>0.967741935483871</v>
      </c>
    </row>
    <row r="183" spans="1:13" x14ac:dyDescent="0.3">
      <c r="A183" s="2" t="s">
        <v>510</v>
      </c>
      <c r="B183">
        <v>5358</v>
      </c>
      <c r="C183" s="2" t="s">
        <v>467</v>
      </c>
      <c r="D183">
        <v>526</v>
      </c>
      <c r="E183">
        <v>0</v>
      </c>
      <c r="I183">
        <v>12000</v>
      </c>
      <c r="J183">
        <f>COUNTIFS(sea_dataset_normal[position],"&lt;="&amp;I183,sea_dataset_normal[search],"=1")-SUM($J$172:J182)</f>
        <v>1</v>
      </c>
      <c r="K183" s="1">
        <f>SUM(J$172:$J183)/SUM($J$172:$J$194)</f>
        <v>0.98989898989898994</v>
      </c>
      <c r="L183">
        <f>COUNTIFS(sea_dataset_normal[position],"&lt;="&amp;I183,sea_dataset_normal[search],"=2")-SUM($L$172:L182)</f>
        <v>1</v>
      </c>
      <c r="M183" s="1">
        <f>SUM($L$172:L183)/SUM($L$172:$L$194)</f>
        <v>0.978494623655914</v>
      </c>
    </row>
    <row r="184" spans="1:13" x14ac:dyDescent="0.3">
      <c r="A184" s="2" t="s">
        <v>571</v>
      </c>
      <c r="B184">
        <v>5358</v>
      </c>
      <c r="C184" s="2" t="s">
        <v>552</v>
      </c>
      <c r="D184">
        <v>2294</v>
      </c>
      <c r="E184">
        <v>0</v>
      </c>
      <c r="I184">
        <v>13000</v>
      </c>
      <c r="J184">
        <f>COUNTIFS(sea_dataset_normal[position],"&lt;="&amp;I184,sea_dataset_normal[search],"=1")-SUM($J$172:J183)</f>
        <v>0</v>
      </c>
      <c r="K184" s="1">
        <f>SUM(J$172:$J184)/SUM($J$172:$J$194)</f>
        <v>0.98989898989898994</v>
      </c>
      <c r="L184">
        <f>COUNTIFS(sea_dataset_normal[position],"&lt;="&amp;I184,sea_dataset_normal[search],"=2")-SUM($L$172:L183)</f>
        <v>1</v>
      </c>
      <c r="M184" s="1">
        <f>SUM($L$172:L184)/SUM($L$172:$L$194)</f>
        <v>0.989247311827957</v>
      </c>
    </row>
    <row r="185" spans="1:13" x14ac:dyDescent="0.3">
      <c r="A185" s="2" t="s">
        <v>572</v>
      </c>
      <c r="B185">
        <v>5358</v>
      </c>
      <c r="C185" s="2" t="s">
        <v>552</v>
      </c>
      <c r="D185">
        <v>2807</v>
      </c>
      <c r="E185">
        <v>0</v>
      </c>
      <c r="I185">
        <v>14000</v>
      </c>
      <c r="J185">
        <f>COUNTIFS(sea_dataset_normal[position],"&lt;="&amp;I185,sea_dataset_normal[search],"=1")-SUM($J$172:J184)</f>
        <v>0</v>
      </c>
      <c r="K185" s="1">
        <f>SUM(J$172:$J185)/SUM($J$172:$J$194)</f>
        <v>0.98989898989898994</v>
      </c>
      <c r="L185">
        <f>COUNTIFS(sea_dataset_normal[position],"&lt;="&amp;I185,sea_dataset_normal[search],"=2")-SUM($L$172:L184)</f>
        <v>0</v>
      </c>
      <c r="M185" s="1">
        <f>SUM($L$172:L185)/SUM($L$172:$L$194)</f>
        <v>0.989247311827957</v>
      </c>
    </row>
    <row r="186" spans="1:13" x14ac:dyDescent="0.3">
      <c r="A186" s="2" t="s">
        <v>318</v>
      </c>
      <c r="B186">
        <v>5413</v>
      </c>
      <c r="C186" s="2" t="s">
        <v>282</v>
      </c>
      <c r="D186">
        <v>310</v>
      </c>
      <c r="E186">
        <v>0</v>
      </c>
      <c r="F186" cm="1">
        <f t="array" ref="F186">_xlfn.IFS(AND(2=E185,B186=B185),3,B186=B185,2,TRUE,1)</f>
        <v>1</v>
      </c>
      <c r="I186">
        <v>15000</v>
      </c>
      <c r="J186">
        <f>COUNTIFS(sea_dataset_normal[position],"&lt;="&amp;I186,sea_dataset_normal[search],"=1")-SUM($J$172:J185)</f>
        <v>0</v>
      </c>
      <c r="K186" s="1">
        <f>SUM(J$172:$J186)/SUM($J$172:$J$194)</f>
        <v>0.98989898989898994</v>
      </c>
      <c r="L186">
        <f>COUNTIFS(sea_dataset_normal[position],"&lt;="&amp;I186,sea_dataset_normal[search],"=2")-SUM($L$172:L185)</f>
        <v>0</v>
      </c>
      <c r="M186" s="1">
        <f>SUM($L$172:L186)/SUM($L$172:$L$194)</f>
        <v>0.989247311827957</v>
      </c>
    </row>
    <row r="187" spans="1:13" x14ac:dyDescent="0.3">
      <c r="A187" s="2" t="s">
        <v>319</v>
      </c>
      <c r="B187">
        <v>5413</v>
      </c>
      <c r="C187" s="2" t="s">
        <v>282</v>
      </c>
      <c r="D187">
        <v>148</v>
      </c>
      <c r="E187">
        <v>1</v>
      </c>
      <c r="F187" cm="1">
        <f t="array" ref="F187">_xlfn.IFS(AND(2=E186,B187=B186),3,B187=B186,2,TRUE,1)</f>
        <v>2</v>
      </c>
      <c r="I187">
        <v>16000</v>
      </c>
      <c r="J187">
        <f>COUNTIFS(sea_dataset_normal[position],"&lt;="&amp;I187,sea_dataset_normal[search],"=1")-SUM($J$172:J186)</f>
        <v>1</v>
      </c>
      <c r="K187" s="1">
        <f>SUM(J$172:$J187)/SUM($J$172:$J$194)</f>
        <v>1</v>
      </c>
      <c r="L187">
        <f>COUNTIFS(sea_dataset_normal[position],"&lt;="&amp;I187,sea_dataset_normal[search],"=2")-SUM($L$172:L186)</f>
        <v>1</v>
      </c>
      <c r="M187" s="1">
        <f>SUM($L$172:L187)/SUM($L$172:$L$194)</f>
        <v>1</v>
      </c>
    </row>
    <row r="188" spans="1:13" x14ac:dyDescent="0.3">
      <c r="A188" s="2" t="s">
        <v>320</v>
      </c>
      <c r="B188">
        <v>5432</v>
      </c>
      <c r="C188" s="2" t="s">
        <v>282</v>
      </c>
      <c r="D188">
        <v>42</v>
      </c>
      <c r="E188">
        <v>1</v>
      </c>
      <c r="F188" cm="1">
        <f t="array" ref="F188">_xlfn.IFS(AND(2=E187,B188=B187),3,B188=B187,2,TRUE,1)</f>
        <v>1</v>
      </c>
      <c r="I188">
        <v>17000</v>
      </c>
      <c r="J188">
        <f>COUNTIFS(sea_dataset_normal[position],"&lt;="&amp;I188,sea_dataset_normal[search],"=1")-SUM($J$172:J187)</f>
        <v>0</v>
      </c>
      <c r="K188" s="1">
        <f>SUM(J$172:$J188)/SUM($J$172:$J$194)</f>
        <v>1</v>
      </c>
      <c r="L188">
        <f>COUNTIFS(sea_dataset_normal[position],"&lt;="&amp;I188,sea_dataset_normal[search],"=2")-SUM($L$172:L187)</f>
        <v>0</v>
      </c>
      <c r="M188" s="1">
        <f>SUM($L$172:L188)/SUM($L$172:$L$194)</f>
        <v>1</v>
      </c>
    </row>
    <row r="189" spans="1:13" x14ac:dyDescent="0.3">
      <c r="A189" s="2" t="s">
        <v>504</v>
      </c>
      <c r="B189">
        <v>5432</v>
      </c>
      <c r="C189" s="2" t="s">
        <v>467</v>
      </c>
      <c r="D189">
        <v>221</v>
      </c>
      <c r="E189">
        <v>1</v>
      </c>
      <c r="I189">
        <v>18000</v>
      </c>
      <c r="J189">
        <f>COUNTIFS(sea_dataset_normal[position],"&lt;="&amp;I189,sea_dataset_normal[search],"=1")-SUM($J$172:J188)</f>
        <v>0</v>
      </c>
      <c r="K189" s="1">
        <f>SUM(J$172:$J189)/SUM($J$172:$J$194)</f>
        <v>1</v>
      </c>
      <c r="L189">
        <f>COUNTIFS(sea_dataset_normal[position],"&lt;="&amp;I189,sea_dataset_normal[search],"=2")-SUM($L$172:L188)</f>
        <v>0</v>
      </c>
      <c r="M189" s="1">
        <f>SUM($L$172:L189)/SUM($L$172:$L$194)</f>
        <v>1</v>
      </c>
    </row>
    <row r="190" spans="1:13" x14ac:dyDescent="0.3">
      <c r="A190" s="2" t="s">
        <v>505</v>
      </c>
      <c r="B190">
        <v>5432</v>
      </c>
      <c r="C190" s="2" t="s">
        <v>467</v>
      </c>
      <c r="D190">
        <v>39</v>
      </c>
      <c r="E190">
        <v>1</v>
      </c>
      <c r="I190">
        <v>19000</v>
      </c>
      <c r="J190">
        <f>COUNTIFS(sea_dataset_normal[position],"&lt;="&amp;I190,sea_dataset_normal[search],"=1")-SUM($J$172:J189)</f>
        <v>0</v>
      </c>
      <c r="K190" s="1">
        <f>SUM(J$172:$J190)/SUM($J$172:$J$194)</f>
        <v>1</v>
      </c>
      <c r="L190">
        <f>COUNTIFS(sea_dataset_normal[position],"&lt;="&amp;I190,sea_dataset_normal[search],"=2")-SUM($L$172:L189)</f>
        <v>0</v>
      </c>
      <c r="M190" s="1">
        <f>SUM($L$172:L190)/SUM($L$172:$L$194)</f>
        <v>1</v>
      </c>
    </row>
    <row r="191" spans="1:13" x14ac:dyDescent="0.3">
      <c r="A191" s="2" t="s">
        <v>284</v>
      </c>
      <c r="B191">
        <v>5541</v>
      </c>
      <c r="C191" s="2" t="s">
        <v>282</v>
      </c>
      <c r="D191">
        <v>193</v>
      </c>
      <c r="E191">
        <v>0</v>
      </c>
      <c r="F191" cm="1">
        <f t="array" ref="F191">_xlfn.IFS(AND(2=E190,B191=B190),3,B191=B190,2,TRUE,1)</f>
        <v>1</v>
      </c>
      <c r="I191">
        <v>20000</v>
      </c>
      <c r="J191">
        <f>COUNTIFS(sea_dataset_normal[position],"&lt;="&amp;I191,sea_dataset_normal[search],"=1")-SUM($J$172:J190)</f>
        <v>0</v>
      </c>
      <c r="K191" s="1">
        <f>SUM(J$172:$J191)/SUM($J$172:$J$194)</f>
        <v>1</v>
      </c>
      <c r="L191">
        <f>COUNTIFS(sea_dataset_normal[position],"&lt;="&amp;I191,sea_dataset_normal[search],"=2")-SUM($L$172:L190)</f>
        <v>0</v>
      </c>
      <c r="M191" s="1">
        <f>SUM($L$172:L191)/SUM($L$172:$L$194)</f>
        <v>1</v>
      </c>
    </row>
    <row r="192" spans="1:13" x14ac:dyDescent="0.3">
      <c r="A192" s="2" t="s">
        <v>47</v>
      </c>
      <c r="B192">
        <v>5541</v>
      </c>
      <c r="C192" s="2" t="s">
        <v>282</v>
      </c>
      <c r="D192">
        <v>38</v>
      </c>
      <c r="E192">
        <v>1</v>
      </c>
      <c r="F192" cm="1">
        <f t="array" ref="F192">_xlfn.IFS(AND(2=E191,B192=B191),3,B192=B191,2,TRUE,1)</f>
        <v>2</v>
      </c>
      <c r="I192">
        <v>21000</v>
      </c>
      <c r="J192">
        <f>COUNTIFS(sea_dataset_normal[position],"&lt;="&amp;I192,sea_dataset_normal[search],"=1")-SUM($J$172:J191)</f>
        <v>0</v>
      </c>
      <c r="K192" s="1">
        <f>SUM(J$172:$J192)/SUM($J$172:$J$194)</f>
        <v>1</v>
      </c>
      <c r="L192">
        <f>COUNTIFS(sea_dataset_normal[position],"&lt;="&amp;I192,sea_dataset_normal[search],"=2")-SUM($L$172:L191)</f>
        <v>0</v>
      </c>
      <c r="M192" s="1">
        <f>SUM($L$172:L192)/SUM($L$172:$L$194)</f>
        <v>1</v>
      </c>
    </row>
    <row r="193" spans="1:13" x14ac:dyDescent="0.3">
      <c r="A193" s="2" t="s">
        <v>458</v>
      </c>
      <c r="B193">
        <v>5541</v>
      </c>
      <c r="C193" s="2" t="s">
        <v>399</v>
      </c>
      <c r="D193">
        <v>37</v>
      </c>
      <c r="E193">
        <v>1</v>
      </c>
      <c r="I193">
        <v>22000</v>
      </c>
      <c r="J193">
        <f>COUNTIFS(sea_dataset_normal[position],"&lt;="&amp;I193,sea_dataset_normal[search],"=1")-SUM($J$172:J192)</f>
        <v>0</v>
      </c>
      <c r="K193" s="1">
        <f>SUM(J$172:$J193)/SUM($J$172:$J$194)</f>
        <v>1</v>
      </c>
      <c r="L193">
        <f>COUNTIFS(sea_dataset_normal[position],"&lt;="&amp;I193,sea_dataset_normal[search],"=2")-SUM($L$172:L192)</f>
        <v>0</v>
      </c>
      <c r="M193" s="1">
        <f>SUM($L$172:L193)/SUM($L$172:$L$194)</f>
        <v>1</v>
      </c>
    </row>
    <row r="194" spans="1:13" x14ac:dyDescent="0.3">
      <c r="A194" s="2" t="s">
        <v>596</v>
      </c>
      <c r="B194">
        <v>5541</v>
      </c>
      <c r="C194" s="2" t="s">
        <v>552</v>
      </c>
      <c r="D194">
        <v>98</v>
      </c>
      <c r="E194">
        <v>1</v>
      </c>
      <c r="I194">
        <v>23000</v>
      </c>
      <c r="J194">
        <f>COUNTIFS(sea_dataset_normal[position],"&lt;="&amp;I194,sea_dataset_normal[search],"=1")-SUM($J$172:J193)</f>
        <v>0</v>
      </c>
      <c r="K194" s="1">
        <f>SUM(J$172:$J194)/SUM($J$172:$J$194)</f>
        <v>1</v>
      </c>
      <c r="L194">
        <f>COUNTIFS(sea_dataset_normal[position],"&lt;="&amp;I194,sea_dataset_normal[search],"=2")-SUM($L$172:L193)</f>
        <v>0</v>
      </c>
      <c r="M194" s="1">
        <f>SUM($L$172:L194)/SUM($L$172:$L$194)</f>
        <v>1</v>
      </c>
    </row>
    <row r="195" spans="1:13" x14ac:dyDescent="0.3">
      <c r="A195" s="2" t="s">
        <v>597</v>
      </c>
      <c r="B195">
        <v>5541</v>
      </c>
      <c r="C195" s="2" t="s">
        <v>552</v>
      </c>
      <c r="D195">
        <v>16</v>
      </c>
      <c r="E195">
        <v>1</v>
      </c>
    </row>
    <row r="196" spans="1:13" x14ac:dyDescent="0.3">
      <c r="A196" s="2" t="s">
        <v>285</v>
      </c>
      <c r="B196">
        <v>5599</v>
      </c>
      <c r="C196" s="2" t="s">
        <v>282</v>
      </c>
      <c r="D196">
        <v>316</v>
      </c>
      <c r="E196">
        <v>1</v>
      </c>
      <c r="F196" cm="1">
        <f t="array" ref="F196">_xlfn.IFS(AND(2=E195,B196=B195),3,B196=B195,2,TRUE,1)</f>
        <v>1</v>
      </c>
    </row>
    <row r="197" spans="1:13" x14ac:dyDescent="0.3">
      <c r="A197" s="2" t="s">
        <v>286</v>
      </c>
      <c r="B197">
        <v>5599</v>
      </c>
      <c r="C197" s="2" t="s">
        <v>282</v>
      </c>
      <c r="D197">
        <v>29</v>
      </c>
      <c r="E197">
        <v>1</v>
      </c>
      <c r="F197" cm="1">
        <f t="array" ref="F197">_xlfn.IFS(AND(2=E196,B197=B196),3,B197=B196,2,TRUE,1)</f>
        <v>2</v>
      </c>
      <c r="I197">
        <v>1</v>
      </c>
      <c r="J197" s="1" t="s">
        <v>256</v>
      </c>
      <c r="K197" t="s">
        <v>394</v>
      </c>
      <c r="L197" s="1" t="s">
        <v>257</v>
      </c>
    </row>
    <row r="198" spans="1:13" x14ac:dyDescent="0.3">
      <c r="A198" s="2" t="s">
        <v>501</v>
      </c>
      <c r="B198">
        <v>5599</v>
      </c>
      <c r="C198" s="2" t="s">
        <v>467</v>
      </c>
      <c r="D198">
        <v>786</v>
      </c>
      <c r="E198">
        <v>0</v>
      </c>
      <c r="H198">
        <v>100</v>
      </c>
      <c r="I198">
        <f>COUNTIFS(sea_dataset_normal[position],"&lt;="&amp;H198,sea_dataset_normal[search],"=1")</f>
        <v>45</v>
      </c>
      <c r="J198" s="1">
        <f>SUM($I$198:I198)/SUM($I$198:$I$207)</f>
        <v>0.58441558441558439</v>
      </c>
      <c r="K198">
        <f>COUNTIFS(sea_dataset_normal[position],"&lt;="&amp;H198,sea_dataset_normal[search],"=2")</f>
        <v>43</v>
      </c>
      <c r="L198" s="1">
        <f>SUM($K$198:K198)/SUM($K$198:$K$207)</f>
        <v>0.62318840579710144</v>
      </c>
    </row>
    <row r="199" spans="1:13" x14ac:dyDescent="0.3">
      <c r="A199" s="2" t="s">
        <v>502</v>
      </c>
      <c r="B199">
        <v>5599</v>
      </c>
      <c r="C199" s="2" t="s">
        <v>467</v>
      </c>
      <c r="D199">
        <v>89</v>
      </c>
      <c r="E199">
        <v>1</v>
      </c>
      <c r="H199">
        <v>200</v>
      </c>
      <c r="I199">
        <f>COUNTIFS(sea_dataset_normal[position],"&lt;="&amp;H199,sea_dataset_normal[search],"=1")-I198</f>
        <v>11</v>
      </c>
      <c r="J199" s="1">
        <f>SUM($I$198:I199)/SUM($I$198:$I$207)</f>
        <v>0.72727272727272729</v>
      </c>
      <c r="K199">
        <f>COUNTIFS(sea_dataset_normal[position],"&lt;="&amp;H199,sea_dataset_normal[search],"=2")-K198</f>
        <v>13</v>
      </c>
      <c r="L199" s="1">
        <f>SUM($K$198:K199)/SUM($K$198:$K$207)</f>
        <v>0.81159420289855078</v>
      </c>
    </row>
    <row r="200" spans="1:13" x14ac:dyDescent="0.3">
      <c r="A200" s="2" t="s">
        <v>321</v>
      </c>
      <c r="B200">
        <v>5945</v>
      </c>
      <c r="C200" s="2" t="s">
        <v>282</v>
      </c>
      <c r="D200">
        <v>8302</v>
      </c>
      <c r="E200">
        <v>0</v>
      </c>
      <c r="F200" cm="1">
        <f t="array" ref="F200">_xlfn.IFS(AND(2=E199,B200=B199),3,B200=B199,2,TRUE,1)</f>
        <v>1</v>
      </c>
      <c r="H200">
        <v>300</v>
      </c>
      <c r="I200">
        <f>COUNTIFS(sea_dataset_normal[position],"&lt;="&amp;H200,sea_dataset_normal[search],"=1")-SUM(I198:I199)</f>
        <v>7</v>
      </c>
      <c r="J200" s="1">
        <f>SUM($I$198:I200)/SUM($I$198:$I$207)</f>
        <v>0.81818181818181823</v>
      </c>
      <c r="K200">
        <f>COUNTIFS(sea_dataset_normal[position],"&lt;="&amp;H200,sea_dataset_normal[search],"=2")-SUM(K198:K199)</f>
        <v>5</v>
      </c>
      <c r="L200" s="1">
        <f>SUM($K$198:K200)/SUM($K$198:$K$207)</f>
        <v>0.88405797101449279</v>
      </c>
    </row>
    <row r="201" spans="1:13" x14ac:dyDescent="0.3">
      <c r="A201" s="2" t="s">
        <v>322</v>
      </c>
      <c r="B201">
        <v>5945</v>
      </c>
      <c r="C201" s="2" t="s">
        <v>282</v>
      </c>
      <c r="D201">
        <v>1869</v>
      </c>
      <c r="E201">
        <v>0</v>
      </c>
      <c r="F201" cm="1">
        <f t="array" ref="F201">_xlfn.IFS(AND(2=E200,B201=B200),3,B201=B200,2,TRUE,1)</f>
        <v>2</v>
      </c>
      <c r="H201">
        <v>400</v>
      </c>
      <c r="I201">
        <f>COUNTIFS(sea_dataset_normal[position],"&lt;="&amp;H201,sea_dataset_normal[search],"=1")-SUM(I198:I200)</f>
        <v>4</v>
      </c>
      <c r="J201" s="1">
        <f>SUM($I$198:I201)/SUM($I$198:$I$207)</f>
        <v>0.87012987012987009</v>
      </c>
      <c r="K201">
        <f>COUNTIFS(sea_dataset_normal[position],"&lt;="&amp;H201,sea_dataset_normal[search],"=2")-SUM(K198:K200)</f>
        <v>1</v>
      </c>
      <c r="L201" s="1">
        <f>SUM($K$198:K201)/SUM($K$198:$K$207)</f>
        <v>0.89855072463768115</v>
      </c>
    </row>
    <row r="202" spans="1:13" x14ac:dyDescent="0.3">
      <c r="A202" s="2" t="s">
        <v>323</v>
      </c>
      <c r="B202">
        <v>6114</v>
      </c>
      <c r="C202" s="2" t="s">
        <v>282</v>
      </c>
      <c r="D202">
        <v>2</v>
      </c>
      <c r="E202">
        <v>1</v>
      </c>
      <c r="F202" cm="1">
        <f t="array" ref="F202">_xlfn.IFS(AND(2=E201,B202=B201),3,B202=B201,2,TRUE,1)</f>
        <v>1</v>
      </c>
      <c r="H202">
        <v>500</v>
      </c>
      <c r="I202">
        <f>COUNTIFS(sea_dataset_normal[position],"&lt;="&amp;H202,sea_dataset_normal[search],"=1")-SUM(I198:I201)</f>
        <v>1</v>
      </c>
      <c r="J202" s="1">
        <f>SUM($I$198:I202)/SUM($I$198:$I$207)</f>
        <v>0.88311688311688308</v>
      </c>
      <c r="K202">
        <f>COUNTIFS(sea_dataset_normal[position],"&lt;="&amp;H202,sea_dataset_normal[search],"=2")-SUM(K198:K201)</f>
        <v>2</v>
      </c>
      <c r="L202" s="1">
        <f>SUM($K$198:K202)/SUM($K$198:$K$207)</f>
        <v>0.92753623188405798</v>
      </c>
    </row>
    <row r="203" spans="1:13" x14ac:dyDescent="0.3">
      <c r="A203" s="2" t="s">
        <v>562</v>
      </c>
      <c r="B203">
        <v>6114</v>
      </c>
      <c r="C203" s="2" t="s">
        <v>552</v>
      </c>
      <c r="D203">
        <v>59</v>
      </c>
      <c r="E203">
        <v>1</v>
      </c>
      <c r="H203">
        <v>600</v>
      </c>
      <c r="I203">
        <f>COUNTIFS(sea_dataset_normal[position],"&lt;="&amp;H203,sea_dataset_normal[search],"=1")-SUM(I198:I202)</f>
        <v>2</v>
      </c>
      <c r="J203" s="1">
        <f>SUM($I$198:I203)/SUM($I$198:$I$207)</f>
        <v>0.90909090909090906</v>
      </c>
      <c r="K203">
        <f>COUNTIFS(sea_dataset_normal[position],"&lt;="&amp;H203,sea_dataset_normal[search],"=2")-SUM(K198:K202)</f>
        <v>2</v>
      </c>
      <c r="L203" s="1">
        <f>SUM($K$198:K203)/SUM($K$198:$K$207)</f>
        <v>0.95652173913043481</v>
      </c>
    </row>
    <row r="204" spans="1:13" x14ac:dyDescent="0.3">
      <c r="A204" s="2" t="s">
        <v>324</v>
      </c>
      <c r="B204">
        <v>6134</v>
      </c>
      <c r="C204" s="2" t="s">
        <v>282</v>
      </c>
      <c r="D204">
        <v>233</v>
      </c>
      <c r="E204">
        <v>0</v>
      </c>
      <c r="F204" cm="1">
        <f t="array" ref="F204">_xlfn.IFS(AND(2=E203,B204=B203),3,B204=B203,2,TRUE,1)</f>
        <v>1</v>
      </c>
      <c r="H204">
        <v>700</v>
      </c>
      <c r="I204">
        <f>COUNTIFS(sea_dataset_normal[position],"&lt;="&amp;H204,sea_dataset_normal[search],"=1")-SUM(I198:I203)</f>
        <v>2</v>
      </c>
      <c r="J204" s="1">
        <f>SUM($I$198:I204)/SUM($I$198:$I$207)</f>
        <v>0.93506493506493504</v>
      </c>
      <c r="K204">
        <f>COUNTIFS(sea_dataset_normal[position],"&lt;="&amp;H204,sea_dataset_normal[search],"=2")-SUM(K198:K203)</f>
        <v>1</v>
      </c>
      <c r="L204" s="1">
        <f>SUM($K$198:K204)/SUM($K$198:$K$207)</f>
        <v>0.97101449275362317</v>
      </c>
    </row>
    <row r="205" spans="1:13" x14ac:dyDescent="0.3">
      <c r="A205" s="2" t="s">
        <v>325</v>
      </c>
      <c r="B205">
        <v>6134</v>
      </c>
      <c r="C205" s="2" t="s">
        <v>282</v>
      </c>
      <c r="D205">
        <v>221</v>
      </c>
      <c r="E205">
        <v>0</v>
      </c>
      <c r="F205" cm="1">
        <f t="array" ref="F205">_xlfn.IFS(AND(2=E204,B205=B204),3,B205=B204,2,TRUE,1)</f>
        <v>2</v>
      </c>
      <c r="H205">
        <v>800</v>
      </c>
      <c r="I205">
        <f>COUNTIFS(sea_dataset_normal[position],"&lt;="&amp;H205,sea_dataset_normal[search],"=1")-SUM(I198:I204)</f>
        <v>3</v>
      </c>
      <c r="J205" s="1">
        <f>SUM($I$198:I205)/SUM($I$198:$I$207)</f>
        <v>0.97402597402597402</v>
      </c>
      <c r="K205">
        <f>COUNTIFS(sea_dataset_normal[position],"&lt;="&amp;H205,sea_dataset_normal[search],"=2")-SUM(K198:K204)</f>
        <v>0</v>
      </c>
      <c r="L205" s="1">
        <f>SUM($K$198:K205)/SUM($K$198:$K$207)</f>
        <v>0.97101449275362317</v>
      </c>
    </row>
    <row r="206" spans="1:13" x14ac:dyDescent="0.3">
      <c r="A206" s="2" t="s">
        <v>326</v>
      </c>
      <c r="B206">
        <v>6231</v>
      </c>
      <c r="C206" s="2" t="s">
        <v>282</v>
      </c>
      <c r="D206">
        <v>2</v>
      </c>
      <c r="E206">
        <v>1</v>
      </c>
      <c r="F206" cm="1">
        <f t="array" ref="F206">_xlfn.IFS(AND(2=E205,B206=B205),3,B206=B205,2,TRUE,1)</f>
        <v>1</v>
      </c>
      <c r="H206">
        <v>900</v>
      </c>
      <c r="I206">
        <f>COUNTIFS(sea_dataset_normal[position],"&lt;="&amp;H206,sea_dataset_normal[search],"=1")-SUM(I198:I205)</f>
        <v>0</v>
      </c>
      <c r="J206" s="1">
        <f>SUM($I$198:I206)/SUM($I$198:$I$207)</f>
        <v>0.97402597402597402</v>
      </c>
      <c r="K206">
        <f>COUNTIFS(sea_dataset_normal[position],"&lt;="&amp;H206,sea_dataset_normal[search],"=2")-SUM(K198:K205)</f>
        <v>0</v>
      </c>
      <c r="L206" s="1">
        <f>SUM($K$198:K206)/SUM($K$198:$K$207)</f>
        <v>0.97101449275362317</v>
      </c>
    </row>
    <row r="207" spans="1:13" x14ac:dyDescent="0.3">
      <c r="A207" s="2" t="s">
        <v>581</v>
      </c>
      <c r="B207">
        <v>6231</v>
      </c>
      <c r="C207" s="2" t="s">
        <v>552</v>
      </c>
      <c r="D207">
        <v>176</v>
      </c>
      <c r="E207">
        <v>0</v>
      </c>
      <c r="H207">
        <v>1000</v>
      </c>
      <c r="I207">
        <f>COUNTIFS(sea_dataset_normal[position],"&lt;="&amp;H207,sea_dataset_normal[search],"=1")-SUM(I198:I206)</f>
        <v>2</v>
      </c>
      <c r="J207" s="1">
        <f>SUM($I$198:I207)/SUM($I$198:$I$207)</f>
        <v>1</v>
      </c>
      <c r="K207">
        <f>COUNTIFS(sea_dataset_normal[position],"&lt;="&amp;H207,sea_dataset_normal[search],"=2")-SUM(K198:K206)</f>
        <v>2</v>
      </c>
      <c r="L207" s="1">
        <f>SUM($K$198:K207)/SUM($K$198:$K$207)</f>
        <v>1</v>
      </c>
    </row>
    <row r="208" spans="1:13" x14ac:dyDescent="0.3">
      <c r="A208" s="2" t="s">
        <v>582</v>
      </c>
      <c r="B208">
        <v>6231</v>
      </c>
      <c r="C208" s="2" t="s">
        <v>552</v>
      </c>
      <c r="D208">
        <v>82</v>
      </c>
      <c r="E208">
        <v>0</v>
      </c>
      <c r="J208" s="1"/>
    </row>
    <row r="209" spans="1:10" x14ac:dyDescent="0.3">
      <c r="A209" s="2" t="s">
        <v>327</v>
      </c>
      <c r="B209">
        <v>6257</v>
      </c>
      <c r="C209" s="2" t="s">
        <v>282</v>
      </c>
      <c r="D209">
        <v>69</v>
      </c>
      <c r="E209">
        <v>1</v>
      </c>
      <c r="F209" cm="1">
        <f t="array" ref="F209">_xlfn.IFS(AND(2=E208,B209=B208),3,B209=B208,2,TRUE,1)</f>
        <v>1</v>
      </c>
      <c r="J209" s="1"/>
    </row>
    <row r="210" spans="1:10" x14ac:dyDescent="0.3">
      <c r="A210" s="2" t="s">
        <v>328</v>
      </c>
      <c r="B210">
        <v>6257</v>
      </c>
      <c r="C210" s="2" t="s">
        <v>282</v>
      </c>
      <c r="D210">
        <v>39</v>
      </c>
      <c r="E210">
        <v>1</v>
      </c>
      <c r="F210" cm="1">
        <f t="array" ref="F210">_xlfn.IFS(AND(2=E209,B210=B209),3,B210=B209,2,TRUE,1)</f>
        <v>2</v>
      </c>
      <c r="J210" s="1"/>
    </row>
    <row r="211" spans="1:10" x14ac:dyDescent="0.3">
      <c r="A211" s="2" t="s">
        <v>329</v>
      </c>
      <c r="B211">
        <v>6295</v>
      </c>
      <c r="C211" s="2" t="s">
        <v>282</v>
      </c>
      <c r="D211">
        <v>296</v>
      </c>
      <c r="E211">
        <v>1</v>
      </c>
      <c r="F211" cm="1">
        <f t="array" ref="F211">_xlfn.IFS(AND(2=E210,B211=B210),3,B211=B210,2,TRUE,1)</f>
        <v>1</v>
      </c>
    </row>
    <row r="212" spans="1:10" x14ac:dyDescent="0.3">
      <c r="A212" s="2" t="s">
        <v>330</v>
      </c>
      <c r="B212">
        <v>6295</v>
      </c>
      <c r="C212" s="2" t="s">
        <v>282</v>
      </c>
      <c r="D212">
        <v>211</v>
      </c>
      <c r="E212">
        <v>1</v>
      </c>
      <c r="F212" cm="1">
        <f t="array" ref="F212">_xlfn.IFS(AND(2=E211,B212=B211),3,B212=B211,2,TRUE,1)</f>
        <v>2</v>
      </c>
    </row>
    <row r="213" spans="1:10" x14ac:dyDescent="0.3">
      <c r="A213" s="2" t="s">
        <v>503</v>
      </c>
      <c r="B213">
        <v>6295</v>
      </c>
      <c r="C213" s="2" t="s">
        <v>467</v>
      </c>
      <c r="D213">
        <v>30</v>
      </c>
      <c r="E213">
        <v>1</v>
      </c>
    </row>
    <row r="214" spans="1:10" x14ac:dyDescent="0.3">
      <c r="A214" s="2" t="s">
        <v>641</v>
      </c>
      <c r="B214">
        <v>6295</v>
      </c>
      <c r="C214" s="2" t="s">
        <v>552</v>
      </c>
      <c r="D214">
        <v>14</v>
      </c>
      <c r="E214">
        <v>1</v>
      </c>
    </row>
    <row r="215" spans="1:10" x14ac:dyDescent="0.3">
      <c r="A215" s="2" t="s">
        <v>331</v>
      </c>
      <c r="B215">
        <v>7346</v>
      </c>
      <c r="C215" s="2" t="s">
        <v>282</v>
      </c>
      <c r="D215">
        <v>67</v>
      </c>
      <c r="E215">
        <v>1</v>
      </c>
      <c r="F215" cm="1">
        <f t="array" ref="F215">_xlfn.IFS(AND(2=E214,B215=B214),3,B215=B214,2,TRUE,1)</f>
        <v>1</v>
      </c>
    </row>
    <row r="216" spans="1:10" x14ac:dyDescent="0.3">
      <c r="A216" s="2" t="s">
        <v>332</v>
      </c>
      <c r="B216">
        <v>7346</v>
      </c>
      <c r="C216" s="2" t="s">
        <v>282</v>
      </c>
      <c r="D216">
        <v>59</v>
      </c>
      <c r="E216">
        <v>1</v>
      </c>
      <c r="F216" cm="1">
        <f t="array" ref="F216">_xlfn.IFS(AND(2=E215,B216=B215),3,B216=B215,2,TRUE,1)</f>
        <v>2</v>
      </c>
    </row>
    <row r="217" spans="1:10" x14ac:dyDescent="0.3">
      <c r="A217" s="2" t="s">
        <v>333</v>
      </c>
      <c r="B217">
        <v>8740</v>
      </c>
      <c r="C217" s="2" t="s">
        <v>282</v>
      </c>
      <c r="D217">
        <v>4</v>
      </c>
      <c r="E217">
        <v>1</v>
      </c>
      <c r="F217" cm="1">
        <f t="array" ref="F217">_xlfn.IFS(AND(2=E216,B217=B216),3,B217=B216,2,TRUE,1)</f>
        <v>1</v>
      </c>
    </row>
    <row r="218" spans="1:10" x14ac:dyDescent="0.3">
      <c r="A218" s="2" t="s">
        <v>617</v>
      </c>
      <c r="B218">
        <v>8740</v>
      </c>
      <c r="C218" s="2" t="s">
        <v>552</v>
      </c>
      <c r="D218">
        <v>3965</v>
      </c>
      <c r="E218">
        <v>0</v>
      </c>
    </row>
    <row r="219" spans="1:10" x14ac:dyDescent="0.3">
      <c r="A219" s="2" t="s">
        <v>618</v>
      </c>
      <c r="B219">
        <v>8740</v>
      </c>
      <c r="C219" s="2" t="s">
        <v>552</v>
      </c>
      <c r="D219">
        <v>4</v>
      </c>
      <c r="E219">
        <v>1</v>
      </c>
    </row>
    <row r="220" spans="1:10" x14ac:dyDescent="0.3">
      <c r="A220" s="2" t="s">
        <v>334</v>
      </c>
      <c r="B220">
        <v>8812</v>
      </c>
      <c r="C220" s="2" t="s">
        <v>282</v>
      </c>
      <c r="D220">
        <v>7669</v>
      </c>
      <c r="E220">
        <v>0</v>
      </c>
      <c r="F220" cm="1">
        <f t="array" ref="F220">_xlfn.IFS(AND(2=E219,B220=B219),3,B220=B219,2,TRUE,1)</f>
        <v>1</v>
      </c>
    </row>
    <row r="221" spans="1:10" x14ac:dyDescent="0.3">
      <c r="A221" s="2" t="s">
        <v>335</v>
      </c>
      <c r="B221">
        <v>8812</v>
      </c>
      <c r="C221" s="2" t="s">
        <v>282</v>
      </c>
      <c r="D221">
        <v>1972</v>
      </c>
      <c r="E221">
        <v>0</v>
      </c>
      <c r="F221" cm="1">
        <f t="array" ref="F221">_xlfn.IFS(AND(2=E220,B221=B220),3,B221=B220,2,TRUE,1)</f>
        <v>2</v>
      </c>
    </row>
    <row r="222" spans="1:10" x14ac:dyDescent="0.3">
      <c r="A222" s="2" t="s">
        <v>336</v>
      </c>
      <c r="B222">
        <v>8912</v>
      </c>
      <c r="C222" s="2" t="s">
        <v>282</v>
      </c>
      <c r="D222">
        <v>170</v>
      </c>
      <c r="E222">
        <v>1</v>
      </c>
      <c r="F222" cm="1">
        <f t="array" ref="F222">_xlfn.IFS(AND(2=E221,B222=B221),3,B222=B221,2,TRUE,1)</f>
        <v>1</v>
      </c>
    </row>
    <row r="223" spans="1:10" x14ac:dyDescent="0.3">
      <c r="A223" s="2" t="s">
        <v>337</v>
      </c>
      <c r="B223">
        <v>8912</v>
      </c>
      <c r="C223" s="2" t="s">
        <v>282</v>
      </c>
      <c r="D223">
        <v>27</v>
      </c>
      <c r="E223">
        <v>1</v>
      </c>
      <c r="F223" cm="1">
        <f t="array" ref="F223">_xlfn.IFS(AND(2=E222,B223=B222),3,B223=B222,2,TRUE,1)</f>
        <v>2</v>
      </c>
    </row>
    <row r="224" spans="1:10" x14ac:dyDescent="0.3">
      <c r="A224" s="2" t="s">
        <v>486</v>
      </c>
      <c r="B224">
        <v>8912</v>
      </c>
      <c r="C224" s="2" t="s">
        <v>467</v>
      </c>
      <c r="D224">
        <v>1130</v>
      </c>
      <c r="E224">
        <v>1</v>
      </c>
    </row>
    <row r="225" spans="1:6" x14ac:dyDescent="0.3">
      <c r="A225" s="2" t="s">
        <v>487</v>
      </c>
      <c r="B225">
        <v>8912</v>
      </c>
      <c r="C225" s="2" t="s">
        <v>467</v>
      </c>
      <c r="D225">
        <v>80</v>
      </c>
      <c r="E225">
        <v>1</v>
      </c>
    </row>
    <row r="226" spans="1:6" x14ac:dyDescent="0.3">
      <c r="A226" s="2" t="s">
        <v>565</v>
      </c>
      <c r="B226">
        <v>8912</v>
      </c>
      <c r="C226" s="2" t="s">
        <v>552</v>
      </c>
      <c r="D226">
        <v>1513</v>
      </c>
      <c r="E226">
        <v>1</v>
      </c>
    </row>
    <row r="227" spans="1:6" x14ac:dyDescent="0.3">
      <c r="A227" s="2" t="s">
        <v>566</v>
      </c>
      <c r="B227">
        <v>8912</v>
      </c>
      <c r="C227" s="2" t="s">
        <v>552</v>
      </c>
      <c r="D227">
        <v>47</v>
      </c>
      <c r="E227">
        <v>1</v>
      </c>
    </row>
    <row r="228" spans="1:6" x14ac:dyDescent="0.3">
      <c r="A228" s="2" t="s">
        <v>172</v>
      </c>
      <c r="B228">
        <v>8931</v>
      </c>
      <c r="C228" s="2" t="s">
        <v>282</v>
      </c>
      <c r="D228">
        <v>526</v>
      </c>
      <c r="E228">
        <v>0</v>
      </c>
      <c r="F228" cm="1">
        <f t="array" ref="F228">_xlfn.IFS(AND(2=E227,B228=B227),3,B228=B227,2,TRUE,1)</f>
        <v>1</v>
      </c>
    </row>
    <row r="229" spans="1:6" x14ac:dyDescent="0.3">
      <c r="A229" s="2" t="s">
        <v>287</v>
      </c>
      <c r="B229">
        <v>8931</v>
      </c>
      <c r="C229" s="2" t="s">
        <v>282</v>
      </c>
      <c r="D229">
        <v>51</v>
      </c>
      <c r="E229">
        <v>1</v>
      </c>
      <c r="F229" cm="1">
        <f t="array" ref="F229">_xlfn.IFS(AND(2=E228,B229=B228),3,B229=B228,2,TRUE,1)</f>
        <v>2</v>
      </c>
    </row>
    <row r="230" spans="1:6" x14ac:dyDescent="0.3">
      <c r="A230" s="2" t="s">
        <v>604</v>
      </c>
      <c r="B230">
        <v>8931</v>
      </c>
      <c r="C230" s="2" t="s">
        <v>552</v>
      </c>
      <c r="D230">
        <v>4993</v>
      </c>
      <c r="E230">
        <v>0</v>
      </c>
    </row>
    <row r="231" spans="1:6" x14ac:dyDescent="0.3">
      <c r="A231" s="2" t="s">
        <v>605</v>
      </c>
      <c r="B231">
        <v>8931</v>
      </c>
      <c r="C231" s="2" t="s">
        <v>552</v>
      </c>
      <c r="D231">
        <v>42</v>
      </c>
      <c r="E231">
        <v>1</v>
      </c>
    </row>
    <row r="232" spans="1:6" x14ac:dyDescent="0.3">
      <c r="A232" s="2" t="s">
        <v>338</v>
      </c>
      <c r="B232">
        <v>9104</v>
      </c>
      <c r="C232" s="2" t="s">
        <v>282</v>
      </c>
      <c r="D232">
        <v>5322</v>
      </c>
      <c r="E232">
        <v>0</v>
      </c>
      <c r="F232" cm="1">
        <f t="array" ref="F232">_xlfn.IFS(AND(2=E231,B232=B231),3,B232=B231,2,TRUE,1)</f>
        <v>1</v>
      </c>
    </row>
    <row r="233" spans="1:6" x14ac:dyDescent="0.3">
      <c r="A233" s="2" t="s">
        <v>339</v>
      </c>
      <c r="B233">
        <v>9104</v>
      </c>
      <c r="C233" s="2" t="s">
        <v>282</v>
      </c>
      <c r="D233">
        <v>5022</v>
      </c>
      <c r="E233">
        <v>0</v>
      </c>
      <c r="F233" cm="1">
        <f t="array" ref="F233">_xlfn.IFS(AND(2=E232,B233=B232),3,B233=B232,2,TRUE,1)</f>
        <v>2</v>
      </c>
    </row>
    <row r="234" spans="1:6" x14ac:dyDescent="0.3">
      <c r="A234" s="2" t="s">
        <v>516</v>
      </c>
      <c r="B234">
        <v>9104</v>
      </c>
      <c r="C234" s="2" t="s">
        <v>467</v>
      </c>
      <c r="D234">
        <v>10331</v>
      </c>
      <c r="E234">
        <v>0</v>
      </c>
    </row>
    <row r="235" spans="1:6" x14ac:dyDescent="0.3">
      <c r="A235" s="2" t="s">
        <v>517</v>
      </c>
      <c r="B235">
        <v>9104</v>
      </c>
      <c r="C235" s="2" t="s">
        <v>467</v>
      </c>
      <c r="D235">
        <v>6012</v>
      </c>
      <c r="E235">
        <v>0</v>
      </c>
    </row>
    <row r="236" spans="1:6" x14ac:dyDescent="0.3">
      <c r="A236" s="2" t="s">
        <v>340</v>
      </c>
      <c r="B236">
        <v>9233</v>
      </c>
      <c r="C236" s="2" t="s">
        <v>282</v>
      </c>
      <c r="D236">
        <v>243</v>
      </c>
      <c r="E236">
        <v>1</v>
      </c>
      <c r="F236" cm="1">
        <f t="array" ref="F236">_xlfn.IFS(AND(2=E235,B236=B235),3,B236=B235,2,TRUE,1)</f>
        <v>1</v>
      </c>
    </row>
    <row r="237" spans="1:6" x14ac:dyDescent="0.3">
      <c r="A237" s="2" t="s">
        <v>341</v>
      </c>
      <c r="B237">
        <v>9233</v>
      </c>
      <c r="C237" s="2" t="s">
        <v>282</v>
      </c>
      <c r="D237">
        <v>81</v>
      </c>
      <c r="E237">
        <v>1</v>
      </c>
      <c r="F237" cm="1">
        <f t="array" ref="F237">_xlfn.IFS(AND(2=E236,B237=B236),3,B237=B236,2,TRUE,1)</f>
        <v>2</v>
      </c>
    </row>
    <row r="238" spans="1:6" x14ac:dyDescent="0.3">
      <c r="A238" s="2" t="s">
        <v>342</v>
      </c>
      <c r="B238">
        <v>9368</v>
      </c>
      <c r="C238" s="2" t="s">
        <v>282</v>
      </c>
      <c r="D238">
        <v>12</v>
      </c>
      <c r="E238">
        <v>1</v>
      </c>
      <c r="F238" cm="1">
        <f t="array" ref="F238">_xlfn.IFS(AND(2=E237,B238=B237),3,B238=B237,2,TRUE,1)</f>
        <v>1</v>
      </c>
    </row>
    <row r="239" spans="1:6" x14ac:dyDescent="0.3">
      <c r="A239" s="2" t="s">
        <v>491</v>
      </c>
      <c r="B239">
        <v>9368</v>
      </c>
      <c r="C239" s="2" t="s">
        <v>467</v>
      </c>
      <c r="D239">
        <v>14530</v>
      </c>
      <c r="E239">
        <v>0</v>
      </c>
    </row>
    <row r="240" spans="1:6" x14ac:dyDescent="0.3">
      <c r="A240" s="2" t="s">
        <v>492</v>
      </c>
      <c r="B240">
        <v>9368</v>
      </c>
      <c r="C240" s="2" t="s">
        <v>467</v>
      </c>
      <c r="D240">
        <v>14597</v>
      </c>
      <c r="E240">
        <v>0</v>
      </c>
    </row>
    <row r="241" spans="1:6" x14ac:dyDescent="0.3">
      <c r="A241" s="2" t="s">
        <v>343</v>
      </c>
      <c r="B241">
        <v>9487</v>
      </c>
      <c r="C241" s="2" t="s">
        <v>282</v>
      </c>
      <c r="D241">
        <v>23</v>
      </c>
      <c r="E241">
        <v>1</v>
      </c>
      <c r="F241" cm="1">
        <f t="array" ref="F241">_xlfn.IFS(AND(2=E240,B241=B240),3,B241=B240,2,TRUE,1)</f>
        <v>1</v>
      </c>
    </row>
    <row r="242" spans="1:6" x14ac:dyDescent="0.3">
      <c r="A242" s="2" t="s">
        <v>646</v>
      </c>
      <c r="B242">
        <v>9487</v>
      </c>
      <c r="C242" s="2" t="s">
        <v>552</v>
      </c>
      <c r="D242">
        <v>3726</v>
      </c>
      <c r="E242">
        <v>0</v>
      </c>
    </row>
    <row r="243" spans="1:6" x14ac:dyDescent="0.3">
      <c r="A243" s="2" t="s">
        <v>647</v>
      </c>
      <c r="B243">
        <v>9487</v>
      </c>
      <c r="C243" s="2" t="s">
        <v>552</v>
      </c>
      <c r="D243">
        <v>3577</v>
      </c>
      <c r="E243">
        <v>0</v>
      </c>
      <c r="F243" cm="1">
        <f t="array" ref="F243">_xlfn.IFS(AND(2=E44,B243=B44),3,B243=B44,2,TRUE,1)</f>
        <v>1</v>
      </c>
    </row>
    <row r="244" spans="1:6" x14ac:dyDescent="0.3">
      <c r="A244" s="2" t="s">
        <v>344</v>
      </c>
      <c r="B244">
        <v>9600</v>
      </c>
      <c r="C244" s="2" t="s">
        <v>282</v>
      </c>
      <c r="D244">
        <v>10</v>
      </c>
      <c r="E244">
        <v>1</v>
      </c>
      <c r="F244" cm="1">
        <f t="array" ref="F244">_xlfn.IFS(AND(2=E243,B244=B243),3,B244=B243,2,TRUE,1)</f>
        <v>1</v>
      </c>
    </row>
    <row r="245" spans="1:6" x14ac:dyDescent="0.3">
      <c r="A245" s="2" t="s">
        <v>550</v>
      </c>
      <c r="B245">
        <v>9600</v>
      </c>
      <c r="C245" s="2" t="s">
        <v>467</v>
      </c>
      <c r="D245">
        <v>12</v>
      </c>
      <c r="E245">
        <v>1</v>
      </c>
    </row>
    <row r="246" spans="1:6" x14ac:dyDescent="0.3">
      <c r="A246" s="2" t="s">
        <v>606</v>
      </c>
      <c r="B246">
        <v>9600</v>
      </c>
      <c r="C246" s="2" t="s">
        <v>552</v>
      </c>
      <c r="D246">
        <v>59</v>
      </c>
      <c r="E246">
        <v>1</v>
      </c>
    </row>
    <row r="247" spans="1:6" x14ac:dyDescent="0.3">
      <c r="A247" s="2" t="s">
        <v>345</v>
      </c>
      <c r="B247">
        <v>9656</v>
      </c>
      <c r="C247" s="2" t="s">
        <v>282</v>
      </c>
      <c r="D247">
        <v>293</v>
      </c>
      <c r="E247">
        <v>0</v>
      </c>
      <c r="F247" cm="1">
        <f t="array" ref="F247">_xlfn.IFS(AND(2=E246,B247=B246),3,B247=B246,2,TRUE,1)</f>
        <v>1</v>
      </c>
    </row>
    <row r="248" spans="1:6" x14ac:dyDescent="0.3">
      <c r="A248" s="2" t="s">
        <v>346</v>
      </c>
      <c r="B248">
        <v>9656</v>
      </c>
      <c r="C248" s="2" t="s">
        <v>282</v>
      </c>
      <c r="D248">
        <v>1</v>
      </c>
      <c r="E248">
        <v>1</v>
      </c>
      <c r="F248" cm="1">
        <f t="array" ref="F248">_xlfn.IFS(AND(2=E247,B248=B247),3,B248=B247,2,TRUE,1)</f>
        <v>2</v>
      </c>
    </row>
    <row r="249" spans="1:6" x14ac:dyDescent="0.3">
      <c r="A249" s="2" t="s">
        <v>539</v>
      </c>
      <c r="B249">
        <v>9656</v>
      </c>
      <c r="C249" s="2" t="s">
        <v>467</v>
      </c>
      <c r="D249">
        <v>81</v>
      </c>
      <c r="E249">
        <v>0</v>
      </c>
    </row>
    <row r="250" spans="1:6" x14ac:dyDescent="0.3">
      <c r="A250" s="2" t="s">
        <v>540</v>
      </c>
      <c r="B250">
        <v>9656</v>
      </c>
      <c r="C250" s="2" t="s">
        <v>467</v>
      </c>
      <c r="D250">
        <v>63</v>
      </c>
      <c r="E250">
        <v>1</v>
      </c>
    </row>
    <row r="251" spans="1:6" x14ac:dyDescent="0.3">
      <c r="A251" s="2" t="s">
        <v>347</v>
      </c>
      <c r="B251">
        <v>9772</v>
      </c>
      <c r="C251" s="2" t="s">
        <v>282</v>
      </c>
      <c r="D251">
        <v>734</v>
      </c>
      <c r="E251">
        <v>0</v>
      </c>
      <c r="F251" cm="1">
        <f t="array" ref="F251">_xlfn.IFS(AND(2=E250,B251=B250),3,B251=B250,2,TRUE,1)</f>
        <v>1</v>
      </c>
    </row>
    <row r="252" spans="1:6" x14ac:dyDescent="0.3">
      <c r="A252" s="2" t="s">
        <v>348</v>
      </c>
      <c r="B252">
        <v>9772</v>
      </c>
      <c r="C252" s="2" t="s">
        <v>282</v>
      </c>
      <c r="D252">
        <v>516</v>
      </c>
      <c r="E252">
        <v>1</v>
      </c>
      <c r="F252" cm="1">
        <f t="array" ref="F252">_xlfn.IFS(AND(2=E251,B252=B251),3,B252=B251,2,TRUE,1)</f>
        <v>2</v>
      </c>
    </row>
    <row r="253" spans="1:6" x14ac:dyDescent="0.3">
      <c r="A253" s="2" t="s">
        <v>600</v>
      </c>
      <c r="B253">
        <v>9772</v>
      </c>
      <c r="C253" s="2" t="s">
        <v>552</v>
      </c>
      <c r="D253">
        <v>168</v>
      </c>
      <c r="E253">
        <v>0</v>
      </c>
    </row>
    <row r="254" spans="1:6" x14ac:dyDescent="0.3">
      <c r="A254" s="2" t="s">
        <v>601</v>
      </c>
      <c r="B254">
        <v>9772</v>
      </c>
      <c r="C254" s="2" t="s">
        <v>552</v>
      </c>
      <c r="D254">
        <v>275</v>
      </c>
      <c r="E254">
        <v>0</v>
      </c>
    </row>
    <row r="255" spans="1:6" x14ac:dyDescent="0.3">
      <c r="A255" s="2" t="s">
        <v>163</v>
      </c>
      <c r="B255">
        <v>9828</v>
      </c>
      <c r="C255" s="2" t="s">
        <v>282</v>
      </c>
      <c r="D255">
        <v>5132</v>
      </c>
      <c r="E255">
        <v>0</v>
      </c>
      <c r="F255" cm="1">
        <f t="array" ref="F255">_xlfn.IFS(AND(2=E254,B255=B254),3,B255=B254,2,TRUE,1)</f>
        <v>1</v>
      </c>
    </row>
    <row r="256" spans="1:6" x14ac:dyDescent="0.3">
      <c r="A256" s="2" t="s">
        <v>166</v>
      </c>
      <c r="B256">
        <v>9828</v>
      </c>
      <c r="C256" s="2" t="s">
        <v>282</v>
      </c>
      <c r="D256">
        <v>2614</v>
      </c>
      <c r="E256">
        <v>1</v>
      </c>
      <c r="F256" cm="1">
        <f t="array" ref="F256">_xlfn.IFS(AND(2=E255,B256=B255),3,B256=B255,2,TRUE,1)</f>
        <v>2</v>
      </c>
    </row>
    <row r="257" spans="1:6" x14ac:dyDescent="0.3">
      <c r="A257" s="2" t="s">
        <v>442</v>
      </c>
      <c r="B257">
        <v>9828</v>
      </c>
      <c r="C257" s="2" t="s">
        <v>399</v>
      </c>
      <c r="D257">
        <v>4546</v>
      </c>
      <c r="E257">
        <v>0</v>
      </c>
      <c r="F257" cm="1">
        <f t="array" ref="F257">_xlfn.IFS(AND(2=E256,B257=B256),3,B257=B256,2,TRUE,1)</f>
        <v>2</v>
      </c>
    </row>
    <row r="258" spans="1:6" x14ac:dyDescent="0.3">
      <c r="A258" s="2" t="s">
        <v>443</v>
      </c>
      <c r="B258">
        <v>9828</v>
      </c>
      <c r="C258" s="2" t="s">
        <v>399</v>
      </c>
      <c r="D258">
        <v>909</v>
      </c>
      <c r="E258">
        <v>1</v>
      </c>
      <c r="F258" cm="1">
        <f t="array" ref="F258">_xlfn.IFS(AND(2=E257,B258=B257),3,B258=B257,2,TRUE,1)</f>
        <v>2</v>
      </c>
    </row>
    <row r="259" spans="1:6" x14ac:dyDescent="0.3">
      <c r="A259" s="2" t="s">
        <v>547</v>
      </c>
      <c r="B259">
        <v>9828</v>
      </c>
      <c r="C259" s="2" t="s">
        <v>467</v>
      </c>
      <c r="D259">
        <v>8546</v>
      </c>
      <c r="E259">
        <v>0</v>
      </c>
    </row>
    <row r="260" spans="1:6" x14ac:dyDescent="0.3">
      <c r="A260" s="2" t="s">
        <v>548</v>
      </c>
      <c r="B260">
        <v>9828</v>
      </c>
      <c r="C260" s="2" t="s">
        <v>467</v>
      </c>
      <c r="D260">
        <v>4773</v>
      </c>
      <c r="E260">
        <v>1</v>
      </c>
    </row>
    <row r="261" spans="1:6" x14ac:dyDescent="0.3">
      <c r="A261" s="2" t="s">
        <v>554</v>
      </c>
      <c r="B261">
        <v>9828</v>
      </c>
      <c r="C261" s="2" t="s">
        <v>552</v>
      </c>
      <c r="D261">
        <v>3183</v>
      </c>
      <c r="E261">
        <v>0</v>
      </c>
    </row>
    <row r="262" spans="1:6" x14ac:dyDescent="0.3">
      <c r="A262" s="2" t="s">
        <v>555</v>
      </c>
      <c r="B262">
        <v>9828</v>
      </c>
      <c r="C262" s="2" t="s">
        <v>552</v>
      </c>
      <c r="D262">
        <v>4709</v>
      </c>
      <c r="E262">
        <v>0</v>
      </c>
    </row>
    <row r="263" spans="1:6" x14ac:dyDescent="0.3">
      <c r="A263" s="2" t="s">
        <v>349</v>
      </c>
      <c r="B263">
        <v>10123</v>
      </c>
      <c r="C263" s="2" t="s">
        <v>282</v>
      </c>
      <c r="D263">
        <v>1871</v>
      </c>
      <c r="E263">
        <v>0</v>
      </c>
      <c r="F263" cm="1">
        <f t="array" ref="F263">_xlfn.IFS(AND(2=E262,B263=B262),3,B263=B262,2,TRUE,1)</f>
        <v>1</v>
      </c>
    </row>
    <row r="264" spans="1:6" x14ac:dyDescent="0.3">
      <c r="A264" s="2" t="s">
        <v>350</v>
      </c>
      <c r="B264">
        <v>10123</v>
      </c>
      <c r="C264" s="2" t="s">
        <v>282</v>
      </c>
      <c r="D264">
        <v>2946</v>
      </c>
      <c r="E264">
        <v>0</v>
      </c>
      <c r="F264" cm="1">
        <f t="array" ref="F264">_xlfn.IFS(AND(2=E263,B264=B263),3,B264=B263,2,TRUE,1)</f>
        <v>2</v>
      </c>
    </row>
    <row r="265" spans="1:6" x14ac:dyDescent="0.3">
      <c r="A265" s="2" t="s">
        <v>537</v>
      </c>
      <c r="B265">
        <v>10123</v>
      </c>
      <c r="C265" s="2" t="s">
        <v>467</v>
      </c>
      <c r="D265">
        <v>7466</v>
      </c>
      <c r="E265">
        <v>0</v>
      </c>
    </row>
    <row r="266" spans="1:6" x14ac:dyDescent="0.3">
      <c r="A266" s="2" t="s">
        <v>538</v>
      </c>
      <c r="B266">
        <v>10123</v>
      </c>
      <c r="C266" s="2" t="s">
        <v>467</v>
      </c>
      <c r="D266">
        <v>7573</v>
      </c>
      <c r="E266">
        <v>0</v>
      </c>
    </row>
    <row r="267" spans="1:6" x14ac:dyDescent="0.3">
      <c r="A267" s="2" t="s">
        <v>351</v>
      </c>
      <c r="B267">
        <v>10739</v>
      </c>
      <c r="C267" s="2" t="s">
        <v>282</v>
      </c>
      <c r="D267">
        <v>162</v>
      </c>
      <c r="E267">
        <v>1</v>
      </c>
      <c r="F267" cm="1">
        <f t="array" ref="F267">_xlfn.IFS(AND(2=E266,B267=B266),3,B267=B266,2,TRUE,1)</f>
        <v>1</v>
      </c>
    </row>
    <row r="268" spans="1:6" x14ac:dyDescent="0.3">
      <c r="A268" s="2" t="s">
        <v>352</v>
      </c>
      <c r="B268">
        <v>10739</v>
      </c>
      <c r="C268" s="2" t="s">
        <v>282</v>
      </c>
      <c r="D268">
        <v>44</v>
      </c>
      <c r="E268">
        <v>1</v>
      </c>
      <c r="F268" cm="1">
        <f t="array" ref="F268">_xlfn.IFS(AND(2=E267,B268=B267),3,B268=B267,2,TRUE,1)</f>
        <v>2</v>
      </c>
    </row>
    <row r="269" spans="1:6" x14ac:dyDescent="0.3">
      <c r="A269" s="2" t="s">
        <v>526</v>
      </c>
      <c r="B269">
        <v>10739</v>
      </c>
      <c r="C269" s="2" t="s">
        <v>467</v>
      </c>
      <c r="D269">
        <v>99</v>
      </c>
      <c r="E269">
        <v>1</v>
      </c>
    </row>
    <row r="270" spans="1:6" x14ac:dyDescent="0.3">
      <c r="A270" s="2" t="s">
        <v>527</v>
      </c>
      <c r="B270">
        <v>10739</v>
      </c>
      <c r="C270" s="2" t="s">
        <v>467</v>
      </c>
      <c r="D270">
        <v>87</v>
      </c>
      <c r="E270">
        <v>1</v>
      </c>
    </row>
    <row r="271" spans="1:6" x14ac:dyDescent="0.3">
      <c r="A271" s="2" t="s">
        <v>573</v>
      </c>
      <c r="B271">
        <v>10739</v>
      </c>
      <c r="C271" s="2" t="s">
        <v>552</v>
      </c>
      <c r="D271">
        <v>887</v>
      </c>
      <c r="E271">
        <v>1</v>
      </c>
    </row>
    <row r="272" spans="1:6" x14ac:dyDescent="0.3">
      <c r="A272" s="2" t="s">
        <v>574</v>
      </c>
      <c r="B272">
        <v>10739</v>
      </c>
      <c r="C272" s="2" t="s">
        <v>552</v>
      </c>
      <c r="D272">
        <v>145</v>
      </c>
      <c r="E272">
        <v>1</v>
      </c>
    </row>
    <row r="273" spans="1:6" x14ac:dyDescent="0.3">
      <c r="A273" s="2" t="s">
        <v>170</v>
      </c>
      <c r="B273">
        <v>10759</v>
      </c>
      <c r="C273" s="2" t="s">
        <v>282</v>
      </c>
      <c r="D273">
        <v>294</v>
      </c>
      <c r="E273">
        <v>1</v>
      </c>
      <c r="F273" cm="1">
        <f t="array" ref="F273">_xlfn.IFS(AND(2=E272,B273=B272),3,B273=B272,2,TRUE,1)</f>
        <v>1</v>
      </c>
    </row>
    <row r="274" spans="1:6" x14ac:dyDescent="0.3">
      <c r="A274" s="2" t="s">
        <v>171</v>
      </c>
      <c r="B274">
        <v>10759</v>
      </c>
      <c r="C274" s="2" t="s">
        <v>282</v>
      </c>
      <c r="D274">
        <v>10</v>
      </c>
      <c r="E274">
        <v>1</v>
      </c>
      <c r="F274" cm="1">
        <f t="array" ref="F274">_xlfn.IFS(AND(2=E273,B274=B273),3,B274=B273,2,TRUE,1)</f>
        <v>2</v>
      </c>
    </row>
    <row r="275" spans="1:6" x14ac:dyDescent="0.3">
      <c r="A275" s="2" t="s">
        <v>431</v>
      </c>
      <c r="B275">
        <v>10759</v>
      </c>
      <c r="C275" s="2" t="s">
        <v>399</v>
      </c>
      <c r="D275">
        <v>541</v>
      </c>
      <c r="E275">
        <v>1</v>
      </c>
      <c r="F275" cm="1">
        <f t="array" ref="F275">_xlfn.IFS(AND(2=E274,B275=B274),3,B275=B274,2,TRUE,1)</f>
        <v>2</v>
      </c>
    </row>
    <row r="276" spans="1:6" x14ac:dyDescent="0.3">
      <c r="A276" s="2" t="s">
        <v>432</v>
      </c>
      <c r="B276">
        <v>10759</v>
      </c>
      <c r="C276" s="2" t="s">
        <v>399</v>
      </c>
      <c r="D276">
        <v>2068</v>
      </c>
      <c r="E276">
        <v>1</v>
      </c>
      <c r="F276" cm="1">
        <f t="array" ref="F276">_xlfn.IFS(AND(2=E275,B276=B275),3,B276=B275,2,TRUE,1)</f>
        <v>2</v>
      </c>
    </row>
    <row r="277" spans="1:6" x14ac:dyDescent="0.3">
      <c r="A277" s="2" t="s">
        <v>599</v>
      </c>
      <c r="B277">
        <v>10759</v>
      </c>
      <c r="C277" s="2" t="s">
        <v>552</v>
      </c>
      <c r="D277">
        <v>9</v>
      </c>
      <c r="E277">
        <v>1</v>
      </c>
    </row>
    <row r="278" spans="1:6" x14ac:dyDescent="0.3">
      <c r="A278" s="2" t="s">
        <v>353</v>
      </c>
      <c r="B278">
        <v>11643</v>
      </c>
      <c r="C278" s="2" t="s">
        <v>282</v>
      </c>
      <c r="D278">
        <v>144</v>
      </c>
      <c r="E278">
        <v>0</v>
      </c>
      <c r="F278" cm="1">
        <f t="array" ref="F278">_xlfn.IFS(AND(2=E277,B278=B277),3,B278=B277,2,TRUE,1)</f>
        <v>1</v>
      </c>
    </row>
    <row r="279" spans="1:6" x14ac:dyDescent="0.3">
      <c r="A279" s="2" t="s">
        <v>354</v>
      </c>
      <c r="B279">
        <v>11643</v>
      </c>
      <c r="C279" s="2" t="s">
        <v>282</v>
      </c>
      <c r="D279">
        <v>6</v>
      </c>
      <c r="E279">
        <v>1</v>
      </c>
      <c r="F279" cm="1">
        <f t="array" ref="F279">_xlfn.IFS(AND(2=E278,B279=B278),3,B279=B278,2,TRUE,1)</f>
        <v>2</v>
      </c>
    </row>
    <row r="280" spans="1:6" x14ac:dyDescent="0.3">
      <c r="A280" s="2" t="s">
        <v>630</v>
      </c>
      <c r="B280">
        <v>11643</v>
      </c>
      <c r="C280" s="2" t="s">
        <v>552</v>
      </c>
      <c r="D280">
        <v>149</v>
      </c>
      <c r="E280">
        <v>1</v>
      </c>
    </row>
    <row r="281" spans="1:6" x14ac:dyDescent="0.3">
      <c r="A281" s="2" t="s">
        <v>631</v>
      </c>
      <c r="B281">
        <v>11643</v>
      </c>
      <c r="C281" s="2" t="s">
        <v>552</v>
      </c>
      <c r="D281">
        <v>17</v>
      </c>
      <c r="E281">
        <v>1</v>
      </c>
    </row>
    <row r="282" spans="1:6" x14ac:dyDescent="0.3">
      <c r="A282" s="2" t="s">
        <v>355</v>
      </c>
      <c r="B282">
        <v>12525</v>
      </c>
      <c r="C282" s="2" t="s">
        <v>282</v>
      </c>
      <c r="D282">
        <v>23</v>
      </c>
      <c r="E282">
        <v>1</v>
      </c>
      <c r="F282" cm="1">
        <f t="array" ref="F282">_xlfn.IFS(AND(2=E281,B282=B281),3,B282=B281,2,TRUE,1)</f>
        <v>1</v>
      </c>
    </row>
    <row r="283" spans="1:6" x14ac:dyDescent="0.3">
      <c r="A283" s="2" t="s">
        <v>544</v>
      </c>
      <c r="B283">
        <v>12525</v>
      </c>
      <c r="C283" s="2" t="s">
        <v>467</v>
      </c>
      <c r="D283">
        <v>3</v>
      </c>
      <c r="E283">
        <v>1</v>
      </c>
    </row>
    <row r="284" spans="1:6" x14ac:dyDescent="0.3">
      <c r="A284" s="2" t="s">
        <v>576</v>
      </c>
      <c r="B284">
        <v>12525</v>
      </c>
      <c r="C284" s="2" t="s">
        <v>552</v>
      </c>
      <c r="D284">
        <v>16</v>
      </c>
      <c r="E284">
        <v>1</v>
      </c>
    </row>
    <row r="285" spans="1:6" x14ac:dyDescent="0.3">
      <c r="A285" s="2" t="s">
        <v>356</v>
      </c>
      <c r="B285">
        <v>12785</v>
      </c>
      <c r="C285" s="2" t="s">
        <v>282</v>
      </c>
      <c r="D285">
        <v>14</v>
      </c>
      <c r="E285">
        <v>1</v>
      </c>
      <c r="F285" cm="1">
        <f t="array" ref="F285">_xlfn.IFS(AND(2=E284,B285=B284),3,B285=B284,2,TRUE,1)</f>
        <v>1</v>
      </c>
    </row>
    <row r="286" spans="1:6" x14ac:dyDescent="0.3">
      <c r="A286" s="2" t="s">
        <v>541</v>
      </c>
      <c r="B286">
        <v>12785</v>
      </c>
      <c r="C286" s="2" t="s">
        <v>467</v>
      </c>
      <c r="D286">
        <v>24</v>
      </c>
      <c r="E286">
        <v>1</v>
      </c>
    </row>
    <row r="287" spans="1:6" x14ac:dyDescent="0.3">
      <c r="A287" s="2" t="s">
        <v>542</v>
      </c>
      <c r="B287">
        <v>12785</v>
      </c>
      <c r="C287" s="2" t="s">
        <v>467</v>
      </c>
      <c r="D287">
        <v>5</v>
      </c>
      <c r="E287">
        <v>1</v>
      </c>
    </row>
    <row r="288" spans="1:6" x14ac:dyDescent="0.3">
      <c r="A288" s="2" t="s">
        <v>632</v>
      </c>
      <c r="B288">
        <v>12785</v>
      </c>
      <c r="C288" s="2" t="s">
        <v>552</v>
      </c>
      <c r="D288">
        <v>41</v>
      </c>
      <c r="E288">
        <v>1</v>
      </c>
    </row>
    <row r="289" spans="1:6" x14ac:dyDescent="0.3">
      <c r="A289" s="2" t="s">
        <v>357</v>
      </c>
      <c r="B289">
        <v>12829</v>
      </c>
      <c r="C289" s="2" t="s">
        <v>282</v>
      </c>
      <c r="D289">
        <v>372</v>
      </c>
      <c r="E289">
        <v>0</v>
      </c>
      <c r="F289" cm="1">
        <f t="array" ref="F289">_xlfn.IFS(AND(2=E288,B289=B288),3,B289=B288,2,TRUE,1)</f>
        <v>1</v>
      </c>
    </row>
    <row r="290" spans="1:6" x14ac:dyDescent="0.3">
      <c r="A290" s="2" t="s">
        <v>358</v>
      </c>
      <c r="B290">
        <v>12829</v>
      </c>
      <c r="C290" s="2" t="s">
        <v>282</v>
      </c>
      <c r="D290">
        <v>1</v>
      </c>
      <c r="E290">
        <v>1</v>
      </c>
      <c r="F290" cm="1">
        <f t="array" ref="F290">_xlfn.IFS(AND(2=E289,B290=B289),3,B290=B289,2,TRUE,1)</f>
        <v>2</v>
      </c>
    </row>
    <row r="291" spans="1:6" x14ac:dyDescent="0.3">
      <c r="A291" s="2" t="s">
        <v>530</v>
      </c>
      <c r="B291">
        <v>12829</v>
      </c>
      <c r="C291" s="2" t="s">
        <v>467</v>
      </c>
      <c r="D291">
        <v>313</v>
      </c>
      <c r="E291">
        <v>0</v>
      </c>
    </row>
    <row r="292" spans="1:6" x14ac:dyDescent="0.3">
      <c r="A292" s="2" t="s">
        <v>531</v>
      </c>
      <c r="B292">
        <v>12829</v>
      </c>
      <c r="C292" s="2" t="s">
        <v>467</v>
      </c>
      <c r="D292">
        <v>293</v>
      </c>
      <c r="E292">
        <v>1</v>
      </c>
    </row>
    <row r="293" spans="1:6" x14ac:dyDescent="0.3">
      <c r="A293" s="2" t="s">
        <v>607</v>
      </c>
      <c r="B293">
        <v>12829</v>
      </c>
      <c r="C293" s="2" t="s">
        <v>552</v>
      </c>
      <c r="D293">
        <v>1336</v>
      </c>
      <c r="E293">
        <v>0</v>
      </c>
    </row>
    <row r="294" spans="1:6" x14ac:dyDescent="0.3">
      <c r="A294" s="2" t="s">
        <v>608</v>
      </c>
      <c r="B294">
        <v>12829</v>
      </c>
      <c r="C294" s="2" t="s">
        <v>552</v>
      </c>
      <c r="D294">
        <v>91</v>
      </c>
      <c r="E294">
        <v>0</v>
      </c>
    </row>
    <row r="295" spans="1:6" x14ac:dyDescent="0.3">
      <c r="A295" s="2" t="s">
        <v>359</v>
      </c>
      <c r="B295">
        <v>12906</v>
      </c>
      <c r="C295" s="2" t="s">
        <v>282</v>
      </c>
      <c r="D295">
        <v>1630</v>
      </c>
      <c r="E295">
        <v>0</v>
      </c>
      <c r="F295" cm="1">
        <f t="array" ref="F295">_xlfn.IFS(AND(2=E294,B295=B294),3,B295=B294,2,TRUE,1)</f>
        <v>1</v>
      </c>
    </row>
    <row r="296" spans="1:6" x14ac:dyDescent="0.3">
      <c r="A296" s="2" t="s">
        <v>360</v>
      </c>
      <c r="B296">
        <v>12906</v>
      </c>
      <c r="C296" s="2" t="s">
        <v>282</v>
      </c>
      <c r="D296">
        <v>145</v>
      </c>
      <c r="E296">
        <v>0</v>
      </c>
      <c r="F296" cm="1">
        <f t="array" ref="F296">_xlfn.IFS(AND(2=E295,B296=B295),3,B296=B295,2,TRUE,1)</f>
        <v>2</v>
      </c>
    </row>
    <row r="297" spans="1:6" x14ac:dyDescent="0.3">
      <c r="A297" s="2" t="s">
        <v>493</v>
      </c>
      <c r="B297">
        <v>12906</v>
      </c>
      <c r="C297" s="2" t="s">
        <v>467</v>
      </c>
      <c r="D297">
        <v>1258</v>
      </c>
      <c r="E297">
        <v>0</v>
      </c>
    </row>
    <row r="298" spans="1:6" x14ac:dyDescent="0.3">
      <c r="A298" s="2" t="s">
        <v>494</v>
      </c>
      <c r="B298">
        <v>12906</v>
      </c>
      <c r="C298" s="2" t="s">
        <v>467</v>
      </c>
      <c r="D298">
        <v>1173</v>
      </c>
      <c r="E298">
        <v>0</v>
      </c>
    </row>
    <row r="299" spans="1:6" x14ac:dyDescent="0.3">
      <c r="A299" s="2" t="s">
        <v>613</v>
      </c>
      <c r="B299">
        <v>12906</v>
      </c>
      <c r="C299" s="2" t="s">
        <v>552</v>
      </c>
      <c r="D299">
        <v>5564</v>
      </c>
      <c r="E299">
        <v>0</v>
      </c>
    </row>
    <row r="300" spans="1:6" x14ac:dyDescent="0.3">
      <c r="A300" s="2" t="s">
        <v>614</v>
      </c>
      <c r="B300">
        <v>12906</v>
      </c>
      <c r="C300" s="2" t="s">
        <v>552</v>
      </c>
      <c r="D300">
        <v>224</v>
      </c>
      <c r="E300">
        <v>0</v>
      </c>
    </row>
    <row r="301" spans="1:6" x14ac:dyDescent="0.3">
      <c r="A301" s="2" t="s">
        <v>361</v>
      </c>
      <c r="B301">
        <v>13252</v>
      </c>
      <c r="C301" s="2" t="s">
        <v>282</v>
      </c>
      <c r="D301">
        <v>97</v>
      </c>
      <c r="E301">
        <v>1</v>
      </c>
      <c r="F301" cm="1">
        <f t="array" ref="F301">_xlfn.IFS(AND(2=E300,B301=B300),3,B301=B300,2,TRUE,1)</f>
        <v>1</v>
      </c>
    </row>
    <row r="302" spans="1:6" x14ac:dyDescent="0.3">
      <c r="A302" s="2" t="s">
        <v>362</v>
      </c>
      <c r="B302">
        <v>13252</v>
      </c>
      <c r="C302" s="2" t="s">
        <v>282</v>
      </c>
      <c r="D302">
        <v>6</v>
      </c>
      <c r="E302">
        <v>1</v>
      </c>
      <c r="F302" cm="1">
        <f t="array" ref="F302">_xlfn.IFS(AND(2=E301,B302=B301),3,B302=B301,2,TRUE,1)</f>
        <v>2</v>
      </c>
    </row>
    <row r="303" spans="1:6" x14ac:dyDescent="0.3">
      <c r="A303" s="2" t="s">
        <v>585</v>
      </c>
      <c r="B303">
        <v>13252</v>
      </c>
      <c r="C303" s="2" t="s">
        <v>552</v>
      </c>
      <c r="D303">
        <v>548</v>
      </c>
      <c r="E303">
        <v>1</v>
      </c>
    </row>
    <row r="304" spans="1:6" x14ac:dyDescent="0.3">
      <c r="A304" s="2" t="s">
        <v>586</v>
      </c>
      <c r="B304">
        <v>13252</v>
      </c>
      <c r="C304" s="2" t="s">
        <v>552</v>
      </c>
      <c r="D304">
        <v>16</v>
      </c>
      <c r="E304">
        <v>1</v>
      </c>
    </row>
    <row r="305" spans="1:6" x14ac:dyDescent="0.3">
      <c r="A305" s="2" t="s">
        <v>363</v>
      </c>
      <c r="B305">
        <v>13333</v>
      </c>
      <c r="C305" s="2" t="s">
        <v>282</v>
      </c>
      <c r="D305">
        <v>7</v>
      </c>
      <c r="E305">
        <v>1</v>
      </c>
      <c r="F305" cm="1">
        <f t="array" ref="F305">_xlfn.IFS(AND(2=E304,B305=B304),3,B305=B304,2,TRUE,1)</f>
        <v>1</v>
      </c>
    </row>
    <row r="306" spans="1:6" x14ac:dyDescent="0.3">
      <c r="A306" s="2" t="s">
        <v>549</v>
      </c>
      <c r="B306">
        <v>13333</v>
      </c>
      <c r="C306" s="2" t="s">
        <v>467</v>
      </c>
      <c r="D306">
        <v>41</v>
      </c>
      <c r="E306">
        <v>1</v>
      </c>
    </row>
    <row r="307" spans="1:6" x14ac:dyDescent="0.3">
      <c r="A307" s="2" t="s">
        <v>551</v>
      </c>
      <c r="B307">
        <v>13333</v>
      </c>
      <c r="C307" s="2" t="s">
        <v>552</v>
      </c>
      <c r="D307">
        <v>14218</v>
      </c>
      <c r="E307">
        <v>0</v>
      </c>
    </row>
    <row r="308" spans="1:6" x14ac:dyDescent="0.3">
      <c r="A308" s="2" t="s">
        <v>553</v>
      </c>
      <c r="B308">
        <v>13333</v>
      </c>
      <c r="C308" s="2" t="s">
        <v>552</v>
      </c>
      <c r="D308">
        <v>168</v>
      </c>
      <c r="E308">
        <v>0</v>
      </c>
    </row>
    <row r="309" spans="1:6" x14ac:dyDescent="0.3">
      <c r="A309" s="2" t="s">
        <v>130</v>
      </c>
      <c r="B309">
        <v>13521</v>
      </c>
      <c r="C309" s="2" t="s">
        <v>282</v>
      </c>
      <c r="D309">
        <v>9484</v>
      </c>
      <c r="E309">
        <v>0</v>
      </c>
      <c r="F309" cm="1">
        <f t="array" ref="F309">_xlfn.IFS(AND(2=E308,B309=B308),3,B309=B308,2,TRUE,1)</f>
        <v>1</v>
      </c>
    </row>
    <row r="310" spans="1:6" x14ac:dyDescent="0.3">
      <c r="A310" s="2" t="s">
        <v>132</v>
      </c>
      <c r="B310">
        <v>13521</v>
      </c>
      <c r="C310" s="2" t="s">
        <v>282</v>
      </c>
      <c r="D310">
        <v>3591</v>
      </c>
      <c r="E310">
        <v>0</v>
      </c>
      <c r="F310" cm="1">
        <f t="array" ref="F310">_xlfn.IFS(AND(2=E309,B310=B309),3,B310=B309,2,TRUE,1)</f>
        <v>2</v>
      </c>
    </row>
    <row r="311" spans="1:6" x14ac:dyDescent="0.3">
      <c r="A311" s="2" t="s">
        <v>364</v>
      </c>
      <c r="B311">
        <v>13947</v>
      </c>
      <c r="C311" s="2" t="s">
        <v>282</v>
      </c>
      <c r="D311">
        <v>10</v>
      </c>
      <c r="E311">
        <v>1</v>
      </c>
      <c r="F311" cm="1">
        <f t="array" ref="F311">_xlfn.IFS(AND(2=E310,B311=B310),3,B311=B310,2,TRUE,1)</f>
        <v>1</v>
      </c>
    </row>
    <row r="312" spans="1:6" x14ac:dyDescent="0.3">
      <c r="A312" s="2" t="s">
        <v>506</v>
      </c>
      <c r="B312">
        <v>13947</v>
      </c>
      <c r="C312" s="2" t="s">
        <v>467</v>
      </c>
      <c r="D312">
        <v>17</v>
      </c>
      <c r="E312">
        <v>1</v>
      </c>
    </row>
    <row r="313" spans="1:6" x14ac:dyDescent="0.3">
      <c r="A313" s="2" t="s">
        <v>589</v>
      </c>
      <c r="B313">
        <v>13947</v>
      </c>
      <c r="C313" s="2" t="s">
        <v>552</v>
      </c>
      <c r="D313">
        <v>7</v>
      </c>
      <c r="E313">
        <v>1</v>
      </c>
    </row>
    <row r="314" spans="1:6" x14ac:dyDescent="0.3">
      <c r="A314" s="2" t="s">
        <v>365</v>
      </c>
      <c r="B314">
        <v>14096</v>
      </c>
      <c r="C314" s="2" t="s">
        <v>282</v>
      </c>
      <c r="D314">
        <v>18</v>
      </c>
      <c r="E314">
        <v>1</v>
      </c>
      <c r="F314" cm="1">
        <f t="array" ref="F314">_xlfn.IFS(AND(2=E313,B314=B313),3,B314=B313,2,TRUE,1)</f>
        <v>1</v>
      </c>
    </row>
    <row r="315" spans="1:6" x14ac:dyDescent="0.3">
      <c r="A315" s="2" t="s">
        <v>466</v>
      </c>
      <c r="B315">
        <v>14096</v>
      </c>
      <c r="C315" s="2" t="s">
        <v>467</v>
      </c>
      <c r="D315">
        <v>54</v>
      </c>
      <c r="E315">
        <v>1</v>
      </c>
    </row>
    <row r="316" spans="1:6" x14ac:dyDescent="0.3">
      <c r="A316" s="2" t="s">
        <v>468</v>
      </c>
      <c r="B316">
        <v>14096</v>
      </c>
      <c r="C316" s="2" t="s">
        <v>467</v>
      </c>
      <c r="D316">
        <v>386</v>
      </c>
      <c r="E316">
        <v>0</v>
      </c>
    </row>
    <row r="317" spans="1:6" x14ac:dyDescent="0.3">
      <c r="A317" s="2" t="s">
        <v>469</v>
      </c>
      <c r="B317">
        <v>14096</v>
      </c>
      <c r="C317" s="2" t="s">
        <v>467</v>
      </c>
      <c r="D317">
        <v>428</v>
      </c>
      <c r="E317">
        <v>1</v>
      </c>
    </row>
    <row r="318" spans="1:6" x14ac:dyDescent="0.3">
      <c r="A318" s="2" t="s">
        <v>470</v>
      </c>
      <c r="B318">
        <v>14096</v>
      </c>
      <c r="C318" s="2" t="s">
        <v>467</v>
      </c>
      <c r="D318">
        <v>342</v>
      </c>
      <c r="E318">
        <v>1</v>
      </c>
    </row>
    <row r="319" spans="1:6" x14ac:dyDescent="0.3">
      <c r="A319" s="2" t="s">
        <v>51</v>
      </c>
      <c r="B319">
        <v>14198</v>
      </c>
      <c r="C319" s="2" t="s">
        <v>282</v>
      </c>
      <c r="D319">
        <v>1900</v>
      </c>
      <c r="E319">
        <v>0</v>
      </c>
      <c r="F319" cm="1">
        <f t="array" ref="F319">_xlfn.IFS(AND(2=E318,B319=B318),3,B319=B318,2,TRUE,1)</f>
        <v>1</v>
      </c>
    </row>
    <row r="320" spans="1:6" x14ac:dyDescent="0.3">
      <c r="A320" s="2" t="s">
        <v>53</v>
      </c>
      <c r="B320">
        <v>14198</v>
      </c>
      <c r="C320" s="2" t="s">
        <v>282</v>
      </c>
      <c r="D320">
        <v>163</v>
      </c>
      <c r="E320">
        <v>0</v>
      </c>
      <c r="F320" cm="1">
        <f t="array" ref="F320">_xlfn.IFS(AND(2=E319,B320=B319),3,B320=B319,2,TRUE,1)</f>
        <v>2</v>
      </c>
    </row>
    <row r="321" spans="1:6" x14ac:dyDescent="0.3">
      <c r="A321" s="2" t="s">
        <v>366</v>
      </c>
      <c r="B321">
        <v>14346</v>
      </c>
      <c r="C321" s="2" t="s">
        <v>282</v>
      </c>
      <c r="D321">
        <v>2313</v>
      </c>
      <c r="E321">
        <v>0</v>
      </c>
      <c r="F321" cm="1">
        <f t="array" ref="F321">_xlfn.IFS(AND(2=E320,B321=B320),3,B321=B320,2,TRUE,1)</f>
        <v>1</v>
      </c>
    </row>
    <row r="322" spans="1:6" x14ac:dyDescent="0.3">
      <c r="A322" s="2" t="s">
        <v>367</v>
      </c>
      <c r="B322">
        <v>14346</v>
      </c>
      <c r="C322" s="2" t="s">
        <v>282</v>
      </c>
      <c r="D322">
        <v>996</v>
      </c>
      <c r="E322">
        <v>1</v>
      </c>
      <c r="F322" cm="1">
        <f t="array" ref="F322">_xlfn.IFS(AND(2=E321,B322=B321),3,B322=B321,2,TRUE,1)</f>
        <v>2</v>
      </c>
    </row>
    <row r="323" spans="1:6" x14ac:dyDescent="0.3">
      <c r="A323" s="2" t="s">
        <v>514</v>
      </c>
      <c r="B323">
        <v>14346</v>
      </c>
      <c r="C323" s="2" t="s">
        <v>467</v>
      </c>
      <c r="D323">
        <v>8105</v>
      </c>
      <c r="E323">
        <v>1</v>
      </c>
    </row>
    <row r="324" spans="1:6" x14ac:dyDescent="0.3">
      <c r="A324" s="2" t="s">
        <v>515</v>
      </c>
      <c r="B324">
        <v>14346</v>
      </c>
      <c r="C324" s="2" t="s">
        <v>467</v>
      </c>
      <c r="D324">
        <v>1505</v>
      </c>
      <c r="E324">
        <v>1</v>
      </c>
    </row>
    <row r="325" spans="1:6" x14ac:dyDescent="0.3">
      <c r="A325" s="2" t="s">
        <v>590</v>
      </c>
      <c r="B325">
        <v>14346</v>
      </c>
      <c r="C325" s="2" t="s">
        <v>552</v>
      </c>
      <c r="D325">
        <v>4213</v>
      </c>
      <c r="E325">
        <v>0</v>
      </c>
    </row>
    <row r="326" spans="1:6" x14ac:dyDescent="0.3">
      <c r="A326" s="2" t="s">
        <v>591</v>
      </c>
      <c r="B326">
        <v>14346</v>
      </c>
      <c r="C326" s="2" t="s">
        <v>552</v>
      </c>
      <c r="D326">
        <v>2276</v>
      </c>
      <c r="E326">
        <v>0</v>
      </c>
    </row>
    <row r="327" spans="1:6" x14ac:dyDescent="0.3">
      <c r="A327" s="2" t="s">
        <v>368</v>
      </c>
      <c r="B327">
        <v>14417</v>
      </c>
      <c r="C327" s="2" t="s">
        <v>282</v>
      </c>
      <c r="D327">
        <v>89</v>
      </c>
      <c r="E327">
        <v>0</v>
      </c>
      <c r="F327" cm="1">
        <f t="array" ref="F327">_xlfn.IFS(AND(2=E326,B327=B326),3,B327=B326,2,TRUE,1)</f>
        <v>1</v>
      </c>
    </row>
    <row r="328" spans="1:6" x14ac:dyDescent="0.3">
      <c r="A328" s="2" t="s">
        <v>369</v>
      </c>
      <c r="B328">
        <v>14417</v>
      </c>
      <c r="C328" s="2" t="s">
        <v>282</v>
      </c>
      <c r="D328">
        <v>57</v>
      </c>
      <c r="E328">
        <v>1</v>
      </c>
      <c r="F328" cm="1">
        <f t="array" ref="F328">_xlfn.IFS(AND(2=E327,B328=B327),3,B328=B327,2,TRUE,1)</f>
        <v>2</v>
      </c>
    </row>
    <row r="329" spans="1:6" x14ac:dyDescent="0.3">
      <c r="A329" s="2" t="s">
        <v>499</v>
      </c>
      <c r="B329">
        <v>14417</v>
      </c>
      <c r="C329" s="2" t="s">
        <v>467</v>
      </c>
      <c r="D329">
        <v>223</v>
      </c>
      <c r="E329">
        <v>0</v>
      </c>
    </row>
    <row r="330" spans="1:6" x14ac:dyDescent="0.3">
      <c r="A330" s="2" t="s">
        <v>500</v>
      </c>
      <c r="B330">
        <v>14417</v>
      </c>
      <c r="C330" s="2" t="s">
        <v>467</v>
      </c>
      <c r="D330">
        <v>701</v>
      </c>
      <c r="E330">
        <v>0</v>
      </c>
    </row>
    <row r="331" spans="1:6" x14ac:dyDescent="0.3">
      <c r="A331" s="2" t="s">
        <v>615</v>
      </c>
      <c r="B331">
        <v>14417</v>
      </c>
      <c r="C331" s="2" t="s">
        <v>552</v>
      </c>
      <c r="D331">
        <v>106</v>
      </c>
      <c r="E331">
        <v>0</v>
      </c>
    </row>
    <row r="332" spans="1:6" x14ac:dyDescent="0.3">
      <c r="A332" s="2" t="s">
        <v>616</v>
      </c>
      <c r="B332">
        <v>14417</v>
      </c>
      <c r="C332" s="2" t="s">
        <v>552</v>
      </c>
      <c r="D332">
        <v>276</v>
      </c>
      <c r="E332">
        <v>0</v>
      </c>
    </row>
    <row r="333" spans="1:6" x14ac:dyDescent="0.3">
      <c r="A333" s="2" t="s">
        <v>366</v>
      </c>
      <c r="B333">
        <v>15450</v>
      </c>
      <c r="C333" s="2" t="s">
        <v>282</v>
      </c>
      <c r="D333">
        <v>22</v>
      </c>
      <c r="E333">
        <v>1</v>
      </c>
      <c r="F333" cm="1">
        <f t="array" ref="F333">_xlfn.IFS(AND(2=E332,B333=B332),3,B333=B332,2,TRUE,1)</f>
        <v>1</v>
      </c>
    </row>
    <row r="334" spans="1:6" x14ac:dyDescent="0.3">
      <c r="A334" s="2" t="s">
        <v>535</v>
      </c>
      <c r="B334">
        <v>15450</v>
      </c>
      <c r="C334" s="2" t="s">
        <v>467</v>
      </c>
      <c r="D334">
        <v>3279</v>
      </c>
      <c r="E334">
        <v>0</v>
      </c>
    </row>
    <row r="335" spans="1:6" x14ac:dyDescent="0.3">
      <c r="A335" s="2" t="s">
        <v>536</v>
      </c>
      <c r="B335">
        <v>15450</v>
      </c>
      <c r="C335" s="2" t="s">
        <v>467</v>
      </c>
      <c r="D335">
        <v>1479</v>
      </c>
      <c r="E335">
        <v>0</v>
      </c>
    </row>
    <row r="336" spans="1:6" x14ac:dyDescent="0.3">
      <c r="A336" s="2" t="s">
        <v>633</v>
      </c>
      <c r="B336">
        <v>15450</v>
      </c>
      <c r="C336" s="2" t="s">
        <v>552</v>
      </c>
      <c r="D336">
        <v>11280</v>
      </c>
      <c r="E336">
        <v>0</v>
      </c>
    </row>
    <row r="337" spans="1:6" x14ac:dyDescent="0.3">
      <c r="A337" s="2" t="s">
        <v>634</v>
      </c>
      <c r="B337">
        <v>15450</v>
      </c>
      <c r="C337" s="2" t="s">
        <v>552</v>
      </c>
      <c r="D337">
        <v>4513</v>
      </c>
      <c r="E337">
        <v>0</v>
      </c>
    </row>
    <row r="338" spans="1:6" x14ac:dyDescent="0.3">
      <c r="A338" s="2" t="s">
        <v>370</v>
      </c>
      <c r="B338">
        <v>16062</v>
      </c>
      <c r="C338" s="2" t="s">
        <v>282</v>
      </c>
      <c r="D338">
        <v>286</v>
      </c>
      <c r="E338">
        <v>0</v>
      </c>
      <c r="F338" cm="1">
        <f t="array" ref="F338">_xlfn.IFS(AND(2=E337,B338=B337),3,B338=B337,2,TRUE,1)</f>
        <v>1</v>
      </c>
    </row>
    <row r="339" spans="1:6" x14ac:dyDescent="0.3">
      <c r="A339" s="2" t="s">
        <v>371</v>
      </c>
      <c r="B339">
        <v>16062</v>
      </c>
      <c r="C339" s="2" t="s">
        <v>282</v>
      </c>
      <c r="D339">
        <v>43</v>
      </c>
      <c r="E339">
        <v>1</v>
      </c>
      <c r="F339" cm="1">
        <f t="array" ref="F339">_xlfn.IFS(AND(2=E338,B339=B338),3,B339=B338,2,TRUE,1)</f>
        <v>2</v>
      </c>
    </row>
    <row r="340" spans="1:6" x14ac:dyDescent="0.3">
      <c r="A340" s="2" t="s">
        <v>621</v>
      </c>
      <c r="B340">
        <v>16062</v>
      </c>
      <c r="C340" s="2" t="s">
        <v>552</v>
      </c>
      <c r="D340">
        <v>3929</v>
      </c>
      <c r="E340">
        <v>1</v>
      </c>
    </row>
    <row r="341" spans="1:6" x14ac:dyDescent="0.3">
      <c r="A341" s="2" t="s">
        <v>622</v>
      </c>
      <c r="B341">
        <v>16062</v>
      </c>
      <c r="C341" s="2" t="s">
        <v>552</v>
      </c>
      <c r="D341">
        <v>2784</v>
      </c>
      <c r="E341">
        <v>1</v>
      </c>
    </row>
    <row r="342" spans="1:6" x14ac:dyDescent="0.3">
      <c r="A342" s="2" t="s">
        <v>372</v>
      </c>
      <c r="B342">
        <v>16142</v>
      </c>
      <c r="C342" s="2" t="s">
        <v>282</v>
      </c>
      <c r="D342">
        <v>11313</v>
      </c>
      <c r="E342">
        <v>0</v>
      </c>
      <c r="F342" cm="1">
        <f t="array" ref="F342">_xlfn.IFS(AND(2=E341,B342=B341),3,B342=B341,2,TRUE,1)</f>
        <v>1</v>
      </c>
    </row>
    <row r="343" spans="1:6" x14ac:dyDescent="0.3">
      <c r="A343" s="2" t="s">
        <v>373</v>
      </c>
      <c r="B343">
        <v>16142</v>
      </c>
      <c r="C343" s="2" t="s">
        <v>282</v>
      </c>
      <c r="D343">
        <v>177</v>
      </c>
      <c r="E343">
        <v>0</v>
      </c>
      <c r="F343" cm="1">
        <f t="array" ref="F343">_xlfn.IFS(AND(2=E342,B343=B342),3,B343=B342,2,TRUE,1)</f>
        <v>2</v>
      </c>
    </row>
    <row r="344" spans="1:6" x14ac:dyDescent="0.3">
      <c r="A344" s="2" t="s">
        <v>374</v>
      </c>
      <c r="B344">
        <v>16394</v>
      </c>
      <c r="C344" s="2" t="s">
        <v>282</v>
      </c>
      <c r="D344">
        <v>4562</v>
      </c>
      <c r="E344">
        <v>0</v>
      </c>
      <c r="F344" cm="1">
        <f t="array" ref="F344">_xlfn.IFS(AND(2=E343,B344=B343),3,B344=B343,2,TRUE,1)</f>
        <v>1</v>
      </c>
    </row>
    <row r="345" spans="1:6" x14ac:dyDescent="0.3">
      <c r="A345" s="2" t="s">
        <v>375</v>
      </c>
      <c r="B345">
        <v>16394</v>
      </c>
      <c r="C345" s="2" t="s">
        <v>282</v>
      </c>
      <c r="D345">
        <v>3418</v>
      </c>
      <c r="E345">
        <v>0</v>
      </c>
      <c r="F345" cm="1">
        <f t="array" ref="F345">_xlfn.IFS(AND(2=E344,B345=B344),3,B345=B344,2,TRUE,1)</f>
        <v>2</v>
      </c>
    </row>
    <row r="346" spans="1:6" x14ac:dyDescent="0.3">
      <c r="A346" s="2" t="s">
        <v>79</v>
      </c>
      <c r="B346">
        <v>16545</v>
      </c>
      <c r="C346" s="2" t="s">
        <v>282</v>
      </c>
      <c r="D346">
        <v>593</v>
      </c>
      <c r="E346">
        <v>1</v>
      </c>
      <c r="F346" cm="1">
        <f t="array" ref="F346">_xlfn.IFS(AND(2=E345,B346=B345),3,B346=B345,2,TRUE,1)</f>
        <v>1</v>
      </c>
    </row>
    <row r="347" spans="1:6" x14ac:dyDescent="0.3">
      <c r="A347" s="2" t="s">
        <v>81</v>
      </c>
      <c r="B347">
        <v>16545</v>
      </c>
      <c r="C347" s="2" t="s">
        <v>282</v>
      </c>
      <c r="D347">
        <v>122</v>
      </c>
      <c r="E347">
        <v>1</v>
      </c>
      <c r="F347" cm="1">
        <f t="array" ref="F347">_xlfn.IFS(AND(2=E346,B347=B346),3,B347=B346,2,TRUE,1)</f>
        <v>2</v>
      </c>
    </row>
    <row r="348" spans="1:6" x14ac:dyDescent="0.3">
      <c r="A348" s="2" t="s">
        <v>473</v>
      </c>
      <c r="B348">
        <v>16545</v>
      </c>
      <c r="C348" s="2" t="s">
        <v>467</v>
      </c>
      <c r="D348">
        <v>704</v>
      </c>
      <c r="E348">
        <v>1</v>
      </c>
    </row>
    <row r="349" spans="1:6" x14ac:dyDescent="0.3">
      <c r="A349" s="2" t="s">
        <v>474</v>
      </c>
      <c r="B349">
        <v>16545</v>
      </c>
      <c r="C349" s="2" t="s">
        <v>467</v>
      </c>
      <c r="D349">
        <v>18</v>
      </c>
      <c r="E349">
        <v>1</v>
      </c>
    </row>
    <row r="350" spans="1:6" x14ac:dyDescent="0.3">
      <c r="A350" s="2" t="s">
        <v>609</v>
      </c>
      <c r="B350">
        <v>16545</v>
      </c>
      <c r="C350" s="2" t="s">
        <v>552</v>
      </c>
      <c r="D350">
        <v>1380</v>
      </c>
      <c r="E350">
        <v>1</v>
      </c>
    </row>
    <row r="351" spans="1:6" x14ac:dyDescent="0.3">
      <c r="A351" s="2" t="s">
        <v>610</v>
      </c>
      <c r="B351">
        <v>16545</v>
      </c>
      <c r="C351" s="2" t="s">
        <v>552</v>
      </c>
      <c r="D351">
        <v>258</v>
      </c>
      <c r="E351">
        <v>1</v>
      </c>
    </row>
    <row r="352" spans="1:6" x14ac:dyDescent="0.3">
      <c r="A352" s="2" t="s">
        <v>376</v>
      </c>
      <c r="B352">
        <v>16631</v>
      </c>
      <c r="C352" s="2" t="s">
        <v>282</v>
      </c>
      <c r="D352">
        <v>456</v>
      </c>
      <c r="E352">
        <v>1</v>
      </c>
      <c r="F352" cm="1">
        <f t="array" ref="F352">_xlfn.IFS(AND(2=E351,B352=B351),3,B352=B351,2,TRUE,1)</f>
        <v>1</v>
      </c>
    </row>
    <row r="353" spans="1:6" x14ac:dyDescent="0.3">
      <c r="A353" s="2" t="s">
        <v>377</v>
      </c>
      <c r="B353">
        <v>16631</v>
      </c>
      <c r="C353" s="2" t="s">
        <v>282</v>
      </c>
      <c r="D353">
        <v>22</v>
      </c>
      <c r="E353">
        <v>1</v>
      </c>
      <c r="F353" cm="1">
        <f t="array" ref="F353">_xlfn.IFS(AND(2=E352,B353=B352),3,B353=B352,2,TRUE,1)</f>
        <v>2</v>
      </c>
    </row>
    <row r="354" spans="1:6" x14ac:dyDescent="0.3">
      <c r="A354" s="2" t="s">
        <v>480</v>
      </c>
      <c r="B354">
        <v>16631</v>
      </c>
      <c r="C354" s="2" t="s">
        <v>467</v>
      </c>
      <c r="D354">
        <v>759</v>
      </c>
      <c r="E354">
        <v>0</v>
      </c>
    </row>
    <row r="355" spans="1:6" x14ac:dyDescent="0.3">
      <c r="A355" s="2" t="s">
        <v>481</v>
      </c>
      <c r="B355">
        <v>16631</v>
      </c>
      <c r="C355" s="2" t="s">
        <v>467</v>
      </c>
      <c r="D355">
        <v>928</v>
      </c>
      <c r="E355">
        <v>0</v>
      </c>
    </row>
    <row r="356" spans="1:6" x14ac:dyDescent="0.3">
      <c r="A356" s="2" t="s">
        <v>378</v>
      </c>
      <c r="B356">
        <v>16673</v>
      </c>
      <c r="C356" s="2" t="s">
        <v>282</v>
      </c>
      <c r="D356">
        <v>97</v>
      </c>
      <c r="E356">
        <v>1</v>
      </c>
      <c r="F356" cm="1">
        <f t="array" ref="F356">_xlfn.IFS(AND(2=E355,B356=B355),3,B356=B355,2,TRUE,1)</f>
        <v>1</v>
      </c>
    </row>
    <row r="357" spans="1:6" x14ac:dyDescent="0.3">
      <c r="A357" s="2" t="s">
        <v>379</v>
      </c>
      <c r="B357">
        <v>16673</v>
      </c>
      <c r="C357" s="2" t="s">
        <v>282</v>
      </c>
      <c r="D357">
        <v>43</v>
      </c>
      <c r="E357">
        <v>1</v>
      </c>
      <c r="F357" cm="1">
        <f t="array" ref="F357">_xlfn.IFS(AND(2=E356,B357=B356),3,B357=B356,2,TRUE,1)</f>
        <v>2</v>
      </c>
    </row>
    <row r="358" spans="1:6" x14ac:dyDescent="0.3">
      <c r="A358" s="2" t="s">
        <v>556</v>
      </c>
      <c r="B358">
        <v>16673</v>
      </c>
      <c r="C358" s="2" t="s">
        <v>552</v>
      </c>
      <c r="D358">
        <v>1683</v>
      </c>
      <c r="E358">
        <v>0</v>
      </c>
    </row>
    <row r="359" spans="1:6" x14ac:dyDescent="0.3">
      <c r="A359" s="2" t="s">
        <v>557</v>
      </c>
      <c r="B359">
        <v>16673</v>
      </c>
      <c r="C359" s="2" t="s">
        <v>552</v>
      </c>
      <c r="D359">
        <v>748</v>
      </c>
      <c r="E359">
        <v>0</v>
      </c>
    </row>
    <row r="360" spans="1:6" x14ac:dyDescent="0.3">
      <c r="A360" s="2" t="s">
        <v>69</v>
      </c>
      <c r="B360">
        <v>17862</v>
      </c>
      <c r="C360" s="2" t="s">
        <v>282</v>
      </c>
      <c r="D360">
        <v>333</v>
      </c>
      <c r="E360">
        <v>1</v>
      </c>
      <c r="F360" cm="1">
        <f t="array" ref="F360">_xlfn.IFS(AND(2=E359,B360=B359),3,B360=B359,2,TRUE,1)</f>
        <v>1</v>
      </c>
    </row>
    <row r="361" spans="1:6" x14ac:dyDescent="0.3">
      <c r="A361" s="2" t="s">
        <v>71</v>
      </c>
      <c r="B361">
        <v>17862</v>
      </c>
      <c r="C361" s="2" t="s">
        <v>282</v>
      </c>
      <c r="D361">
        <v>36</v>
      </c>
      <c r="E361">
        <v>1</v>
      </c>
      <c r="F361" cm="1">
        <f t="array" ref="F361">_xlfn.IFS(AND(2=E360,B361=B360),3,B361=B360,2,TRUE,1)</f>
        <v>2</v>
      </c>
    </row>
    <row r="362" spans="1:6" x14ac:dyDescent="0.3">
      <c r="A362" s="2" t="s">
        <v>406</v>
      </c>
      <c r="B362">
        <v>17862</v>
      </c>
      <c r="C362" s="2" t="s">
        <v>399</v>
      </c>
      <c r="D362">
        <v>1142</v>
      </c>
      <c r="E362">
        <v>0</v>
      </c>
      <c r="F362" cm="1">
        <f t="array" ref="F362">_xlfn.IFS(AND(2=E361,B362=B361),3,B362=B361,2,TRUE,1)</f>
        <v>2</v>
      </c>
    </row>
    <row r="363" spans="1:6" x14ac:dyDescent="0.3">
      <c r="A363" s="2" t="s">
        <v>407</v>
      </c>
      <c r="B363">
        <v>17862</v>
      </c>
      <c r="C363" s="2" t="s">
        <v>399</v>
      </c>
      <c r="D363">
        <v>87</v>
      </c>
      <c r="E363">
        <v>1</v>
      </c>
      <c r="F363" cm="1">
        <f t="array" ref="F363">_xlfn.IFS(AND(2=E362,B363=B362),3,B363=B362,2,TRUE,1)</f>
        <v>2</v>
      </c>
    </row>
    <row r="364" spans="1:6" x14ac:dyDescent="0.3">
      <c r="A364" s="2" t="s">
        <v>488</v>
      </c>
      <c r="B364">
        <v>17862</v>
      </c>
      <c r="C364" s="2" t="s">
        <v>467</v>
      </c>
      <c r="D364">
        <v>315</v>
      </c>
      <c r="E364">
        <v>1</v>
      </c>
    </row>
    <row r="365" spans="1:6" x14ac:dyDescent="0.3">
      <c r="A365" s="2" t="s">
        <v>489</v>
      </c>
      <c r="B365">
        <v>17862</v>
      </c>
      <c r="C365" s="2" t="s">
        <v>467</v>
      </c>
      <c r="D365">
        <v>72</v>
      </c>
      <c r="E365">
        <v>1</v>
      </c>
    </row>
    <row r="366" spans="1:6" x14ac:dyDescent="0.3">
      <c r="A366" s="2" t="s">
        <v>639</v>
      </c>
      <c r="B366">
        <v>17862</v>
      </c>
      <c r="C366" s="2" t="s">
        <v>552</v>
      </c>
      <c r="D366">
        <v>966</v>
      </c>
      <c r="E366">
        <v>0</v>
      </c>
    </row>
    <row r="367" spans="1:6" x14ac:dyDescent="0.3">
      <c r="A367" s="2" t="s">
        <v>640</v>
      </c>
      <c r="B367">
        <v>17862</v>
      </c>
      <c r="C367" s="2" t="s">
        <v>552</v>
      </c>
      <c r="D367">
        <v>74</v>
      </c>
      <c r="E367">
        <v>1</v>
      </c>
    </row>
    <row r="368" spans="1:6" x14ac:dyDescent="0.3">
      <c r="A368" s="2" t="s">
        <v>380</v>
      </c>
      <c r="B368">
        <v>18547</v>
      </c>
      <c r="C368" s="2" t="s">
        <v>282</v>
      </c>
      <c r="D368">
        <v>128</v>
      </c>
      <c r="E368">
        <v>1</v>
      </c>
      <c r="F368" cm="1">
        <f t="array" ref="F368">_xlfn.IFS(AND(2=E367,B368=B367),3,B368=B367,2,TRUE,1)</f>
        <v>1</v>
      </c>
    </row>
    <row r="369" spans="1:6" x14ac:dyDescent="0.3">
      <c r="A369" s="2" t="s">
        <v>381</v>
      </c>
      <c r="B369">
        <v>18547</v>
      </c>
      <c r="C369" s="2" t="s">
        <v>282</v>
      </c>
      <c r="D369">
        <v>21</v>
      </c>
      <c r="E369">
        <v>1</v>
      </c>
      <c r="F369" cm="1">
        <f t="array" ref="F369">_xlfn.IFS(AND(2=E368,B369=B368),3,B369=B368,2,TRUE,1)</f>
        <v>2</v>
      </c>
    </row>
    <row r="370" spans="1:6" x14ac:dyDescent="0.3">
      <c r="A370" s="2" t="s">
        <v>519</v>
      </c>
      <c r="B370">
        <v>18547</v>
      </c>
      <c r="C370" s="2" t="s">
        <v>467</v>
      </c>
      <c r="D370">
        <v>46</v>
      </c>
      <c r="E370">
        <v>1</v>
      </c>
    </row>
    <row r="371" spans="1:6" x14ac:dyDescent="0.3">
      <c r="A371" s="2" t="s">
        <v>382</v>
      </c>
      <c r="B371">
        <v>18677</v>
      </c>
      <c r="C371" s="2" t="s">
        <v>282</v>
      </c>
      <c r="D371">
        <v>15118</v>
      </c>
      <c r="E371">
        <v>0</v>
      </c>
      <c r="F371" cm="1">
        <f t="array" ref="F371">_xlfn.IFS(AND(2=E370,B371=B370),3,B371=B370,2,TRUE,1)</f>
        <v>1</v>
      </c>
    </row>
    <row r="372" spans="1:6" x14ac:dyDescent="0.3">
      <c r="A372" s="2" t="s">
        <v>383</v>
      </c>
      <c r="B372">
        <v>18677</v>
      </c>
      <c r="C372" s="2" t="s">
        <v>282</v>
      </c>
      <c r="D372">
        <v>6011</v>
      </c>
      <c r="E372">
        <v>0</v>
      </c>
      <c r="F372" cm="1">
        <f t="array" ref="F372">_xlfn.IFS(AND(2=E371,B372=B371),3,B372=B371,2,TRUE,1)</f>
        <v>2</v>
      </c>
    </row>
    <row r="373" spans="1:6" x14ac:dyDescent="0.3">
      <c r="A373" s="2" t="s">
        <v>477</v>
      </c>
      <c r="B373">
        <v>18677</v>
      </c>
      <c r="C373" s="2" t="s">
        <v>467</v>
      </c>
      <c r="D373">
        <v>2485</v>
      </c>
      <c r="E373">
        <v>0</v>
      </c>
    </row>
    <row r="374" spans="1:6" x14ac:dyDescent="0.3">
      <c r="A374" s="2" t="s">
        <v>478</v>
      </c>
      <c r="B374">
        <v>18677</v>
      </c>
      <c r="C374" s="2" t="s">
        <v>467</v>
      </c>
      <c r="D374">
        <v>3709</v>
      </c>
      <c r="E374">
        <v>0</v>
      </c>
    </row>
    <row r="375" spans="1:6" x14ac:dyDescent="0.3">
      <c r="A375" s="2" t="s">
        <v>167</v>
      </c>
      <c r="B375">
        <v>18806</v>
      </c>
      <c r="C375" s="2" t="s">
        <v>282</v>
      </c>
      <c r="D375">
        <v>752</v>
      </c>
      <c r="E375">
        <v>0</v>
      </c>
      <c r="F375" cm="1">
        <f t="array" ref="F375">_xlfn.IFS(AND(2=E374,B375=B374),3,B375=B374,2,TRUE,1)</f>
        <v>1</v>
      </c>
    </row>
    <row r="376" spans="1:6" x14ac:dyDescent="0.3">
      <c r="A376" s="2" t="s">
        <v>169</v>
      </c>
      <c r="B376">
        <v>18806</v>
      </c>
      <c r="C376" s="2" t="s">
        <v>282</v>
      </c>
      <c r="D376">
        <v>68</v>
      </c>
      <c r="E376">
        <v>0</v>
      </c>
      <c r="F376" cm="1">
        <f t="array" ref="F376">_xlfn.IFS(AND(2=E375,B376=B375),3,B376=B375,2,TRUE,1)</f>
        <v>2</v>
      </c>
    </row>
    <row r="377" spans="1:6" x14ac:dyDescent="0.3">
      <c r="A377" s="2" t="s">
        <v>484</v>
      </c>
      <c r="B377">
        <v>18806</v>
      </c>
      <c r="C377" s="2" t="s">
        <v>467</v>
      </c>
      <c r="D377">
        <v>265</v>
      </c>
      <c r="E377">
        <v>0</v>
      </c>
    </row>
    <row r="378" spans="1:6" x14ac:dyDescent="0.3">
      <c r="A378" s="2" t="s">
        <v>485</v>
      </c>
      <c r="B378">
        <v>18806</v>
      </c>
      <c r="C378" s="2" t="s">
        <v>467</v>
      </c>
      <c r="D378">
        <v>33</v>
      </c>
      <c r="E378">
        <v>1</v>
      </c>
    </row>
    <row r="379" spans="1:6" x14ac:dyDescent="0.3">
      <c r="A379" s="2" t="s">
        <v>384</v>
      </c>
      <c r="B379">
        <v>19807</v>
      </c>
      <c r="C379" s="2" t="s">
        <v>282</v>
      </c>
      <c r="D379">
        <v>64</v>
      </c>
      <c r="E379">
        <v>0</v>
      </c>
      <c r="F379" cm="1">
        <f t="array" ref="F379">_xlfn.IFS(AND(2=E378,B379=B378),3,B379=B378,2,TRUE,1)</f>
        <v>1</v>
      </c>
    </row>
    <row r="380" spans="1:6" x14ac:dyDescent="0.3">
      <c r="A380" s="2" t="s">
        <v>385</v>
      </c>
      <c r="B380">
        <v>19807</v>
      </c>
      <c r="C380" s="2" t="s">
        <v>282</v>
      </c>
      <c r="D380">
        <v>7</v>
      </c>
      <c r="E380">
        <v>1</v>
      </c>
      <c r="F380" cm="1">
        <f t="array" ref="F380">_xlfn.IFS(AND(2=E379,B380=B379),3,B380=B379,2,TRUE,1)</f>
        <v>2</v>
      </c>
    </row>
    <row r="381" spans="1:6" x14ac:dyDescent="0.3">
      <c r="A381" s="2" t="s">
        <v>40</v>
      </c>
      <c r="B381">
        <v>19929</v>
      </c>
      <c r="C381" s="2" t="s">
        <v>282</v>
      </c>
      <c r="D381">
        <v>10774</v>
      </c>
      <c r="E381">
        <v>0</v>
      </c>
      <c r="F381" cm="1">
        <f t="array" ref="F381">_xlfn.IFS(AND(2=E380,B381=B380),3,B381=B380,2,TRUE,1)</f>
        <v>1</v>
      </c>
    </row>
    <row r="382" spans="1:6" x14ac:dyDescent="0.3">
      <c r="A382" s="2" t="s">
        <v>42</v>
      </c>
      <c r="B382">
        <v>19929</v>
      </c>
      <c r="C382" s="2" t="s">
        <v>282</v>
      </c>
      <c r="D382">
        <v>11</v>
      </c>
      <c r="E382">
        <v>1</v>
      </c>
      <c r="F382" cm="1">
        <f t="array" ref="F382">_xlfn.IFS(AND(2=E381,B382=B381),3,B382=B381,2,TRUE,1)</f>
        <v>2</v>
      </c>
    </row>
    <row r="383" spans="1:6" x14ac:dyDescent="0.3">
      <c r="A383" s="2" t="s">
        <v>386</v>
      </c>
      <c r="B383">
        <v>20426</v>
      </c>
      <c r="C383" s="2" t="s">
        <v>282</v>
      </c>
      <c r="D383">
        <v>4</v>
      </c>
      <c r="E383">
        <v>1</v>
      </c>
      <c r="F383" cm="1">
        <f t="array" ref="F383">_xlfn.IFS(AND(2=E382,B383=B382),3,B383=B382,2,TRUE,1)</f>
        <v>1</v>
      </c>
    </row>
    <row r="384" spans="1:6" x14ac:dyDescent="0.3">
      <c r="A384" s="2" t="s">
        <v>387</v>
      </c>
      <c r="B384">
        <v>20912</v>
      </c>
      <c r="C384" s="2" t="s">
        <v>282</v>
      </c>
      <c r="D384">
        <v>6</v>
      </c>
      <c r="E384">
        <v>1</v>
      </c>
      <c r="F384" cm="1">
        <f t="array" ref="F384">_xlfn.IFS(AND(2=E383,B384=B383),3,B384=B383,2,TRUE,1)</f>
        <v>1</v>
      </c>
    </row>
    <row r="385" spans="1:6" x14ac:dyDescent="0.3">
      <c r="A385" s="2" t="s">
        <v>388</v>
      </c>
      <c r="B385">
        <v>21412</v>
      </c>
      <c r="C385" s="2" t="s">
        <v>282</v>
      </c>
      <c r="D385">
        <v>8</v>
      </c>
      <c r="E385">
        <v>1</v>
      </c>
      <c r="F385" cm="1">
        <f t="array" ref="F385">_xlfn.IFS(AND(2=E384,B385=B384),3,B385=B384,2,TRUE,1)</f>
        <v>1</v>
      </c>
    </row>
    <row r="386" spans="1:6" x14ac:dyDescent="0.3">
      <c r="A386" s="2" t="s">
        <v>490</v>
      </c>
      <c r="B386">
        <v>21412</v>
      </c>
      <c r="C386" s="2" t="s">
        <v>467</v>
      </c>
      <c r="D386">
        <v>15</v>
      </c>
      <c r="E386">
        <v>1</v>
      </c>
    </row>
    <row r="387" spans="1:6" x14ac:dyDescent="0.3">
      <c r="A387" s="2" t="s">
        <v>598</v>
      </c>
      <c r="B387">
        <v>21412</v>
      </c>
      <c r="C387" s="2" t="s">
        <v>552</v>
      </c>
      <c r="D387">
        <v>23</v>
      </c>
      <c r="E387">
        <v>1</v>
      </c>
    </row>
    <row r="388" spans="1:6" x14ac:dyDescent="0.3">
      <c r="A388" s="2" t="s">
        <v>528</v>
      </c>
      <c r="B388">
        <v>21617</v>
      </c>
      <c r="C388" s="2" t="s">
        <v>467</v>
      </c>
      <c r="D388">
        <v>719</v>
      </c>
      <c r="E388">
        <v>0</v>
      </c>
    </row>
    <row r="389" spans="1:6" x14ac:dyDescent="0.3">
      <c r="A389" s="2" t="s">
        <v>529</v>
      </c>
      <c r="B389">
        <v>21617</v>
      </c>
      <c r="C389" s="2" t="s">
        <v>467</v>
      </c>
      <c r="D389">
        <v>338</v>
      </c>
      <c r="E389">
        <v>0</v>
      </c>
    </row>
    <row r="390" spans="1:6" x14ac:dyDescent="0.3">
      <c r="A390" s="2" t="s">
        <v>389</v>
      </c>
      <c r="B390">
        <v>21876</v>
      </c>
      <c r="C390" s="2" t="s">
        <v>282</v>
      </c>
      <c r="D390">
        <v>22</v>
      </c>
      <c r="E390">
        <v>1</v>
      </c>
      <c r="F390" cm="1">
        <f t="array" ref="F390">_xlfn.IFS(AND(2=E389,B390=B389),3,B390=B389,2,TRUE,1)</f>
        <v>1</v>
      </c>
    </row>
    <row r="391" spans="1:6" x14ac:dyDescent="0.3">
      <c r="A391" s="2" t="s">
        <v>479</v>
      </c>
      <c r="B391">
        <v>21876</v>
      </c>
      <c r="C391" s="2" t="s">
        <v>467</v>
      </c>
      <c r="D391">
        <v>41</v>
      </c>
      <c r="E391"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92B0-D33E-4C66-8594-6B1E8E18ECD8}">
  <dimension ref="A1:E54"/>
  <sheetViews>
    <sheetView topLeftCell="A31" workbookViewId="0">
      <selection activeCell="G50" sqref="G50"/>
    </sheetView>
  </sheetViews>
  <sheetFormatPr defaultRowHeight="14.4" x14ac:dyDescent="0.3"/>
  <cols>
    <col min="1" max="1" width="51.3320312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</row>
    <row r="2" spans="1:5" x14ac:dyDescent="0.3">
      <c r="A2" t="s">
        <v>398</v>
      </c>
      <c r="B2">
        <v>3604</v>
      </c>
      <c r="C2" t="s">
        <v>399</v>
      </c>
      <c r="D2">
        <v>4299</v>
      </c>
      <c r="E2">
        <v>0</v>
      </c>
    </row>
    <row r="3" spans="1:5" x14ac:dyDescent="0.3">
      <c r="A3" t="s">
        <v>400</v>
      </c>
      <c r="B3">
        <v>3604</v>
      </c>
      <c r="C3" t="s">
        <v>399</v>
      </c>
      <c r="D3">
        <v>4516</v>
      </c>
      <c r="E3">
        <v>0</v>
      </c>
    </row>
    <row r="4" spans="1:5" x14ac:dyDescent="0.3">
      <c r="A4" t="s">
        <v>401</v>
      </c>
      <c r="B4">
        <v>4719</v>
      </c>
      <c r="C4" t="s">
        <v>399</v>
      </c>
      <c r="D4">
        <v>149</v>
      </c>
      <c r="E4">
        <v>0</v>
      </c>
    </row>
    <row r="5" spans="1:5" x14ac:dyDescent="0.3">
      <c r="A5" t="s">
        <v>402</v>
      </c>
      <c r="B5">
        <v>4719</v>
      </c>
      <c r="C5" t="s">
        <v>399</v>
      </c>
      <c r="D5">
        <v>129</v>
      </c>
      <c r="E5">
        <v>0</v>
      </c>
    </row>
    <row r="6" spans="1:5" x14ac:dyDescent="0.3">
      <c r="A6" t="s">
        <v>403</v>
      </c>
      <c r="B6">
        <v>91</v>
      </c>
      <c r="C6" t="s">
        <v>399</v>
      </c>
      <c r="D6">
        <v>495</v>
      </c>
      <c r="E6">
        <v>0</v>
      </c>
    </row>
    <row r="7" spans="1:5" x14ac:dyDescent="0.3">
      <c r="A7" t="s">
        <v>404</v>
      </c>
      <c r="B7">
        <v>91</v>
      </c>
      <c r="C7" t="s">
        <v>399</v>
      </c>
      <c r="D7">
        <v>215</v>
      </c>
      <c r="E7">
        <v>1</v>
      </c>
    </row>
    <row r="8" spans="1:5" x14ac:dyDescent="0.3">
      <c r="A8" t="s">
        <v>405</v>
      </c>
      <c r="B8">
        <v>791</v>
      </c>
      <c r="C8" t="s">
        <v>399</v>
      </c>
      <c r="D8">
        <v>11</v>
      </c>
      <c r="E8">
        <v>1</v>
      </c>
    </row>
    <row r="9" spans="1:5" x14ac:dyDescent="0.3">
      <c r="A9" t="s">
        <v>406</v>
      </c>
      <c r="B9">
        <v>17862</v>
      </c>
      <c r="C9" t="s">
        <v>399</v>
      </c>
      <c r="D9">
        <v>1142</v>
      </c>
      <c r="E9">
        <v>0</v>
      </c>
    </row>
    <row r="10" spans="1:5" x14ac:dyDescent="0.3">
      <c r="A10" t="s">
        <v>407</v>
      </c>
      <c r="B10">
        <v>17862</v>
      </c>
      <c r="C10" t="s">
        <v>399</v>
      </c>
      <c r="D10">
        <v>87</v>
      </c>
      <c r="E10">
        <v>1</v>
      </c>
    </row>
    <row r="11" spans="1:5" x14ac:dyDescent="0.3">
      <c r="A11" t="s">
        <v>408</v>
      </c>
      <c r="B11">
        <v>4022</v>
      </c>
      <c r="C11" t="s">
        <v>399</v>
      </c>
      <c r="D11">
        <v>4</v>
      </c>
      <c r="E11">
        <v>1</v>
      </c>
    </row>
    <row r="12" spans="1:5" x14ac:dyDescent="0.3">
      <c r="A12" t="s">
        <v>409</v>
      </c>
      <c r="B12">
        <v>772</v>
      </c>
      <c r="C12" t="s">
        <v>399</v>
      </c>
      <c r="D12">
        <v>971</v>
      </c>
      <c r="E12">
        <v>0</v>
      </c>
    </row>
    <row r="13" spans="1:5" x14ac:dyDescent="0.3">
      <c r="A13" t="s">
        <v>410</v>
      </c>
      <c r="B13">
        <v>772</v>
      </c>
      <c r="C13" t="s">
        <v>399</v>
      </c>
      <c r="D13">
        <v>9316</v>
      </c>
      <c r="E13">
        <v>0</v>
      </c>
    </row>
    <row r="14" spans="1:5" x14ac:dyDescent="0.3">
      <c r="A14" t="s">
        <v>411</v>
      </c>
      <c r="B14">
        <v>811</v>
      </c>
      <c r="C14" t="s">
        <v>399</v>
      </c>
      <c r="D14">
        <v>29</v>
      </c>
      <c r="E14">
        <v>1</v>
      </c>
    </row>
    <row r="15" spans="1:5" x14ac:dyDescent="0.3">
      <c r="A15" t="s">
        <v>412</v>
      </c>
      <c r="B15">
        <v>2685</v>
      </c>
      <c r="C15" t="s">
        <v>399</v>
      </c>
      <c r="D15">
        <v>2182</v>
      </c>
      <c r="E15">
        <v>0</v>
      </c>
    </row>
    <row r="16" spans="1:5" x14ac:dyDescent="0.3">
      <c r="A16" t="s">
        <v>413</v>
      </c>
      <c r="B16">
        <v>2549</v>
      </c>
      <c r="C16" t="s">
        <v>399</v>
      </c>
      <c r="D16">
        <v>6366</v>
      </c>
      <c r="E16">
        <v>0</v>
      </c>
    </row>
    <row r="17" spans="1:5" x14ac:dyDescent="0.3">
      <c r="A17" t="s">
        <v>414</v>
      </c>
      <c r="B17">
        <v>2549</v>
      </c>
      <c r="C17" t="s">
        <v>399</v>
      </c>
      <c r="D17">
        <v>7926</v>
      </c>
      <c r="E17">
        <v>0</v>
      </c>
    </row>
    <row r="18" spans="1:5" x14ac:dyDescent="0.3">
      <c r="A18" t="s">
        <v>415</v>
      </c>
      <c r="B18">
        <v>8931</v>
      </c>
      <c r="C18" t="s">
        <v>399</v>
      </c>
      <c r="D18">
        <v>2154</v>
      </c>
      <c r="E18">
        <v>0</v>
      </c>
    </row>
    <row r="19" spans="1:5" x14ac:dyDescent="0.3">
      <c r="A19" t="s">
        <v>416</v>
      </c>
      <c r="B19">
        <v>1337</v>
      </c>
      <c r="C19" t="s">
        <v>399</v>
      </c>
      <c r="D19">
        <v>3</v>
      </c>
      <c r="E19">
        <v>1</v>
      </c>
    </row>
    <row r="20" spans="1:5" x14ac:dyDescent="0.3">
      <c r="A20" t="s">
        <v>417</v>
      </c>
      <c r="B20">
        <v>3006</v>
      </c>
      <c r="C20" t="s">
        <v>399</v>
      </c>
      <c r="D20">
        <v>530</v>
      </c>
      <c r="E20">
        <v>0</v>
      </c>
    </row>
    <row r="21" spans="1:5" x14ac:dyDescent="0.3">
      <c r="A21" t="s">
        <v>418</v>
      </c>
      <c r="B21">
        <v>3006</v>
      </c>
      <c r="C21" t="s">
        <v>399</v>
      </c>
      <c r="D21">
        <v>891</v>
      </c>
      <c r="E21">
        <v>0</v>
      </c>
    </row>
    <row r="22" spans="1:5" x14ac:dyDescent="0.3">
      <c r="A22" t="s">
        <v>419</v>
      </c>
      <c r="B22">
        <v>2129</v>
      </c>
      <c r="C22" t="s">
        <v>399</v>
      </c>
      <c r="D22">
        <v>209</v>
      </c>
      <c r="E22">
        <v>0</v>
      </c>
    </row>
    <row r="23" spans="1:5" x14ac:dyDescent="0.3">
      <c r="A23" t="s">
        <v>420</v>
      </c>
      <c r="B23">
        <v>2129</v>
      </c>
      <c r="C23" t="s">
        <v>399</v>
      </c>
      <c r="D23">
        <v>424</v>
      </c>
      <c r="E23">
        <v>0</v>
      </c>
    </row>
    <row r="24" spans="1:5" x14ac:dyDescent="0.3">
      <c r="A24" t="s">
        <v>421</v>
      </c>
      <c r="B24">
        <v>2819</v>
      </c>
      <c r="C24" t="s">
        <v>399</v>
      </c>
      <c r="D24">
        <v>134</v>
      </c>
      <c r="E24">
        <v>1</v>
      </c>
    </row>
    <row r="25" spans="1:5" x14ac:dyDescent="0.3">
      <c r="A25" t="s">
        <v>422</v>
      </c>
      <c r="B25">
        <v>2819</v>
      </c>
      <c r="C25" t="s">
        <v>399</v>
      </c>
      <c r="D25">
        <v>39</v>
      </c>
      <c r="E25">
        <v>1</v>
      </c>
    </row>
    <row r="26" spans="1:5" x14ac:dyDescent="0.3">
      <c r="A26" t="s">
        <v>423</v>
      </c>
      <c r="B26">
        <v>105</v>
      </c>
      <c r="C26" t="s">
        <v>399</v>
      </c>
      <c r="D26">
        <v>3428</v>
      </c>
      <c r="E26">
        <v>0</v>
      </c>
    </row>
    <row r="27" spans="1:5" x14ac:dyDescent="0.3">
      <c r="A27" t="s">
        <v>424</v>
      </c>
      <c r="B27">
        <v>105</v>
      </c>
      <c r="C27" t="s">
        <v>399</v>
      </c>
      <c r="D27">
        <v>18</v>
      </c>
      <c r="E27">
        <v>1</v>
      </c>
    </row>
    <row r="28" spans="1:5" x14ac:dyDescent="0.3">
      <c r="A28" t="s">
        <v>425</v>
      </c>
      <c r="B28">
        <v>2261</v>
      </c>
      <c r="C28" t="s">
        <v>399</v>
      </c>
      <c r="D28">
        <v>2688</v>
      </c>
      <c r="E28">
        <v>0</v>
      </c>
    </row>
    <row r="29" spans="1:5" x14ac:dyDescent="0.3">
      <c r="A29" t="s">
        <v>426</v>
      </c>
      <c r="B29">
        <v>2261</v>
      </c>
      <c r="C29" t="s">
        <v>399</v>
      </c>
      <c r="D29">
        <v>3308</v>
      </c>
      <c r="E29">
        <v>0</v>
      </c>
    </row>
    <row r="30" spans="1:5" x14ac:dyDescent="0.3">
      <c r="A30" t="s">
        <v>427</v>
      </c>
      <c r="B30">
        <v>549</v>
      </c>
      <c r="C30" t="s">
        <v>399</v>
      </c>
      <c r="D30">
        <v>5958</v>
      </c>
      <c r="E30">
        <v>0</v>
      </c>
    </row>
    <row r="31" spans="1:5" x14ac:dyDescent="0.3">
      <c r="A31" t="s">
        <v>428</v>
      </c>
      <c r="B31">
        <v>549</v>
      </c>
      <c r="C31" t="s">
        <v>399</v>
      </c>
      <c r="D31">
        <v>4622</v>
      </c>
      <c r="E31">
        <v>0</v>
      </c>
    </row>
    <row r="32" spans="1:5" x14ac:dyDescent="0.3">
      <c r="A32" t="s">
        <v>421</v>
      </c>
      <c r="B32">
        <v>193</v>
      </c>
      <c r="C32" t="s">
        <v>399</v>
      </c>
      <c r="D32">
        <v>177</v>
      </c>
      <c r="E32">
        <v>1</v>
      </c>
    </row>
    <row r="33" spans="1:5" x14ac:dyDescent="0.3">
      <c r="A33" t="s">
        <v>429</v>
      </c>
      <c r="B33">
        <v>193</v>
      </c>
      <c r="C33" t="s">
        <v>399</v>
      </c>
      <c r="D33">
        <v>77</v>
      </c>
      <c r="E33">
        <v>0</v>
      </c>
    </row>
    <row r="34" spans="1:5" x14ac:dyDescent="0.3">
      <c r="A34" t="s">
        <v>430</v>
      </c>
      <c r="B34">
        <v>317</v>
      </c>
      <c r="C34" t="s">
        <v>399</v>
      </c>
      <c r="D34">
        <v>10</v>
      </c>
      <c r="E34">
        <v>1</v>
      </c>
    </row>
    <row r="35" spans="1:5" x14ac:dyDescent="0.3">
      <c r="A35" t="s">
        <v>431</v>
      </c>
      <c r="B35">
        <v>10759</v>
      </c>
      <c r="C35" t="s">
        <v>399</v>
      </c>
      <c r="D35">
        <v>541</v>
      </c>
      <c r="E35">
        <v>1</v>
      </c>
    </row>
    <row r="36" spans="1:5" x14ac:dyDescent="0.3">
      <c r="A36" t="s">
        <v>432</v>
      </c>
      <c r="B36">
        <v>10759</v>
      </c>
      <c r="C36" t="s">
        <v>399</v>
      </c>
      <c r="D36">
        <v>2068</v>
      </c>
      <c r="E36">
        <v>1</v>
      </c>
    </row>
    <row r="37" spans="1:5" x14ac:dyDescent="0.3">
      <c r="A37" t="s">
        <v>433</v>
      </c>
      <c r="B37">
        <v>1999</v>
      </c>
      <c r="C37" t="s">
        <v>399</v>
      </c>
      <c r="D37">
        <v>51</v>
      </c>
      <c r="E37">
        <v>1</v>
      </c>
    </row>
    <row r="38" spans="1:5" x14ac:dyDescent="0.3">
      <c r="A38" t="s">
        <v>434</v>
      </c>
      <c r="B38">
        <v>11666</v>
      </c>
      <c r="C38" t="s">
        <v>399</v>
      </c>
      <c r="D38">
        <v>4403</v>
      </c>
      <c r="E38">
        <v>0</v>
      </c>
    </row>
    <row r="39" spans="1:5" x14ac:dyDescent="0.3">
      <c r="A39" t="s">
        <v>435</v>
      </c>
      <c r="B39">
        <v>11666</v>
      </c>
      <c r="C39" t="s">
        <v>399</v>
      </c>
      <c r="D39">
        <v>1303</v>
      </c>
      <c r="E39">
        <v>0</v>
      </c>
    </row>
    <row r="40" spans="1:5" x14ac:dyDescent="0.3">
      <c r="A40" t="s">
        <v>436</v>
      </c>
      <c r="B40">
        <v>2742</v>
      </c>
      <c r="C40" t="s">
        <v>399</v>
      </c>
      <c r="D40">
        <v>1200</v>
      </c>
      <c r="E40">
        <v>0</v>
      </c>
    </row>
    <row r="41" spans="1:5" x14ac:dyDescent="0.3">
      <c r="A41" t="s">
        <v>437</v>
      </c>
      <c r="B41">
        <v>2742</v>
      </c>
      <c r="C41" t="s">
        <v>399</v>
      </c>
      <c r="D41">
        <v>220</v>
      </c>
      <c r="E41">
        <v>0</v>
      </c>
    </row>
    <row r="42" spans="1:5" x14ac:dyDescent="0.3">
      <c r="A42" t="s">
        <v>438</v>
      </c>
      <c r="B42">
        <v>1623</v>
      </c>
      <c r="C42" t="s">
        <v>399</v>
      </c>
      <c r="D42">
        <v>32</v>
      </c>
      <c r="E42">
        <v>1</v>
      </c>
    </row>
    <row r="43" spans="1:5" x14ac:dyDescent="0.3">
      <c r="A43" t="s">
        <v>411</v>
      </c>
      <c r="B43">
        <v>2951</v>
      </c>
      <c r="C43" t="s">
        <v>399</v>
      </c>
      <c r="D43">
        <v>3563</v>
      </c>
      <c r="E43">
        <v>0</v>
      </c>
    </row>
    <row r="44" spans="1:5" x14ac:dyDescent="0.3">
      <c r="A44" t="s">
        <v>439</v>
      </c>
      <c r="B44">
        <v>2951</v>
      </c>
      <c r="C44" t="s">
        <v>399</v>
      </c>
      <c r="D44">
        <v>1168</v>
      </c>
      <c r="E44">
        <v>0</v>
      </c>
    </row>
    <row r="45" spans="1:5" x14ac:dyDescent="0.3">
      <c r="A45" t="s">
        <v>440</v>
      </c>
      <c r="B45">
        <v>2235</v>
      </c>
      <c r="C45" t="s">
        <v>399</v>
      </c>
      <c r="D45">
        <v>474</v>
      </c>
      <c r="E45">
        <v>0</v>
      </c>
    </row>
    <row r="46" spans="1:5" x14ac:dyDescent="0.3">
      <c r="A46" t="s">
        <v>441</v>
      </c>
      <c r="B46">
        <v>2235</v>
      </c>
      <c r="C46" t="s">
        <v>399</v>
      </c>
      <c r="D46">
        <v>168</v>
      </c>
      <c r="E46">
        <v>0</v>
      </c>
    </row>
    <row r="47" spans="1:5" x14ac:dyDescent="0.3">
      <c r="A47" t="s">
        <v>442</v>
      </c>
      <c r="B47">
        <v>9828</v>
      </c>
      <c r="C47" t="s">
        <v>399</v>
      </c>
      <c r="D47">
        <v>4546</v>
      </c>
      <c r="E47">
        <v>0</v>
      </c>
    </row>
    <row r="48" spans="1:5" x14ac:dyDescent="0.3">
      <c r="A48" t="s">
        <v>443</v>
      </c>
      <c r="B48">
        <v>9828</v>
      </c>
      <c r="C48" t="s">
        <v>399</v>
      </c>
      <c r="D48">
        <v>909</v>
      </c>
      <c r="E48">
        <v>1</v>
      </c>
    </row>
    <row r="49" spans="1:5" x14ac:dyDescent="0.3">
      <c r="A49" t="s">
        <v>444</v>
      </c>
      <c r="B49">
        <v>2295</v>
      </c>
      <c r="C49" t="s">
        <v>399</v>
      </c>
      <c r="D49">
        <v>11762</v>
      </c>
      <c r="E49">
        <v>0</v>
      </c>
    </row>
    <row r="50" spans="1:5" x14ac:dyDescent="0.3">
      <c r="A50" t="s">
        <v>445</v>
      </c>
      <c r="B50">
        <v>2295</v>
      </c>
      <c r="C50" t="s">
        <v>399</v>
      </c>
      <c r="D50">
        <v>12816</v>
      </c>
      <c r="E50">
        <v>0</v>
      </c>
    </row>
    <row r="51" spans="1:5" x14ac:dyDescent="0.3">
      <c r="A51" t="s">
        <v>446</v>
      </c>
      <c r="B51">
        <v>97</v>
      </c>
      <c r="C51" t="s">
        <v>399</v>
      </c>
      <c r="D51">
        <v>2006</v>
      </c>
      <c r="E51">
        <v>0</v>
      </c>
    </row>
    <row r="52" spans="1:5" x14ac:dyDescent="0.3">
      <c r="A52" t="s">
        <v>447</v>
      </c>
      <c r="B52">
        <v>97</v>
      </c>
      <c r="C52" t="s">
        <v>399</v>
      </c>
      <c r="D52">
        <v>15285</v>
      </c>
      <c r="E52">
        <v>0</v>
      </c>
    </row>
    <row r="53" spans="1:5" x14ac:dyDescent="0.3">
      <c r="A53" t="s">
        <v>448</v>
      </c>
      <c r="B53">
        <v>4314</v>
      </c>
      <c r="C53" t="s">
        <v>399</v>
      </c>
      <c r="D53">
        <v>78</v>
      </c>
      <c r="E53">
        <v>0</v>
      </c>
    </row>
    <row r="54" spans="1:5" x14ac:dyDescent="0.3">
      <c r="A54" t="s">
        <v>449</v>
      </c>
      <c r="B54">
        <v>4314</v>
      </c>
      <c r="C54" t="s">
        <v>399</v>
      </c>
      <c r="D54">
        <v>2935</v>
      </c>
      <c r="E5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20A9-6B90-4508-ABCA-4EBEB4C1E32A}">
  <dimension ref="A1:L389"/>
  <sheetViews>
    <sheetView tabSelected="1" topLeftCell="A164" workbookViewId="0">
      <selection activeCell="I7" sqref="I7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  <col min="6" max="6" width="8.6640625" bestFit="1" customWidth="1"/>
    <col min="8" max="8" width="19.44140625" bestFit="1" customWidth="1"/>
    <col min="9" max="10" width="11.21875" bestFit="1" customWidth="1"/>
    <col min="12" max="12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0" x14ac:dyDescent="0.3">
      <c r="A2" s="2" t="s">
        <v>403</v>
      </c>
      <c r="B2">
        <v>91</v>
      </c>
      <c r="C2" s="2" t="s">
        <v>649</v>
      </c>
      <c r="D2">
        <v>495</v>
      </c>
      <c r="E2">
        <v>0</v>
      </c>
      <c r="F2" s="2" cm="1">
        <f t="array" ref="F2">_xlfn.IFS(AND(2=E1,B2=B1),3,B2=B1,2,TRUE,1)</f>
        <v>1</v>
      </c>
    </row>
    <row r="3" spans="1:10" x14ac:dyDescent="0.3">
      <c r="A3" s="2" t="s">
        <v>404</v>
      </c>
      <c r="B3">
        <v>91</v>
      </c>
      <c r="C3" s="2" t="s">
        <v>649</v>
      </c>
      <c r="D3">
        <v>164</v>
      </c>
      <c r="E3">
        <v>1</v>
      </c>
      <c r="F3" s="2" cm="1">
        <f t="array" ref="F3">_xlfn.IFS(AND(2=E2,B3=B2),3,B3=B2,2,TRUE,1)</f>
        <v>2</v>
      </c>
    </row>
    <row r="4" spans="1:10" x14ac:dyDescent="0.3">
      <c r="A4" s="2" t="s">
        <v>446</v>
      </c>
      <c r="B4">
        <v>97</v>
      </c>
      <c r="C4" s="2" t="s">
        <v>649</v>
      </c>
      <c r="D4">
        <v>2006</v>
      </c>
      <c r="E4">
        <v>0</v>
      </c>
      <c r="F4" s="2" cm="1">
        <f t="array" ref="F4">_xlfn.IFS(AND(2=E3,B4=B3),3,B4=B3,2,TRUE,1)</f>
        <v>1</v>
      </c>
    </row>
    <row r="5" spans="1:10" x14ac:dyDescent="0.3">
      <c r="A5" s="2" t="s">
        <v>447</v>
      </c>
      <c r="B5">
        <v>97</v>
      </c>
      <c r="C5" s="2" t="s">
        <v>649</v>
      </c>
      <c r="D5">
        <v>9429</v>
      </c>
      <c r="E5">
        <v>0</v>
      </c>
      <c r="F5" s="2" cm="1">
        <f t="array" ref="F5">_xlfn.IFS(AND(2=E4,B5=B4),3,B5=B4,2,TRUE,1)</f>
        <v>2</v>
      </c>
      <c r="I5">
        <v>1</v>
      </c>
      <c r="J5">
        <v>2</v>
      </c>
    </row>
    <row r="6" spans="1:10" x14ac:dyDescent="0.3">
      <c r="A6" s="2" t="s">
        <v>423</v>
      </c>
      <c r="B6">
        <v>105</v>
      </c>
      <c r="C6" s="2" t="s">
        <v>649</v>
      </c>
      <c r="D6">
        <v>3428</v>
      </c>
      <c r="E6">
        <v>0</v>
      </c>
      <c r="F6" s="2" cm="1">
        <f t="array" ref="F6">_xlfn.IFS(AND(2=E5,B6=B5),3,B6=B5,2,TRUE,1)</f>
        <v>1</v>
      </c>
      <c r="H6" t="s">
        <v>392</v>
      </c>
      <c r="I6">
        <f>COUNTIFS(sea_dataset_combine_scores[search],"="&amp;I5,sea_dataset_combine_scores[same_video],"=1")</f>
        <v>114</v>
      </c>
      <c r="J6">
        <f>COUNTIFS(sea_dataset_combine_scores[search],"="&amp;J5,sea_dataset_combine_scores[same_video],"=1")</f>
        <v>78</v>
      </c>
    </row>
    <row r="7" spans="1:10" x14ac:dyDescent="0.3">
      <c r="A7" s="2" t="s">
        <v>424</v>
      </c>
      <c r="B7">
        <v>105</v>
      </c>
      <c r="C7" s="2" t="s">
        <v>649</v>
      </c>
      <c r="D7">
        <v>68</v>
      </c>
      <c r="E7">
        <v>1</v>
      </c>
      <c r="F7" s="2" cm="1">
        <f t="array" ref="F7">_xlfn.IFS(AND(2=E6,B7=B6),3,B7=B6,2,TRUE,1)</f>
        <v>2</v>
      </c>
      <c r="H7" t="s">
        <v>393</v>
      </c>
      <c r="I7">
        <f>COUNTIFS(sea_dataset_combine_scores[search],"="&amp;I5,sea_dataset_combine_scores[same_video],"=0")</f>
        <v>114</v>
      </c>
      <c r="J7">
        <f>COUNTIFS(sea_dataset_combine_scores[search],"="&amp;J5,sea_dataset_combine_scores[same_video],"=0")</f>
        <v>82</v>
      </c>
    </row>
    <row r="8" spans="1:10" x14ac:dyDescent="0.3">
      <c r="A8" s="2" t="s">
        <v>421</v>
      </c>
      <c r="B8">
        <v>193</v>
      </c>
      <c r="C8" s="2" t="s">
        <v>649</v>
      </c>
      <c r="D8">
        <v>177</v>
      </c>
      <c r="E8">
        <v>1</v>
      </c>
      <c r="F8" s="2" cm="1">
        <f t="array" ref="F8">_xlfn.IFS(AND(2=E7,B8=B7),3,B8=B7,2,TRUE,1)</f>
        <v>1</v>
      </c>
      <c r="H8" t="s">
        <v>391</v>
      </c>
      <c r="I8">
        <f>COUNTIFS(sea_dataset_combine_scores[position],"&lt;=60",sea_dataset_combine_scores[search],"=1")</f>
        <v>69</v>
      </c>
      <c r="J8">
        <f>COUNTIFS(sea_dataset_combine_scores[position],"&lt;=60",sea_dataset_combine_scores[search],"=2")</f>
        <v>40</v>
      </c>
    </row>
    <row r="9" spans="1:10" x14ac:dyDescent="0.3">
      <c r="A9" s="2" t="s">
        <v>429</v>
      </c>
      <c r="B9">
        <v>193</v>
      </c>
      <c r="C9" s="2" t="s">
        <v>649</v>
      </c>
      <c r="D9">
        <v>111</v>
      </c>
      <c r="E9">
        <v>1</v>
      </c>
      <c r="F9" s="2" cm="1">
        <f t="array" ref="F9">_xlfn.IFS(AND(2=E8,B9=B8),3,B9=B8,2,TRUE,1)</f>
        <v>2</v>
      </c>
      <c r="H9" t="s">
        <v>252</v>
      </c>
      <c r="I9">
        <f>I6</f>
        <v>114</v>
      </c>
      <c r="J9">
        <f>J6+I8</f>
        <v>147</v>
      </c>
    </row>
    <row r="10" spans="1:10" x14ac:dyDescent="0.3">
      <c r="A10" s="2" t="s">
        <v>430</v>
      </c>
      <c r="B10">
        <v>317</v>
      </c>
      <c r="C10" s="2" t="s">
        <v>649</v>
      </c>
      <c r="D10">
        <v>10</v>
      </c>
      <c r="E10">
        <v>1</v>
      </c>
      <c r="F10" s="2" cm="1">
        <f t="array" ref="F10">_xlfn.IFS(AND(2=E9,B10=B9),3,B10=B9,2,TRUE,1)</f>
        <v>1</v>
      </c>
    </row>
    <row r="11" spans="1:10" x14ac:dyDescent="0.3">
      <c r="A11" s="2" t="s">
        <v>405</v>
      </c>
      <c r="B11">
        <v>791</v>
      </c>
      <c r="C11" s="2" t="s">
        <v>649</v>
      </c>
      <c r="D11">
        <v>11</v>
      </c>
      <c r="E11">
        <v>1</v>
      </c>
      <c r="F11" s="2" cm="1">
        <f t="array" ref="F11">_xlfn.IFS(AND(2=E10,B11=B10),3,B11=B10,2,TRUE,1)</f>
        <v>1</v>
      </c>
    </row>
    <row r="12" spans="1:10" x14ac:dyDescent="0.3">
      <c r="A12" s="2" t="s">
        <v>411</v>
      </c>
      <c r="B12">
        <v>811</v>
      </c>
      <c r="C12" s="2" t="s">
        <v>649</v>
      </c>
      <c r="D12">
        <v>29</v>
      </c>
      <c r="E12">
        <v>1</v>
      </c>
      <c r="F12" s="2" cm="1">
        <f t="array" ref="F12">_xlfn.IFS(AND(2=E11,B12=B11),3,B12=B11,2,TRUE,1)</f>
        <v>1</v>
      </c>
    </row>
    <row r="13" spans="1:10" x14ac:dyDescent="0.3">
      <c r="A13" s="2" t="s">
        <v>416</v>
      </c>
      <c r="B13">
        <v>1337</v>
      </c>
      <c r="C13" s="2" t="s">
        <v>649</v>
      </c>
      <c r="D13">
        <v>3</v>
      </c>
      <c r="E13">
        <v>1</v>
      </c>
      <c r="F13" s="2" cm="1">
        <f t="array" ref="F13">_xlfn.IFS(AND(2=E12,B13=B12),3,B13=B12,2,TRUE,1)</f>
        <v>1</v>
      </c>
    </row>
    <row r="14" spans="1:10" x14ac:dyDescent="0.3">
      <c r="A14" s="2" t="s">
        <v>453</v>
      </c>
      <c r="B14">
        <v>1419</v>
      </c>
      <c r="C14" s="2" t="s">
        <v>649</v>
      </c>
      <c r="D14">
        <v>38</v>
      </c>
      <c r="E14">
        <v>1</v>
      </c>
      <c r="F14" s="2" cm="1">
        <f t="array" ref="F14">_xlfn.IFS(AND(2=E13,B14=B13),3,B14=B13,2,TRUE,1)</f>
        <v>1</v>
      </c>
    </row>
    <row r="15" spans="1:10" x14ac:dyDescent="0.3">
      <c r="A15" s="2" t="s">
        <v>438</v>
      </c>
      <c r="B15">
        <v>1623</v>
      </c>
      <c r="C15" s="2" t="s">
        <v>649</v>
      </c>
      <c r="D15">
        <v>32</v>
      </c>
      <c r="E15">
        <v>1</v>
      </c>
      <c r="F15" s="2" cm="1">
        <f t="array" ref="F15">_xlfn.IFS(AND(2=E14,B15=B14),3,B15=B14,2,TRUE,1)</f>
        <v>1</v>
      </c>
    </row>
    <row r="16" spans="1:10" x14ac:dyDescent="0.3">
      <c r="A16" s="2" t="s">
        <v>460</v>
      </c>
      <c r="B16">
        <v>1851</v>
      </c>
      <c r="C16" s="2" t="s">
        <v>649</v>
      </c>
      <c r="D16">
        <v>631</v>
      </c>
      <c r="E16">
        <v>0</v>
      </c>
      <c r="F16" s="2" cm="1">
        <f t="array" ref="F16">_xlfn.IFS(AND(2=E15,B16=B15),3,B16=B15,2,TRUE,1)</f>
        <v>1</v>
      </c>
    </row>
    <row r="17" spans="1:6" x14ac:dyDescent="0.3">
      <c r="A17" s="2" t="s">
        <v>461</v>
      </c>
      <c r="B17">
        <v>1851</v>
      </c>
      <c r="C17" s="2" t="s">
        <v>649</v>
      </c>
      <c r="D17">
        <v>47</v>
      </c>
      <c r="E17">
        <v>1</v>
      </c>
      <c r="F17" s="2" cm="1">
        <f t="array" ref="F17">_xlfn.IFS(AND(2=E16,B17=B16),3,B17=B16,2,TRUE,1)</f>
        <v>2</v>
      </c>
    </row>
    <row r="18" spans="1:6" x14ac:dyDescent="0.3">
      <c r="A18" s="2" t="s">
        <v>440</v>
      </c>
      <c r="B18">
        <v>2235</v>
      </c>
      <c r="C18" s="2" t="s">
        <v>649</v>
      </c>
      <c r="D18">
        <v>474</v>
      </c>
      <c r="E18">
        <v>0</v>
      </c>
      <c r="F18" s="2" cm="1">
        <f t="array" ref="F18">_xlfn.IFS(AND(2=E17,B18=B17),3,B18=B17,2,TRUE,1)</f>
        <v>1</v>
      </c>
    </row>
    <row r="19" spans="1:6" x14ac:dyDescent="0.3">
      <c r="A19" s="2" t="s">
        <v>441</v>
      </c>
      <c r="B19">
        <v>2235</v>
      </c>
      <c r="C19" s="2" t="s">
        <v>649</v>
      </c>
      <c r="D19">
        <v>200</v>
      </c>
      <c r="E19">
        <v>0</v>
      </c>
      <c r="F19" s="2" cm="1">
        <f t="array" ref="F19">_xlfn.IFS(AND(2=E18,B19=B18),3,B19=B18,2,TRUE,1)</f>
        <v>2</v>
      </c>
    </row>
    <row r="20" spans="1:6" x14ac:dyDescent="0.3">
      <c r="A20" s="2" t="s">
        <v>444</v>
      </c>
      <c r="B20">
        <v>2295</v>
      </c>
      <c r="C20" s="2" t="s">
        <v>649</v>
      </c>
      <c r="D20">
        <v>11762</v>
      </c>
      <c r="E20">
        <v>0</v>
      </c>
      <c r="F20" s="2" cm="1">
        <f t="array" ref="F20">_xlfn.IFS(AND(2=E19,B20=B19),3,B20=B19,2,TRUE,1)</f>
        <v>1</v>
      </c>
    </row>
    <row r="21" spans="1:6" x14ac:dyDescent="0.3">
      <c r="A21" s="2" t="s">
        <v>445</v>
      </c>
      <c r="B21">
        <v>2295</v>
      </c>
      <c r="C21" s="2" t="s">
        <v>649</v>
      </c>
      <c r="D21">
        <v>12362</v>
      </c>
      <c r="E21">
        <v>0</v>
      </c>
      <c r="F21" s="2" cm="1">
        <f t="array" ref="F21">_xlfn.IFS(AND(2=E20,B21=B20),3,B21=B20,2,TRUE,1)</f>
        <v>2</v>
      </c>
    </row>
    <row r="22" spans="1:6" x14ac:dyDescent="0.3">
      <c r="A22" s="2" t="s">
        <v>454</v>
      </c>
      <c r="B22">
        <v>2486</v>
      </c>
      <c r="C22" s="2" t="s">
        <v>649</v>
      </c>
      <c r="D22">
        <v>1914</v>
      </c>
      <c r="E22">
        <v>0</v>
      </c>
      <c r="F22" s="2" cm="1">
        <f t="array" ref="F22">_xlfn.IFS(AND(2=E21,B22=B21),3,B22=B21,2,TRUE,1)</f>
        <v>1</v>
      </c>
    </row>
    <row r="23" spans="1:6" x14ac:dyDescent="0.3">
      <c r="A23" s="2" t="s">
        <v>455</v>
      </c>
      <c r="B23">
        <v>2486</v>
      </c>
      <c r="C23" s="2" t="s">
        <v>649</v>
      </c>
      <c r="D23">
        <v>2677</v>
      </c>
      <c r="E23">
        <v>0</v>
      </c>
      <c r="F23" s="2" cm="1">
        <f t="array" ref="F23">_xlfn.IFS(AND(2=E22,B23=B22),3,B23=B22,2,TRUE,1)</f>
        <v>2</v>
      </c>
    </row>
    <row r="24" spans="1:6" x14ac:dyDescent="0.3">
      <c r="A24" s="2" t="s">
        <v>436</v>
      </c>
      <c r="B24">
        <v>2742</v>
      </c>
      <c r="C24" s="2" t="s">
        <v>649</v>
      </c>
      <c r="D24">
        <v>1200</v>
      </c>
      <c r="E24">
        <v>0</v>
      </c>
      <c r="F24" s="2" cm="1">
        <f t="array" ref="F24">_xlfn.IFS(AND(2=E23,B24=B23),3,B24=B23,2,TRUE,1)</f>
        <v>1</v>
      </c>
    </row>
    <row r="25" spans="1:6" x14ac:dyDescent="0.3">
      <c r="A25" s="2" t="s">
        <v>437</v>
      </c>
      <c r="B25">
        <v>2742</v>
      </c>
      <c r="C25" s="2" t="s">
        <v>649</v>
      </c>
      <c r="D25">
        <v>308</v>
      </c>
      <c r="E25">
        <v>0</v>
      </c>
      <c r="F25" s="2" cm="1">
        <f t="array" ref="F25">_xlfn.IFS(AND(2=E24,B25=B24),3,B25=B24,2,TRUE,1)</f>
        <v>2</v>
      </c>
    </row>
    <row r="26" spans="1:6" x14ac:dyDescent="0.3">
      <c r="A26" s="2" t="s">
        <v>8</v>
      </c>
      <c r="B26">
        <v>2809</v>
      </c>
      <c r="C26" s="2" t="s">
        <v>649</v>
      </c>
      <c r="D26">
        <v>187</v>
      </c>
      <c r="E26">
        <v>0</v>
      </c>
      <c r="F26" s="2" cm="1">
        <f t="array" ref="F26">_xlfn.IFS(AND(2=E25,B26=B25),3,B26=B25,2,TRUE,1)</f>
        <v>1</v>
      </c>
    </row>
    <row r="27" spans="1:6" x14ac:dyDescent="0.3">
      <c r="A27" s="2" t="s">
        <v>459</v>
      </c>
      <c r="B27">
        <v>2809</v>
      </c>
      <c r="C27" s="2" t="s">
        <v>649</v>
      </c>
      <c r="D27">
        <v>55</v>
      </c>
      <c r="E27">
        <v>1</v>
      </c>
      <c r="F27" s="2" cm="1">
        <f t="array" ref="F27">_xlfn.IFS(AND(2=E26,B27=B26),3,B27=B26,2,TRUE,1)</f>
        <v>2</v>
      </c>
    </row>
    <row r="28" spans="1:6" x14ac:dyDescent="0.3">
      <c r="A28" s="2" t="s">
        <v>421</v>
      </c>
      <c r="B28">
        <v>2819</v>
      </c>
      <c r="C28" s="2" t="s">
        <v>649</v>
      </c>
      <c r="D28">
        <v>134</v>
      </c>
      <c r="E28">
        <v>1</v>
      </c>
      <c r="F28" s="2" cm="1">
        <f t="array" ref="F28">_xlfn.IFS(AND(2=E27,B28=B27),3,B28=B27,2,TRUE,1)</f>
        <v>1</v>
      </c>
    </row>
    <row r="29" spans="1:6" x14ac:dyDescent="0.3">
      <c r="A29" s="2" t="s">
        <v>422</v>
      </c>
      <c r="B29">
        <v>2819</v>
      </c>
      <c r="C29" s="2" t="s">
        <v>649</v>
      </c>
      <c r="D29">
        <v>47</v>
      </c>
      <c r="E29">
        <v>1</v>
      </c>
      <c r="F29" s="2" cm="1">
        <f t="array" ref="F29">_xlfn.IFS(AND(2=E28,B29=B28),3,B29=B28,2,TRUE,1)</f>
        <v>2</v>
      </c>
    </row>
    <row r="30" spans="1:6" x14ac:dyDescent="0.3">
      <c r="A30" s="2" t="s">
        <v>411</v>
      </c>
      <c r="B30">
        <v>2951</v>
      </c>
      <c r="C30" s="2" t="s">
        <v>649</v>
      </c>
      <c r="D30">
        <v>3563</v>
      </c>
      <c r="E30">
        <v>0</v>
      </c>
      <c r="F30" s="2" cm="1">
        <f t="array" ref="F30">_xlfn.IFS(AND(2=E29,B30=B29),3,B30=B29,2,TRUE,1)</f>
        <v>1</v>
      </c>
    </row>
    <row r="31" spans="1:6" x14ac:dyDescent="0.3">
      <c r="A31" s="2" t="s">
        <v>439</v>
      </c>
      <c r="B31">
        <v>2951</v>
      </c>
      <c r="C31" s="2" t="s">
        <v>649</v>
      </c>
      <c r="D31">
        <v>1650</v>
      </c>
      <c r="E31">
        <v>0</v>
      </c>
      <c r="F31" s="2" cm="1">
        <f t="array" ref="F31">_xlfn.IFS(AND(2=E30,B31=B30),3,B31=B30,2,TRUE,1)</f>
        <v>2</v>
      </c>
    </row>
    <row r="32" spans="1:6" x14ac:dyDescent="0.3">
      <c r="A32" s="2" t="s">
        <v>452</v>
      </c>
      <c r="B32">
        <v>3053</v>
      </c>
      <c r="C32" s="2" t="s">
        <v>649</v>
      </c>
      <c r="D32">
        <v>43</v>
      </c>
      <c r="E32">
        <v>1</v>
      </c>
      <c r="F32" s="2" cm="1">
        <f t="array" ref="F32">_xlfn.IFS(AND(2=E31,B32=B31),3,B32=B31,2,TRUE,1)</f>
        <v>1</v>
      </c>
    </row>
    <row r="33" spans="1:6" x14ac:dyDescent="0.3">
      <c r="A33" s="2" t="s">
        <v>464</v>
      </c>
      <c r="B33">
        <v>3415</v>
      </c>
      <c r="C33" s="2" t="s">
        <v>649</v>
      </c>
      <c r="D33">
        <v>1845</v>
      </c>
      <c r="E33">
        <v>0</v>
      </c>
      <c r="F33" s="2" cm="1">
        <f t="array" ref="F33">_xlfn.IFS(AND(2=E32,B33=B32),3,B33=B32,2,TRUE,1)</f>
        <v>1</v>
      </c>
    </row>
    <row r="34" spans="1:6" x14ac:dyDescent="0.3">
      <c r="A34" s="2" t="s">
        <v>465</v>
      </c>
      <c r="B34">
        <v>3415</v>
      </c>
      <c r="C34" s="2" t="s">
        <v>649</v>
      </c>
      <c r="D34">
        <v>3049</v>
      </c>
      <c r="E34">
        <v>0</v>
      </c>
      <c r="F34" s="2" cm="1">
        <f t="array" ref="F34">_xlfn.IFS(AND(2=E33,B34=B33),3,B34=B33,2,TRUE,1)</f>
        <v>2</v>
      </c>
    </row>
    <row r="35" spans="1:6" x14ac:dyDescent="0.3">
      <c r="A35" s="2" t="s">
        <v>398</v>
      </c>
      <c r="B35">
        <v>3604</v>
      </c>
      <c r="C35" s="2" t="s">
        <v>649</v>
      </c>
      <c r="D35">
        <v>4299</v>
      </c>
      <c r="E35">
        <v>0</v>
      </c>
      <c r="F35" s="2" cm="1">
        <f t="array" ref="F35">_xlfn.IFS(AND(2=E34,B35=B34),3,B35=B34,2,TRUE,1)</f>
        <v>1</v>
      </c>
    </row>
    <row r="36" spans="1:6" x14ac:dyDescent="0.3">
      <c r="A36" s="2" t="s">
        <v>400</v>
      </c>
      <c r="B36">
        <v>3604</v>
      </c>
      <c r="C36" s="2" t="s">
        <v>649</v>
      </c>
      <c r="D36">
        <v>4029</v>
      </c>
      <c r="E36">
        <v>0</v>
      </c>
      <c r="F36" s="2" cm="1">
        <f t="array" ref="F36">_xlfn.IFS(AND(2=E35,B36=B35),3,B36=B35,2,TRUE,1)</f>
        <v>2</v>
      </c>
    </row>
    <row r="37" spans="1:6" x14ac:dyDescent="0.3">
      <c r="A37" s="2" t="s">
        <v>456</v>
      </c>
      <c r="B37">
        <v>3951</v>
      </c>
      <c r="C37" s="2" t="s">
        <v>649</v>
      </c>
      <c r="D37">
        <v>373</v>
      </c>
      <c r="E37">
        <v>0</v>
      </c>
      <c r="F37" s="2" cm="1">
        <f t="array" ref="F37">_xlfn.IFS(AND(2=E36,B37=B36),3,B37=B36,2,TRUE,1)</f>
        <v>1</v>
      </c>
    </row>
    <row r="38" spans="1:6" x14ac:dyDescent="0.3">
      <c r="A38" s="2" t="s">
        <v>457</v>
      </c>
      <c r="B38">
        <v>3951</v>
      </c>
      <c r="C38" s="2" t="s">
        <v>649</v>
      </c>
      <c r="D38">
        <v>518</v>
      </c>
      <c r="E38">
        <v>0</v>
      </c>
      <c r="F38" s="2" cm="1">
        <f t="array" ref="F38">_xlfn.IFS(AND(2=E37,B38=B37),3,B38=B37,2,TRUE,1)</f>
        <v>2</v>
      </c>
    </row>
    <row r="39" spans="1:6" x14ac:dyDescent="0.3">
      <c r="A39" s="2" t="s">
        <v>408</v>
      </c>
      <c r="B39">
        <v>4022</v>
      </c>
      <c r="C39" s="2" t="s">
        <v>649</v>
      </c>
      <c r="D39">
        <v>4</v>
      </c>
      <c r="E39">
        <v>1</v>
      </c>
      <c r="F39" s="2" cm="1">
        <f t="array" ref="F39">_xlfn.IFS(AND(2=E38,B39=B38),3,B39=B38,2,TRUE,1)</f>
        <v>1</v>
      </c>
    </row>
    <row r="40" spans="1:6" x14ac:dyDescent="0.3">
      <c r="A40" s="2" t="s">
        <v>448</v>
      </c>
      <c r="B40">
        <v>4314</v>
      </c>
      <c r="C40" s="2" t="s">
        <v>649</v>
      </c>
      <c r="D40">
        <v>78</v>
      </c>
      <c r="E40">
        <v>0</v>
      </c>
      <c r="F40" s="2" cm="1">
        <f t="array" ref="F40">_xlfn.IFS(AND(2=E39,B40=B39),3,B40=B39,2,TRUE,1)</f>
        <v>1</v>
      </c>
    </row>
    <row r="41" spans="1:6" x14ac:dyDescent="0.3">
      <c r="A41" s="2" t="s">
        <v>449</v>
      </c>
      <c r="B41">
        <v>4314</v>
      </c>
      <c r="C41" s="2" t="s">
        <v>649</v>
      </c>
      <c r="D41">
        <v>331</v>
      </c>
      <c r="E41">
        <v>0</v>
      </c>
      <c r="F41" s="2" cm="1">
        <f t="array" ref="F41">_xlfn.IFS(AND(2=E40,B41=B40),3,B41=B40,2,TRUE,1)</f>
        <v>2</v>
      </c>
    </row>
    <row r="42" spans="1:6" x14ac:dyDescent="0.3">
      <c r="A42" s="2" t="s">
        <v>462</v>
      </c>
      <c r="B42">
        <v>4481</v>
      </c>
      <c r="C42" s="2" t="s">
        <v>649</v>
      </c>
      <c r="D42">
        <v>212</v>
      </c>
      <c r="E42">
        <v>1</v>
      </c>
      <c r="F42" s="2" cm="1">
        <f t="array" ref="F42">_xlfn.IFS(AND(2=E41,B42=B41),3,B42=B41,2,TRUE,1)</f>
        <v>1</v>
      </c>
    </row>
    <row r="43" spans="1:6" x14ac:dyDescent="0.3">
      <c r="A43" s="2" t="s">
        <v>463</v>
      </c>
      <c r="B43">
        <v>4481</v>
      </c>
      <c r="C43" s="2" t="s">
        <v>649</v>
      </c>
      <c r="D43">
        <v>20</v>
      </c>
      <c r="E43">
        <v>1</v>
      </c>
      <c r="F43" s="2" cm="1">
        <f t="array" ref="F43">_xlfn.IFS(AND(2=E42,B43=B42),3,B43=B42,2,TRUE,1)</f>
        <v>2</v>
      </c>
    </row>
    <row r="44" spans="1:6" x14ac:dyDescent="0.3">
      <c r="A44" s="2" t="s">
        <v>450</v>
      </c>
      <c r="B44">
        <v>4646</v>
      </c>
      <c r="C44" s="2" t="s">
        <v>649</v>
      </c>
      <c r="D44">
        <v>3466</v>
      </c>
      <c r="E44">
        <v>0</v>
      </c>
      <c r="F44" s="2" cm="1">
        <f t="array" ref="F44">_xlfn.IFS(AND(2=E43,B44=B43),3,B44=B43,2,TRUE,1)</f>
        <v>1</v>
      </c>
    </row>
    <row r="45" spans="1:6" x14ac:dyDescent="0.3">
      <c r="A45" s="2" t="s">
        <v>451</v>
      </c>
      <c r="B45">
        <v>4646</v>
      </c>
      <c r="C45" s="2" t="s">
        <v>649</v>
      </c>
      <c r="D45">
        <v>5432</v>
      </c>
      <c r="E45">
        <v>0</v>
      </c>
      <c r="F45" s="2" cm="1">
        <f t="array" ref="F45">_xlfn.IFS(AND(2=E44,B45=B44),3,B45=B44,2,TRUE,1)</f>
        <v>2</v>
      </c>
    </row>
    <row r="46" spans="1:6" x14ac:dyDescent="0.3">
      <c r="A46" s="2" t="s">
        <v>401</v>
      </c>
      <c r="B46">
        <v>4719</v>
      </c>
      <c r="C46" s="2" t="s">
        <v>649</v>
      </c>
      <c r="D46">
        <v>149</v>
      </c>
      <c r="E46">
        <v>0</v>
      </c>
      <c r="F46" s="2" cm="1">
        <f t="array" ref="F46">_xlfn.IFS(AND(2=E45,B46=B45),3,B46=B45,2,TRUE,1)</f>
        <v>1</v>
      </c>
    </row>
    <row r="47" spans="1:6" x14ac:dyDescent="0.3">
      <c r="A47" s="2" t="s">
        <v>402</v>
      </c>
      <c r="B47">
        <v>4719</v>
      </c>
      <c r="C47" s="2" t="s">
        <v>649</v>
      </c>
      <c r="D47">
        <v>89</v>
      </c>
      <c r="E47">
        <v>0</v>
      </c>
      <c r="F47" s="2" cm="1">
        <f t="array" ref="F47">_xlfn.IFS(AND(2=E46,B47=B46),3,B47=B46,2,TRUE,1)</f>
        <v>2</v>
      </c>
    </row>
    <row r="48" spans="1:6" x14ac:dyDescent="0.3">
      <c r="A48" s="2" t="s">
        <v>458</v>
      </c>
      <c r="B48">
        <v>5541</v>
      </c>
      <c r="C48" s="2" t="s">
        <v>649</v>
      </c>
      <c r="D48">
        <v>37</v>
      </c>
      <c r="E48">
        <v>1</v>
      </c>
      <c r="F48" s="2" cm="1">
        <f t="array" ref="F48">_xlfn.IFS(AND(2=E47,B48=B47),3,B48=B47,2,TRUE,1)</f>
        <v>1</v>
      </c>
    </row>
    <row r="49" spans="1:6" x14ac:dyDescent="0.3">
      <c r="A49" s="2" t="s">
        <v>442</v>
      </c>
      <c r="B49">
        <v>9828</v>
      </c>
      <c r="C49" s="2" t="s">
        <v>649</v>
      </c>
      <c r="D49">
        <v>4546</v>
      </c>
      <c r="E49">
        <v>0</v>
      </c>
      <c r="F49" s="2" cm="1">
        <f t="array" ref="F49">_xlfn.IFS(AND(2=E48,B49=B48),3,B49=B48,2,TRUE,1)</f>
        <v>1</v>
      </c>
    </row>
    <row r="50" spans="1:6" x14ac:dyDescent="0.3">
      <c r="A50" s="2" t="s">
        <v>443</v>
      </c>
      <c r="B50">
        <v>9828</v>
      </c>
      <c r="C50" s="2" t="s">
        <v>649</v>
      </c>
      <c r="D50">
        <v>2038</v>
      </c>
      <c r="E50">
        <v>1</v>
      </c>
      <c r="F50" s="2" cm="1">
        <f t="array" ref="F50">_xlfn.IFS(AND(2=E49,B50=B49),3,B50=B49,2,TRUE,1)</f>
        <v>2</v>
      </c>
    </row>
    <row r="51" spans="1:6" x14ac:dyDescent="0.3">
      <c r="A51" s="2" t="s">
        <v>431</v>
      </c>
      <c r="B51">
        <v>10759</v>
      </c>
      <c r="C51" s="2" t="s">
        <v>649</v>
      </c>
      <c r="D51">
        <v>541</v>
      </c>
      <c r="E51">
        <v>1</v>
      </c>
      <c r="F51" s="2" cm="1">
        <f t="array" ref="F51">_xlfn.IFS(AND(2=E50,B51=B50),3,B51=B50,2,TRUE,1)</f>
        <v>1</v>
      </c>
    </row>
    <row r="52" spans="1:6" x14ac:dyDescent="0.3">
      <c r="A52" s="2" t="s">
        <v>432</v>
      </c>
      <c r="B52">
        <v>10759</v>
      </c>
      <c r="C52" s="2" t="s">
        <v>649</v>
      </c>
      <c r="D52">
        <v>771</v>
      </c>
      <c r="E52">
        <v>1</v>
      </c>
      <c r="F52" s="2" cm="1">
        <f t="array" ref="F52">_xlfn.IFS(AND(2=E51,B52=B51),3,B52=B51,2,TRUE,1)</f>
        <v>2</v>
      </c>
    </row>
    <row r="53" spans="1:6" x14ac:dyDescent="0.3">
      <c r="A53" s="2" t="s">
        <v>406</v>
      </c>
      <c r="B53">
        <v>17862</v>
      </c>
      <c r="C53" s="2" t="s">
        <v>649</v>
      </c>
      <c r="D53">
        <v>1142</v>
      </c>
      <c r="E53">
        <v>0</v>
      </c>
      <c r="F53" s="2" cm="1">
        <f t="array" ref="F53">_xlfn.IFS(AND(2=E52,B53=B52),3,B53=B52,2,TRUE,1)</f>
        <v>1</v>
      </c>
    </row>
    <row r="54" spans="1:6" x14ac:dyDescent="0.3">
      <c r="A54" s="2" t="s">
        <v>407</v>
      </c>
      <c r="B54">
        <v>17862</v>
      </c>
      <c r="C54" s="2" t="s">
        <v>649</v>
      </c>
      <c r="D54">
        <v>218</v>
      </c>
      <c r="E54">
        <v>1</v>
      </c>
      <c r="F54" s="2" cm="1">
        <f t="array" ref="F54">_xlfn.IFS(AND(2=E53,B54=B53),3,B54=B53,2,TRUE,1)</f>
        <v>2</v>
      </c>
    </row>
    <row r="55" spans="1:6" x14ac:dyDescent="0.3">
      <c r="A55" s="2" t="s">
        <v>472</v>
      </c>
      <c r="B55">
        <v>91</v>
      </c>
      <c r="C55" s="2" t="s">
        <v>648</v>
      </c>
      <c r="D55">
        <v>30</v>
      </c>
      <c r="E55">
        <v>1</v>
      </c>
      <c r="F55" s="2" cm="1">
        <f t="array" ref="F55">_xlfn.IFS(AND(2=E54,B55=B54),3,B55=B54,2,TRUE,1)</f>
        <v>1</v>
      </c>
    </row>
    <row r="56" spans="1:6" x14ac:dyDescent="0.3">
      <c r="A56" s="2" t="s">
        <v>511</v>
      </c>
      <c r="B56">
        <v>193</v>
      </c>
      <c r="C56" s="2" t="s">
        <v>648</v>
      </c>
      <c r="D56">
        <v>1110</v>
      </c>
      <c r="E56">
        <v>0</v>
      </c>
      <c r="F56" s="2" cm="1">
        <f t="array" ref="F56">_xlfn.IFS(AND(2=E55,B56=B55),3,B56=B55,2,TRUE,1)</f>
        <v>1</v>
      </c>
    </row>
    <row r="57" spans="1:6" x14ac:dyDescent="0.3">
      <c r="A57" s="2" t="s">
        <v>512</v>
      </c>
      <c r="B57">
        <v>193</v>
      </c>
      <c r="C57" s="2" t="s">
        <v>648</v>
      </c>
      <c r="D57">
        <v>565</v>
      </c>
      <c r="E57">
        <v>0</v>
      </c>
      <c r="F57" s="2" cm="1">
        <f t="array" ref="F57">_xlfn.IFS(AND(2=E56,B57=B56),3,B57=B56,2,TRUE,1)</f>
        <v>2</v>
      </c>
    </row>
    <row r="58" spans="1:6" x14ac:dyDescent="0.3">
      <c r="A58" s="2" t="s">
        <v>513</v>
      </c>
      <c r="B58">
        <v>317</v>
      </c>
      <c r="C58" s="2" t="s">
        <v>648</v>
      </c>
      <c r="D58">
        <v>708</v>
      </c>
      <c r="E58">
        <v>1</v>
      </c>
      <c r="F58" s="2" cm="1">
        <f t="array" ref="F58">_xlfn.IFS(AND(2=E57,B58=B57),3,B58=B57,2,TRUE,1)</f>
        <v>1</v>
      </c>
    </row>
    <row r="59" spans="1:6" x14ac:dyDescent="0.3">
      <c r="A59" s="2" t="s">
        <v>518</v>
      </c>
      <c r="B59">
        <v>426</v>
      </c>
      <c r="C59" s="2" t="s">
        <v>648</v>
      </c>
      <c r="D59">
        <v>15</v>
      </c>
      <c r="E59">
        <v>1</v>
      </c>
      <c r="F59" s="2" cm="1">
        <f t="array" ref="F59">_xlfn.IFS(AND(2=E58,B59=B58),3,B59=B58,2,TRUE,1)</f>
        <v>1</v>
      </c>
    </row>
    <row r="60" spans="1:6" x14ac:dyDescent="0.3">
      <c r="A60" s="2" t="s">
        <v>534</v>
      </c>
      <c r="B60">
        <v>646</v>
      </c>
      <c r="C60" s="2" t="s">
        <v>648</v>
      </c>
      <c r="D60">
        <v>31</v>
      </c>
      <c r="E60">
        <v>1</v>
      </c>
      <c r="F60" s="2" cm="1">
        <f t="array" ref="F60">_xlfn.IFS(AND(2=E59,B60=B59),3,B60=B59,2,TRUE,1)</f>
        <v>1</v>
      </c>
    </row>
    <row r="61" spans="1:6" x14ac:dyDescent="0.3">
      <c r="A61" s="2" t="s">
        <v>520</v>
      </c>
      <c r="B61">
        <v>1419</v>
      </c>
      <c r="C61" s="2" t="s">
        <v>648</v>
      </c>
      <c r="D61">
        <v>206</v>
      </c>
      <c r="E61">
        <v>1</v>
      </c>
      <c r="F61" s="2" cm="1">
        <f t="array" ref="F61">_xlfn.IFS(AND(2=E60,B61=B60),3,B61=B60,2,TRUE,1)</f>
        <v>1</v>
      </c>
    </row>
    <row r="62" spans="1:6" x14ac:dyDescent="0.3">
      <c r="A62" s="2" t="s">
        <v>521</v>
      </c>
      <c r="B62">
        <v>1419</v>
      </c>
      <c r="C62" s="2" t="s">
        <v>648</v>
      </c>
      <c r="D62">
        <v>35</v>
      </c>
      <c r="E62">
        <v>1</v>
      </c>
      <c r="F62" s="2" cm="1">
        <f t="array" ref="F62">_xlfn.IFS(AND(2=E61,B62=B61),3,B62=B61,2,TRUE,1)</f>
        <v>2</v>
      </c>
    </row>
    <row r="63" spans="1:6" x14ac:dyDescent="0.3">
      <c r="A63" s="2" t="s">
        <v>507</v>
      </c>
      <c r="B63">
        <v>2235</v>
      </c>
      <c r="C63" s="2" t="s">
        <v>648</v>
      </c>
      <c r="D63">
        <v>153</v>
      </c>
      <c r="E63">
        <v>0</v>
      </c>
      <c r="F63" s="2" cm="1">
        <f t="array" ref="F63">_xlfn.IFS(AND(2=E62,B63=B62),3,B63=B62,2,TRUE,1)</f>
        <v>1</v>
      </c>
    </row>
    <row r="64" spans="1:6" x14ac:dyDescent="0.3">
      <c r="A64" s="2" t="s">
        <v>508</v>
      </c>
      <c r="B64">
        <v>2235</v>
      </c>
      <c r="C64" s="2" t="s">
        <v>648</v>
      </c>
      <c r="D64">
        <v>107</v>
      </c>
      <c r="E64">
        <v>0</v>
      </c>
      <c r="F64" s="2" cm="1">
        <f t="array" ref="F64">_xlfn.IFS(AND(2=E63,B64=B63),3,B64=B63,2,TRUE,1)</f>
        <v>2</v>
      </c>
    </row>
    <row r="65" spans="1:6" x14ac:dyDescent="0.3">
      <c r="A65" s="2" t="s">
        <v>524</v>
      </c>
      <c r="B65">
        <v>2742</v>
      </c>
      <c r="C65" s="2" t="s">
        <v>648</v>
      </c>
      <c r="D65">
        <v>3741</v>
      </c>
      <c r="E65">
        <v>0</v>
      </c>
      <c r="F65" s="2" cm="1">
        <f t="array" ref="F65">_xlfn.IFS(AND(2=E64,B65=B64),3,B65=B64,2,TRUE,1)</f>
        <v>1</v>
      </c>
    </row>
    <row r="66" spans="1:6" x14ac:dyDescent="0.3">
      <c r="A66" s="2" t="s">
        <v>525</v>
      </c>
      <c r="B66">
        <v>2742</v>
      </c>
      <c r="C66" s="2" t="s">
        <v>648</v>
      </c>
      <c r="D66">
        <v>709</v>
      </c>
      <c r="E66">
        <v>0</v>
      </c>
      <c r="F66" s="2" cm="1">
        <f t="array" ref="F66">_xlfn.IFS(AND(2=E65,B66=B65),3,B66=B65,2,TRUE,1)</f>
        <v>2</v>
      </c>
    </row>
    <row r="67" spans="1:6" x14ac:dyDescent="0.3">
      <c r="A67" s="2" t="s">
        <v>482</v>
      </c>
      <c r="B67">
        <v>2785</v>
      </c>
      <c r="C67" s="2" t="s">
        <v>648</v>
      </c>
      <c r="D67">
        <v>81</v>
      </c>
      <c r="E67">
        <v>0</v>
      </c>
      <c r="F67" s="2" cm="1">
        <f t="array" ref="F67">_xlfn.IFS(AND(2=E66,B67=B66),3,B67=B66,2,TRUE,1)</f>
        <v>1</v>
      </c>
    </row>
    <row r="68" spans="1:6" x14ac:dyDescent="0.3">
      <c r="A68" s="2" t="s">
        <v>483</v>
      </c>
      <c r="B68">
        <v>2785</v>
      </c>
      <c r="C68" s="2" t="s">
        <v>648</v>
      </c>
      <c r="D68">
        <v>32</v>
      </c>
      <c r="E68">
        <v>1</v>
      </c>
      <c r="F68" s="2" cm="1">
        <f t="array" ref="F68">_xlfn.IFS(AND(2=E67,B68=B67),3,B68=B67,2,TRUE,1)</f>
        <v>2</v>
      </c>
    </row>
    <row r="69" spans="1:6" x14ac:dyDescent="0.3">
      <c r="A69" s="2" t="s">
        <v>497</v>
      </c>
      <c r="B69">
        <v>3053</v>
      </c>
      <c r="C69" s="2" t="s">
        <v>648</v>
      </c>
      <c r="D69">
        <v>507</v>
      </c>
      <c r="E69">
        <v>0</v>
      </c>
      <c r="F69" s="2" cm="1">
        <f t="array" ref="F69">_xlfn.IFS(AND(2=E68,B69=B68),3,B69=B68,2,TRUE,1)</f>
        <v>1</v>
      </c>
    </row>
    <row r="70" spans="1:6" x14ac:dyDescent="0.3">
      <c r="A70" s="2" t="s">
        <v>498</v>
      </c>
      <c r="B70">
        <v>3053</v>
      </c>
      <c r="C70" s="2" t="s">
        <v>648</v>
      </c>
      <c r="D70">
        <v>25</v>
      </c>
      <c r="E70">
        <v>1</v>
      </c>
      <c r="F70" s="2" cm="1">
        <f t="array" ref="F70">_xlfn.IFS(AND(2=E69,B70=B69),3,B70=B69,2,TRUE,1)</f>
        <v>2</v>
      </c>
    </row>
    <row r="71" spans="1:6" x14ac:dyDescent="0.3">
      <c r="A71" s="2" t="s">
        <v>475</v>
      </c>
      <c r="B71">
        <v>3415</v>
      </c>
      <c r="C71" s="2" t="s">
        <v>648</v>
      </c>
      <c r="D71">
        <v>2111</v>
      </c>
      <c r="E71">
        <v>1</v>
      </c>
      <c r="F71" s="2" cm="1">
        <f t="array" ref="F71">_xlfn.IFS(AND(2=E70,B71=B70),3,B71=B70,2,TRUE,1)</f>
        <v>1</v>
      </c>
    </row>
    <row r="72" spans="1:6" x14ac:dyDescent="0.3">
      <c r="A72" s="2" t="s">
        <v>476</v>
      </c>
      <c r="B72">
        <v>3415</v>
      </c>
      <c r="C72" s="2" t="s">
        <v>648</v>
      </c>
      <c r="D72">
        <v>2725</v>
      </c>
      <c r="E72">
        <v>0</v>
      </c>
      <c r="F72" s="2" cm="1">
        <f t="array" ref="F72">_xlfn.IFS(AND(2=E71,B72=B71),3,B72=B71,2,TRUE,1)</f>
        <v>2</v>
      </c>
    </row>
    <row r="73" spans="1:6" x14ac:dyDescent="0.3">
      <c r="A73" s="2" t="s">
        <v>471</v>
      </c>
      <c r="B73">
        <v>4022</v>
      </c>
      <c r="C73" s="2" t="s">
        <v>648</v>
      </c>
      <c r="D73">
        <v>14</v>
      </c>
      <c r="E73">
        <v>1</v>
      </c>
      <c r="F73" s="2" cm="1">
        <f t="array" ref="F73">_xlfn.IFS(AND(2=E72,B73=B72),3,B73=B72,2,TRUE,1)</f>
        <v>1</v>
      </c>
    </row>
    <row r="74" spans="1:6" x14ac:dyDescent="0.3">
      <c r="A74" s="2" t="s">
        <v>448</v>
      </c>
      <c r="B74">
        <v>4314</v>
      </c>
      <c r="C74" s="2" t="s">
        <v>648</v>
      </c>
      <c r="D74">
        <v>78</v>
      </c>
      <c r="E74">
        <v>0</v>
      </c>
      <c r="F74" s="2" cm="1">
        <f t="array" ref="F74">_xlfn.IFS(AND(2=E73,B74=B73),3,B74=B73,2,TRUE,1)</f>
        <v>1</v>
      </c>
    </row>
    <row r="75" spans="1:6" x14ac:dyDescent="0.3">
      <c r="A75" s="2" t="s">
        <v>543</v>
      </c>
      <c r="B75">
        <v>4314</v>
      </c>
      <c r="C75" s="2" t="s">
        <v>648</v>
      </c>
      <c r="D75">
        <v>111</v>
      </c>
      <c r="E75">
        <v>0</v>
      </c>
      <c r="F75" s="2" cm="1">
        <f t="array" ref="F75">_xlfn.IFS(AND(2=E74,B75=B74),3,B75=B74,2,TRUE,1)</f>
        <v>2</v>
      </c>
    </row>
    <row r="76" spans="1:6" x14ac:dyDescent="0.3">
      <c r="A76" s="2" t="s">
        <v>532</v>
      </c>
      <c r="B76">
        <v>4481</v>
      </c>
      <c r="C76" s="2" t="s">
        <v>648</v>
      </c>
      <c r="D76">
        <v>76</v>
      </c>
      <c r="E76">
        <v>1</v>
      </c>
      <c r="F76" s="2" cm="1">
        <f t="array" ref="F76">_xlfn.IFS(AND(2=E75,B76=B75),3,B76=B75,2,TRUE,1)</f>
        <v>1</v>
      </c>
    </row>
    <row r="77" spans="1:6" x14ac:dyDescent="0.3">
      <c r="A77" s="2" t="s">
        <v>533</v>
      </c>
      <c r="B77">
        <v>4481</v>
      </c>
      <c r="C77" s="2" t="s">
        <v>648</v>
      </c>
      <c r="D77">
        <v>32</v>
      </c>
      <c r="E77">
        <v>1</v>
      </c>
      <c r="F77" s="2" cm="1">
        <f t="array" ref="F77">_xlfn.IFS(AND(2=E76,B77=B76),3,B77=B76,2,TRUE,1)</f>
        <v>2</v>
      </c>
    </row>
    <row r="78" spans="1:6" x14ac:dyDescent="0.3">
      <c r="A78" s="2" t="s">
        <v>495</v>
      </c>
      <c r="B78">
        <v>4646</v>
      </c>
      <c r="C78" s="2" t="s">
        <v>648</v>
      </c>
      <c r="D78">
        <v>2080</v>
      </c>
      <c r="E78">
        <v>0</v>
      </c>
      <c r="F78" s="2" cm="1">
        <f t="array" ref="F78">_xlfn.IFS(AND(2=E77,B78=B77),3,B78=B77,2,TRUE,1)</f>
        <v>1</v>
      </c>
    </row>
    <row r="79" spans="1:6" x14ac:dyDescent="0.3">
      <c r="A79" s="2" t="s">
        <v>496</v>
      </c>
      <c r="B79">
        <v>4646</v>
      </c>
      <c r="C79" s="2" t="s">
        <v>648</v>
      </c>
      <c r="D79">
        <v>1329</v>
      </c>
      <c r="E79">
        <v>1</v>
      </c>
      <c r="F79" s="2" cm="1">
        <f t="array" ref="F79">_xlfn.IFS(AND(2=E78,B79=B78),3,B79=B78,2,TRUE,1)</f>
        <v>2</v>
      </c>
    </row>
    <row r="80" spans="1:6" x14ac:dyDescent="0.3">
      <c r="A80" s="2" t="s">
        <v>545</v>
      </c>
      <c r="B80">
        <v>4719</v>
      </c>
      <c r="C80" s="2" t="s">
        <v>648</v>
      </c>
      <c r="D80">
        <v>520</v>
      </c>
      <c r="E80">
        <v>0</v>
      </c>
      <c r="F80" s="2" cm="1">
        <f t="array" ref="F80">_xlfn.IFS(AND(2=E79,B80=B79),3,B80=B79,2,TRUE,1)</f>
        <v>1</v>
      </c>
    </row>
    <row r="81" spans="1:6" x14ac:dyDescent="0.3">
      <c r="A81" s="2" t="s">
        <v>546</v>
      </c>
      <c r="B81">
        <v>4719</v>
      </c>
      <c r="C81" s="2" t="s">
        <v>648</v>
      </c>
      <c r="D81">
        <v>416</v>
      </c>
      <c r="E81">
        <v>0</v>
      </c>
      <c r="F81" s="2" cm="1">
        <f t="array" ref="F81">_xlfn.IFS(AND(2=E80,B81=B80),3,B81=B80,2,TRUE,1)</f>
        <v>2</v>
      </c>
    </row>
    <row r="82" spans="1:6" x14ac:dyDescent="0.3">
      <c r="A82" s="2" t="s">
        <v>522</v>
      </c>
      <c r="B82">
        <v>5025</v>
      </c>
      <c r="C82" s="2" t="s">
        <v>648</v>
      </c>
      <c r="D82">
        <v>147</v>
      </c>
      <c r="E82">
        <v>0</v>
      </c>
      <c r="F82" s="2" cm="1">
        <f t="array" ref="F82">_xlfn.IFS(AND(2=E81,B82=B81),3,B82=B81,2,TRUE,1)</f>
        <v>1</v>
      </c>
    </row>
    <row r="83" spans="1:6" x14ac:dyDescent="0.3">
      <c r="A83" s="2" t="s">
        <v>523</v>
      </c>
      <c r="B83">
        <v>5025</v>
      </c>
      <c r="C83" s="2" t="s">
        <v>648</v>
      </c>
      <c r="D83">
        <v>249</v>
      </c>
      <c r="E83">
        <v>0</v>
      </c>
      <c r="F83" s="2" cm="1">
        <f t="array" ref="F83">_xlfn.IFS(AND(2=E82,B83=B82),3,B83=B82,2,TRUE,1)</f>
        <v>2</v>
      </c>
    </row>
    <row r="84" spans="1:6" x14ac:dyDescent="0.3">
      <c r="A84" s="2" t="s">
        <v>509</v>
      </c>
      <c r="B84">
        <v>5358</v>
      </c>
      <c r="C84" s="2" t="s">
        <v>648</v>
      </c>
      <c r="D84">
        <v>2545</v>
      </c>
      <c r="E84">
        <v>0</v>
      </c>
      <c r="F84" s="2" cm="1">
        <f t="array" ref="F84">_xlfn.IFS(AND(2=E83,B84=B83),3,B84=B83,2,TRUE,1)</f>
        <v>1</v>
      </c>
    </row>
    <row r="85" spans="1:6" x14ac:dyDescent="0.3">
      <c r="A85" s="2" t="s">
        <v>510</v>
      </c>
      <c r="B85">
        <v>5358</v>
      </c>
      <c r="C85" s="2" t="s">
        <v>648</v>
      </c>
      <c r="D85">
        <v>800</v>
      </c>
      <c r="E85">
        <v>0</v>
      </c>
      <c r="F85" s="2" cm="1">
        <f t="array" ref="F85">_xlfn.IFS(AND(2=E84,B85=B84),3,B85=B84,2,TRUE,1)</f>
        <v>2</v>
      </c>
    </row>
    <row r="86" spans="1:6" x14ac:dyDescent="0.3">
      <c r="A86" s="2" t="s">
        <v>504</v>
      </c>
      <c r="B86">
        <v>5432</v>
      </c>
      <c r="C86" s="2" t="s">
        <v>648</v>
      </c>
      <c r="D86">
        <v>221</v>
      </c>
      <c r="E86">
        <v>1</v>
      </c>
      <c r="F86" s="2" cm="1">
        <f t="array" ref="F86">_xlfn.IFS(AND(2=E85,B86=B85),3,B86=B85,2,TRUE,1)</f>
        <v>1</v>
      </c>
    </row>
    <row r="87" spans="1:6" x14ac:dyDescent="0.3">
      <c r="A87" s="2" t="s">
        <v>505</v>
      </c>
      <c r="B87">
        <v>5432</v>
      </c>
      <c r="C87" s="2" t="s">
        <v>648</v>
      </c>
      <c r="D87">
        <v>60</v>
      </c>
      <c r="E87">
        <v>1</v>
      </c>
      <c r="F87" s="2" cm="1">
        <f t="array" ref="F87">_xlfn.IFS(AND(2=E86,B87=B86),3,B87=B86,2,TRUE,1)</f>
        <v>2</v>
      </c>
    </row>
    <row r="88" spans="1:6" x14ac:dyDescent="0.3">
      <c r="A88" s="2" t="s">
        <v>501</v>
      </c>
      <c r="B88">
        <v>5599</v>
      </c>
      <c r="C88" s="2" t="s">
        <v>648</v>
      </c>
      <c r="D88">
        <v>786</v>
      </c>
      <c r="E88">
        <v>0</v>
      </c>
      <c r="F88" s="2" cm="1">
        <f t="array" ref="F88">_xlfn.IFS(AND(2=E87,B88=B87),3,B88=B87,2,TRUE,1)</f>
        <v>1</v>
      </c>
    </row>
    <row r="89" spans="1:6" x14ac:dyDescent="0.3">
      <c r="A89" s="2" t="s">
        <v>502</v>
      </c>
      <c r="B89">
        <v>5599</v>
      </c>
      <c r="C89" s="2" t="s">
        <v>648</v>
      </c>
      <c r="D89">
        <v>193</v>
      </c>
      <c r="E89">
        <v>1</v>
      </c>
      <c r="F89" s="2" cm="1">
        <f t="array" ref="F89">_xlfn.IFS(AND(2=E88,B89=B88),3,B89=B88,2,TRUE,1)</f>
        <v>2</v>
      </c>
    </row>
    <row r="90" spans="1:6" x14ac:dyDescent="0.3">
      <c r="A90" s="2" t="s">
        <v>503</v>
      </c>
      <c r="B90">
        <v>6295</v>
      </c>
      <c r="C90" s="2" t="s">
        <v>648</v>
      </c>
      <c r="D90">
        <v>30</v>
      </c>
      <c r="E90">
        <v>1</v>
      </c>
      <c r="F90" s="2" cm="1">
        <f t="array" ref="F90">_xlfn.IFS(AND(2=E89,B90=B89),3,B90=B89,2,TRUE,1)</f>
        <v>1</v>
      </c>
    </row>
    <row r="91" spans="1:6" x14ac:dyDescent="0.3">
      <c r="A91" s="2" t="s">
        <v>486</v>
      </c>
      <c r="B91">
        <v>8912</v>
      </c>
      <c r="C91" s="2" t="s">
        <v>648</v>
      </c>
      <c r="D91">
        <v>1130</v>
      </c>
      <c r="E91">
        <v>1</v>
      </c>
      <c r="F91" s="2" cm="1">
        <f t="array" ref="F91">_xlfn.IFS(AND(2=E90,B91=B90),3,B91=B90,2,TRUE,1)</f>
        <v>1</v>
      </c>
    </row>
    <row r="92" spans="1:6" x14ac:dyDescent="0.3">
      <c r="A92" s="2" t="s">
        <v>487</v>
      </c>
      <c r="B92">
        <v>8912</v>
      </c>
      <c r="C92" s="2" t="s">
        <v>648</v>
      </c>
      <c r="D92">
        <v>200</v>
      </c>
      <c r="E92">
        <v>1</v>
      </c>
      <c r="F92" s="2" cm="1">
        <f t="array" ref="F92">_xlfn.IFS(AND(2=E91,B92=B91),3,B92=B91,2,TRUE,1)</f>
        <v>2</v>
      </c>
    </row>
    <row r="93" spans="1:6" x14ac:dyDescent="0.3">
      <c r="A93" s="2" t="s">
        <v>516</v>
      </c>
      <c r="B93">
        <v>9104</v>
      </c>
      <c r="C93" s="2" t="s">
        <v>648</v>
      </c>
      <c r="D93">
        <v>10331</v>
      </c>
      <c r="E93">
        <v>0</v>
      </c>
      <c r="F93" s="2" cm="1">
        <f t="array" ref="F93">_xlfn.IFS(AND(2=E92,B93=B92),3,B93=B92,2,TRUE,1)</f>
        <v>1</v>
      </c>
    </row>
    <row r="94" spans="1:6" x14ac:dyDescent="0.3">
      <c r="A94" s="2" t="s">
        <v>517</v>
      </c>
      <c r="B94">
        <v>9104</v>
      </c>
      <c r="C94" s="2" t="s">
        <v>648</v>
      </c>
      <c r="D94">
        <v>7731</v>
      </c>
      <c r="E94">
        <v>0</v>
      </c>
      <c r="F94" s="2" cm="1">
        <f t="array" ref="F94">_xlfn.IFS(AND(2=E93,B94=B93),3,B94=B93,2,TRUE,1)</f>
        <v>2</v>
      </c>
    </row>
    <row r="95" spans="1:6" x14ac:dyDescent="0.3">
      <c r="A95" s="2" t="s">
        <v>491</v>
      </c>
      <c r="B95">
        <v>9368</v>
      </c>
      <c r="C95" s="2" t="s">
        <v>648</v>
      </c>
      <c r="D95">
        <v>14530</v>
      </c>
      <c r="E95">
        <v>0</v>
      </c>
      <c r="F95" s="2" cm="1">
        <f t="array" ref="F95">_xlfn.IFS(AND(2=E94,B95=B94),3,B95=B94,2,TRUE,1)</f>
        <v>1</v>
      </c>
    </row>
    <row r="96" spans="1:6" x14ac:dyDescent="0.3">
      <c r="A96" s="2" t="s">
        <v>492</v>
      </c>
      <c r="B96">
        <v>9368</v>
      </c>
      <c r="C96" s="2" t="s">
        <v>648</v>
      </c>
      <c r="D96">
        <v>14590</v>
      </c>
      <c r="E96">
        <v>0</v>
      </c>
      <c r="F96" s="2" cm="1">
        <f t="array" ref="F96">_xlfn.IFS(AND(2=E95,B96=B95),3,B96=B95,2,TRUE,1)</f>
        <v>2</v>
      </c>
    </row>
    <row r="97" spans="1:6" x14ac:dyDescent="0.3">
      <c r="A97" s="2" t="s">
        <v>550</v>
      </c>
      <c r="B97">
        <v>9600</v>
      </c>
      <c r="C97" s="2" t="s">
        <v>648</v>
      </c>
      <c r="D97">
        <v>12</v>
      </c>
      <c r="E97">
        <v>1</v>
      </c>
      <c r="F97" s="2" cm="1">
        <f t="array" ref="F97">_xlfn.IFS(AND(2=E96,B97=B96),3,B97=B96,2,TRUE,1)</f>
        <v>1</v>
      </c>
    </row>
    <row r="98" spans="1:6" x14ac:dyDescent="0.3">
      <c r="A98" s="2" t="s">
        <v>539</v>
      </c>
      <c r="B98">
        <v>9656</v>
      </c>
      <c r="C98" s="2" t="s">
        <v>648</v>
      </c>
      <c r="D98">
        <v>81</v>
      </c>
      <c r="E98">
        <v>0</v>
      </c>
      <c r="F98" s="2" cm="1">
        <f t="array" ref="F98">_xlfn.IFS(AND(2=E97,B98=B97),3,B98=B97,2,TRUE,1)</f>
        <v>1</v>
      </c>
    </row>
    <row r="99" spans="1:6" x14ac:dyDescent="0.3">
      <c r="A99" s="2" t="s">
        <v>540</v>
      </c>
      <c r="B99">
        <v>9656</v>
      </c>
      <c r="C99" s="2" t="s">
        <v>648</v>
      </c>
      <c r="D99">
        <v>54</v>
      </c>
      <c r="E99">
        <v>1</v>
      </c>
      <c r="F99" s="2" cm="1">
        <f t="array" ref="F99">_xlfn.IFS(AND(2=E98,B99=B98),3,B99=B98,2,TRUE,1)</f>
        <v>2</v>
      </c>
    </row>
    <row r="100" spans="1:6" x14ac:dyDescent="0.3">
      <c r="A100" s="2" t="s">
        <v>547</v>
      </c>
      <c r="B100">
        <v>9828</v>
      </c>
      <c r="C100" s="2" t="s">
        <v>648</v>
      </c>
      <c r="D100">
        <v>8546</v>
      </c>
      <c r="E100">
        <v>0</v>
      </c>
      <c r="F100" s="2" cm="1">
        <f t="array" ref="F100">_xlfn.IFS(AND(2=E99,B100=B99),3,B100=B99,2,TRUE,1)</f>
        <v>1</v>
      </c>
    </row>
    <row r="101" spans="1:6" x14ac:dyDescent="0.3">
      <c r="A101" s="2" t="s">
        <v>548</v>
      </c>
      <c r="B101">
        <v>9828</v>
      </c>
      <c r="C101" s="2" t="s">
        <v>648</v>
      </c>
      <c r="D101">
        <v>6612</v>
      </c>
      <c r="E101">
        <v>0</v>
      </c>
      <c r="F101" s="2" cm="1">
        <f t="array" ref="F101">_xlfn.IFS(AND(2=E100,B101=B100),3,B101=B100,2,TRUE,1)</f>
        <v>2</v>
      </c>
    </row>
    <row r="102" spans="1:6" x14ac:dyDescent="0.3">
      <c r="A102" s="2" t="s">
        <v>537</v>
      </c>
      <c r="B102">
        <v>10123</v>
      </c>
      <c r="C102" s="2" t="s">
        <v>648</v>
      </c>
      <c r="D102">
        <v>7466</v>
      </c>
      <c r="E102">
        <v>0</v>
      </c>
      <c r="F102" s="2" cm="1">
        <f t="array" ref="F102">_xlfn.IFS(AND(2=E101,B102=B101),3,B102=B101,2,TRUE,1)</f>
        <v>1</v>
      </c>
    </row>
    <row r="103" spans="1:6" x14ac:dyDescent="0.3">
      <c r="A103" s="2" t="s">
        <v>538</v>
      </c>
      <c r="B103">
        <v>10123</v>
      </c>
      <c r="C103" s="2" t="s">
        <v>648</v>
      </c>
      <c r="D103">
        <v>7509</v>
      </c>
      <c r="E103">
        <v>0</v>
      </c>
      <c r="F103" s="2" cm="1">
        <f t="array" ref="F103">_xlfn.IFS(AND(2=E102,B103=B102),3,B103=B102,2,TRUE,1)</f>
        <v>2</v>
      </c>
    </row>
    <row r="104" spans="1:6" x14ac:dyDescent="0.3">
      <c r="A104" s="2" t="s">
        <v>526</v>
      </c>
      <c r="B104">
        <v>10739</v>
      </c>
      <c r="C104" s="2" t="s">
        <v>648</v>
      </c>
      <c r="D104">
        <v>99</v>
      </c>
      <c r="E104">
        <v>1</v>
      </c>
      <c r="F104" s="2" cm="1">
        <f t="array" ref="F104">_xlfn.IFS(AND(2=E103,B104=B103),3,B104=B103,2,TRUE,1)</f>
        <v>1</v>
      </c>
    </row>
    <row r="105" spans="1:6" x14ac:dyDescent="0.3">
      <c r="A105" s="2" t="s">
        <v>527</v>
      </c>
      <c r="B105">
        <v>10739</v>
      </c>
      <c r="C105" s="2" t="s">
        <v>648</v>
      </c>
      <c r="D105">
        <v>37</v>
      </c>
      <c r="E105">
        <v>1</v>
      </c>
      <c r="F105" s="2" cm="1">
        <f t="array" ref="F105">_xlfn.IFS(AND(2=E104,B105=B104),3,B105=B104,2,TRUE,1)</f>
        <v>2</v>
      </c>
    </row>
    <row r="106" spans="1:6" x14ac:dyDescent="0.3">
      <c r="A106" s="2" t="s">
        <v>544</v>
      </c>
      <c r="B106">
        <v>12525</v>
      </c>
      <c r="C106" s="2" t="s">
        <v>648</v>
      </c>
      <c r="D106">
        <v>3</v>
      </c>
      <c r="E106">
        <v>1</v>
      </c>
      <c r="F106" s="2" cm="1">
        <f t="array" ref="F106">_xlfn.IFS(AND(2=E105,B106=B105),3,B106=B105,2,TRUE,1)</f>
        <v>1</v>
      </c>
    </row>
    <row r="107" spans="1:6" x14ac:dyDescent="0.3">
      <c r="A107" s="2" t="s">
        <v>541</v>
      </c>
      <c r="B107">
        <v>12785</v>
      </c>
      <c r="C107" s="2" t="s">
        <v>648</v>
      </c>
      <c r="D107">
        <v>24</v>
      </c>
      <c r="E107">
        <v>1</v>
      </c>
      <c r="F107" s="2" cm="1">
        <f t="array" ref="F107">_xlfn.IFS(AND(2=E106,B107=B106),3,B107=B106,2,TRUE,1)</f>
        <v>1</v>
      </c>
    </row>
    <row r="108" spans="1:6" x14ac:dyDescent="0.3">
      <c r="A108" s="2" t="s">
        <v>542</v>
      </c>
      <c r="B108">
        <v>12785</v>
      </c>
      <c r="C108" s="2" t="s">
        <v>648</v>
      </c>
      <c r="D108">
        <v>7</v>
      </c>
      <c r="E108">
        <v>1</v>
      </c>
      <c r="F108" s="2" cm="1">
        <f t="array" ref="F108">_xlfn.IFS(AND(2=E107,B108=B107),3,B108=B107,2,TRUE,1)</f>
        <v>2</v>
      </c>
    </row>
    <row r="109" spans="1:6" x14ac:dyDescent="0.3">
      <c r="A109" s="2" t="s">
        <v>530</v>
      </c>
      <c r="B109">
        <v>12829</v>
      </c>
      <c r="C109" s="2" t="s">
        <v>648</v>
      </c>
      <c r="D109">
        <v>313</v>
      </c>
      <c r="E109">
        <v>0</v>
      </c>
      <c r="F109" s="2" cm="1">
        <f t="array" ref="F109">_xlfn.IFS(AND(2=E108,B109=B108),3,B109=B108,2,TRUE,1)</f>
        <v>1</v>
      </c>
    </row>
    <row r="110" spans="1:6" x14ac:dyDescent="0.3">
      <c r="A110" s="2" t="s">
        <v>531</v>
      </c>
      <c r="B110">
        <v>12829</v>
      </c>
      <c r="C110" s="2" t="s">
        <v>648</v>
      </c>
      <c r="D110">
        <v>212</v>
      </c>
      <c r="E110">
        <v>1</v>
      </c>
      <c r="F110" s="2" cm="1">
        <f t="array" ref="F110">_xlfn.IFS(AND(2=E109,B110=B109),3,B110=B109,2,TRUE,1)</f>
        <v>2</v>
      </c>
    </row>
    <row r="111" spans="1:6" x14ac:dyDescent="0.3">
      <c r="A111" s="2" t="s">
        <v>493</v>
      </c>
      <c r="B111">
        <v>12906</v>
      </c>
      <c r="C111" s="2" t="s">
        <v>648</v>
      </c>
      <c r="D111">
        <v>1258</v>
      </c>
      <c r="E111">
        <v>0</v>
      </c>
      <c r="F111" s="2" cm="1">
        <f t="array" ref="F111">_xlfn.IFS(AND(2=E110,B111=B110),3,B111=B110,2,TRUE,1)</f>
        <v>1</v>
      </c>
    </row>
    <row r="112" spans="1:6" x14ac:dyDescent="0.3">
      <c r="A112" s="2" t="s">
        <v>494</v>
      </c>
      <c r="B112">
        <v>12906</v>
      </c>
      <c r="C112" s="2" t="s">
        <v>648</v>
      </c>
      <c r="D112">
        <v>1180</v>
      </c>
      <c r="E112">
        <v>0</v>
      </c>
      <c r="F112" s="2" cm="1">
        <f t="array" ref="F112">_xlfn.IFS(AND(2=E111,B112=B111),3,B112=B111,2,TRUE,1)</f>
        <v>2</v>
      </c>
    </row>
    <row r="113" spans="1:6" x14ac:dyDescent="0.3">
      <c r="A113" s="2" t="s">
        <v>549</v>
      </c>
      <c r="B113">
        <v>13333</v>
      </c>
      <c r="C113" s="2" t="s">
        <v>648</v>
      </c>
      <c r="D113">
        <v>41</v>
      </c>
      <c r="E113">
        <v>1</v>
      </c>
      <c r="F113" s="2" cm="1">
        <f t="array" ref="F113">_xlfn.IFS(AND(2=E112,B113=B112),3,B113=B112,2,TRUE,1)</f>
        <v>1</v>
      </c>
    </row>
    <row r="114" spans="1:6" x14ac:dyDescent="0.3">
      <c r="A114" s="2" t="s">
        <v>506</v>
      </c>
      <c r="B114">
        <v>13947</v>
      </c>
      <c r="C114" s="2" t="s">
        <v>648</v>
      </c>
      <c r="D114">
        <v>17</v>
      </c>
      <c r="E114">
        <v>1</v>
      </c>
      <c r="F114" s="2" cm="1">
        <f t="array" ref="F114">_xlfn.IFS(AND(2=E113,B114=B113),3,B114=B113,2,TRUE,1)</f>
        <v>1</v>
      </c>
    </row>
    <row r="115" spans="1:6" x14ac:dyDescent="0.3">
      <c r="A115" s="2" t="s">
        <v>466</v>
      </c>
      <c r="B115">
        <v>14096</v>
      </c>
      <c r="C115" s="2" t="s">
        <v>648</v>
      </c>
      <c r="D115">
        <v>54</v>
      </c>
      <c r="E115">
        <v>1</v>
      </c>
      <c r="F115" s="2" cm="1">
        <f t="array" ref="F115">_xlfn.IFS(AND(2=E114,B115=B114),3,B115=B114,2,TRUE,1)</f>
        <v>1</v>
      </c>
    </row>
    <row r="116" spans="1:6" x14ac:dyDescent="0.3">
      <c r="A116" s="2" t="s">
        <v>470</v>
      </c>
      <c r="B116">
        <v>14096</v>
      </c>
      <c r="C116" s="2" t="s">
        <v>648</v>
      </c>
      <c r="D116">
        <v>213</v>
      </c>
      <c r="E116">
        <v>1</v>
      </c>
      <c r="F116" s="2" cm="1">
        <f t="array" ref="F116">_xlfn.IFS(AND(2=E115,B116=B115),3,B116=B115,2,TRUE,1)</f>
        <v>2</v>
      </c>
    </row>
    <row r="117" spans="1:6" x14ac:dyDescent="0.3">
      <c r="A117" s="2" t="s">
        <v>514</v>
      </c>
      <c r="B117">
        <v>14346</v>
      </c>
      <c r="C117" s="2" t="s">
        <v>648</v>
      </c>
      <c r="D117">
        <v>8105</v>
      </c>
      <c r="E117">
        <v>1</v>
      </c>
      <c r="F117" s="2" cm="1">
        <f t="array" ref="F117">_xlfn.IFS(AND(2=E116,B117=B116),3,B117=B116,2,TRUE,1)</f>
        <v>1</v>
      </c>
    </row>
    <row r="118" spans="1:6" x14ac:dyDescent="0.3">
      <c r="A118" s="2" t="s">
        <v>515</v>
      </c>
      <c r="B118">
        <v>14346</v>
      </c>
      <c r="C118" s="2" t="s">
        <v>648</v>
      </c>
      <c r="D118">
        <v>3503</v>
      </c>
      <c r="E118">
        <v>1</v>
      </c>
      <c r="F118" s="2" cm="1">
        <f t="array" ref="F118">_xlfn.IFS(AND(2=E117,B118=B117),3,B118=B117,2,TRUE,1)</f>
        <v>2</v>
      </c>
    </row>
    <row r="119" spans="1:6" x14ac:dyDescent="0.3">
      <c r="A119" s="2" t="s">
        <v>499</v>
      </c>
      <c r="B119">
        <v>14417</v>
      </c>
      <c r="C119" s="2" t="s">
        <v>648</v>
      </c>
      <c r="D119">
        <v>223</v>
      </c>
      <c r="E119">
        <v>0</v>
      </c>
      <c r="F119" s="2" cm="1">
        <f t="array" ref="F119">_xlfn.IFS(AND(2=E118,B119=B118),3,B119=B118,2,TRUE,1)</f>
        <v>1</v>
      </c>
    </row>
    <row r="120" spans="1:6" x14ac:dyDescent="0.3">
      <c r="A120" s="2" t="s">
        <v>500</v>
      </c>
      <c r="B120">
        <v>14417</v>
      </c>
      <c r="C120" s="2" t="s">
        <v>648</v>
      </c>
      <c r="D120">
        <v>267</v>
      </c>
      <c r="E120">
        <v>0</v>
      </c>
      <c r="F120" s="2" cm="1">
        <f t="array" ref="F120">_xlfn.IFS(AND(2=E119,B120=B119),3,B120=B119,2,TRUE,1)</f>
        <v>2</v>
      </c>
    </row>
    <row r="121" spans="1:6" x14ac:dyDescent="0.3">
      <c r="A121" s="2" t="s">
        <v>535</v>
      </c>
      <c r="B121">
        <v>15450</v>
      </c>
      <c r="C121" s="2" t="s">
        <v>648</v>
      </c>
      <c r="D121">
        <v>3279</v>
      </c>
      <c r="E121">
        <v>0</v>
      </c>
      <c r="F121" s="2" cm="1">
        <f t="array" ref="F121">_xlfn.IFS(AND(2=E120,B121=B120),3,B121=B120,2,TRUE,1)</f>
        <v>1</v>
      </c>
    </row>
    <row r="122" spans="1:6" x14ac:dyDescent="0.3">
      <c r="A122" s="2" t="s">
        <v>536</v>
      </c>
      <c r="B122">
        <v>15450</v>
      </c>
      <c r="C122" s="2" t="s">
        <v>648</v>
      </c>
      <c r="D122">
        <v>2218</v>
      </c>
      <c r="E122">
        <v>0</v>
      </c>
      <c r="F122" s="2" cm="1">
        <f t="array" ref="F122">_xlfn.IFS(AND(2=E121,B122=B121),3,B122=B121,2,TRUE,1)</f>
        <v>2</v>
      </c>
    </row>
    <row r="123" spans="1:6" x14ac:dyDescent="0.3">
      <c r="A123" s="2" t="s">
        <v>473</v>
      </c>
      <c r="B123">
        <v>16545</v>
      </c>
      <c r="C123" s="2" t="s">
        <v>648</v>
      </c>
      <c r="D123">
        <v>704</v>
      </c>
      <c r="E123">
        <v>1</v>
      </c>
      <c r="F123" s="2" cm="1">
        <f t="array" ref="F123">_xlfn.IFS(AND(2=E122,B123=B122),3,B123=B122,2,TRUE,1)</f>
        <v>1</v>
      </c>
    </row>
    <row r="124" spans="1:6" x14ac:dyDescent="0.3">
      <c r="A124" s="2" t="s">
        <v>474</v>
      </c>
      <c r="B124">
        <v>16545</v>
      </c>
      <c r="C124" s="2" t="s">
        <v>648</v>
      </c>
      <c r="D124">
        <v>90</v>
      </c>
      <c r="E124">
        <v>1</v>
      </c>
      <c r="F124" s="2" cm="1">
        <f t="array" ref="F124">_xlfn.IFS(AND(2=E123,B124=B123),3,B124=B123,2,TRUE,1)</f>
        <v>2</v>
      </c>
    </row>
    <row r="125" spans="1:6" x14ac:dyDescent="0.3">
      <c r="A125" s="2" t="s">
        <v>480</v>
      </c>
      <c r="B125">
        <v>16631</v>
      </c>
      <c r="C125" s="2" t="s">
        <v>648</v>
      </c>
      <c r="D125">
        <v>759</v>
      </c>
      <c r="E125">
        <v>0</v>
      </c>
      <c r="F125" s="2" cm="1">
        <f t="array" ref="F125">_xlfn.IFS(AND(2=E124,B125=B124),3,B125=B124,2,TRUE,1)</f>
        <v>1</v>
      </c>
    </row>
    <row r="126" spans="1:6" x14ac:dyDescent="0.3">
      <c r="A126" s="2" t="s">
        <v>481</v>
      </c>
      <c r="B126">
        <v>16631</v>
      </c>
      <c r="C126" s="2" t="s">
        <v>648</v>
      </c>
      <c r="D126">
        <v>824</v>
      </c>
      <c r="E126">
        <v>0</v>
      </c>
      <c r="F126" s="2" cm="1">
        <f t="array" ref="F126">_xlfn.IFS(AND(2=E125,B126=B125),3,B126=B125,2,TRUE,1)</f>
        <v>2</v>
      </c>
    </row>
    <row r="127" spans="1:6" x14ac:dyDescent="0.3">
      <c r="A127" s="2" t="s">
        <v>488</v>
      </c>
      <c r="B127">
        <v>17862</v>
      </c>
      <c r="C127" s="2" t="s">
        <v>648</v>
      </c>
      <c r="D127">
        <v>315</v>
      </c>
      <c r="E127">
        <v>1</v>
      </c>
      <c r="F127" s="2" cm="1">
        <f t="array" ref="F127">_xlfn.IFS(AND(2=E126,B127=B126),3,B127=B126,2,TRUE,1)</f>
        <v>1</v>
      </c>
    </row>
    <row r="128" spans="1:6" x14ac:dyDescent="0.3">
      <c r="A128" s="2" t="s">
        <v>489</v>
      </c>
      <c r="B128">
        <v>17862</v>
      </c>
      <c r="C128" s="2" t="s">
        <v>648</v>
      </c>
      <c r="D128">
        <v>148</v>
      </c>
      <c r="E128">
        <v>1</v>
      </c>
      <c r="F128" s="2" cm="1">
        <f t="array" ref="F128">_xlfn.IFS(AND(2=E127,B128=B127),3,B128=B127,2,TRUE,1)</f>
        <v>2</v>
      </c>
    </row>
    <row r="129" spans="1:6" x14ac:dyDescent="0.3">
      <c r="A129" s="2" t="s">
        <v>519</v>
      </c>
      <c r="B129">
        <v>18547</v>
      </c>
      <c r="C129" s="2" t="s">
        <v>648</v>
      </c>
      <c r="D129">
        <v>46</v>
      </c>
      <c r="E129">
        <v>1</v>
      </c>
      <c r="F129" s="2" cm="1">
        <f t="array" ref="F129">_xlfn.IFS(AND(2=E128,B129=B128),3,B129=B128,2,TRUE,1)</f>
        <v>1</v>
      </c>
    </row>
    <row r="130" spans="1:6" x14ac:dyDescent="0.3">
      <c r="A130" s="2" t="s">
        <v>477</v>
      </c>
      <c r="B130">
        <v>18677</v>
      </c>
      <c r="C130" s="2" t="s">
        <v>648</v>
      </c>
      <c r="D130">
        <v>2485</v>
      </c>
      <c r="E130">
        <v>0</v>
      </c>
      <c r="F130" s="2" cm="1">
        <f t="array" ref="F130">_xlfn.IFS(AND(2=E129,B130=B129),3,B130=B129,2,TRUE,1)</f>
        <v>1</v>
      </c>
    </row>
    <row r="131" spans="1:6" x14ac:dyDescent="0.3">
      <c r="A131" s="2" t="s">
        <v>478</v>
      </c>
      <c r="B131">
        <v>18677</v>
      </c>
      <c r="C131" s="2" t="s">
        <v>648</v>
      </c>
      <c r="D131">
        <v>2547</v>
      </c>
      <c r="E131">
        <v>0</v>
      </c>
      <c r="F131" s="2" cm="1">
        <f t="array" ref="F131">_xlfn.IFS(AND(2=E130,B131=B130),3,B131=B130,2,TRUE,1)</f>
        <v>2</v>
      </c>
    </row>
    <row r="132" spans="1:6" x14ac:dyDescent="0.3">
      <c r="A132" s="2" t="s">
        <v>484</v>
      </c>
      <c r="B132">
        <v>18806</v>
      </c>
      <c r="C132" s="2" t="s">
        <v>648</v>
      </c>
      <c r="D132">
        <v>265</v>
      </c>
      <c r="E132">
        <v>0</v>
      </c>
      <c r="F132" s="2" cm="1">
        <f t="array" ref="F132">_xlfn.IFS(AND(2=E131,B132=B131),3,B132=B131,2,TRUE,1)</f>
        <v>1</v>
      </c>
    </row>
    <row r="133" spans="1:6" x14ac:dyDescent="0.3">
      <c r="A133" s="2" t="s">
        <v>485</v>
      </c>
      <c r="B133">
        <v>18806</v>
      </c>
      <c r="C133" s="2" t="s">
        <v>648</v>
      </c>
      <c r="D133">
        <v>54</v>
      </c>
      <c r="E133">
        <v>1</v>
      </c>
      <c r="F133" s="2" cm="1">
        <f t="array" ref="F133">_xlfn.IFS(AND(2=E132,B133=B132),3,B133=B132,2,TRUE,1)</f>
        <v>2</v>
      </c>
    </row>
    <row r="134" spans="1:6" x14ac:dyDescent="0.3">
      <c r="A134" s="2" t="s">
        <v>490</v>
      </c>
      <c r="B134">
        <v>21412</v>
      </c>
      <c r="C134" s="2" t="s">
        <v>648</v>
      </c>
      <c r="D134">
        <v>15</v>
      </c>
      <c r="E134">
        <v>1</v>
      </c>
      <c r="F134" s="2" cm="1">
        <f t="array" ref="F134">_xlfn.IFS(AND(2=E133,B134=B133),3,B134=B133,2,TRUE,1)</f>
        <v>1</v>
      </c>
    </row>
    <row r="135" spans="1:6" x14ac:dyDescent="0.3">
      <c r="A135" s="2" t="s">
        <v>528</v>
      </c>
      <c r="B135">
        <v>21617</v>
      </c>
      <c r="C135" s="2" t="s">
        <v>648</v>
      </c>
      <c r="D135">
        <v>719</v>
      </c>
      <c r="E135">
        <v>0</v>
      </c>
      <c r="F135" s="2" cm="1">
        <f t="array" ref="F135">_xlfn.IFS(AND(2=E134,B135=B134),3,B135=B134,2,TRUE,1)</f>
        <v>1</v>
      </c>
    </row>
    <row r="136" spans="1:6" x14ac:dyDescent="0.3">
      <c r="A136" s="2" t="s">
        <v>529</v>
      </c>
      <c r="B136">
        <v>21617</v>
      </c>
      <c r="C136" s="2" t="s">
        <v>648</v>
      </c>
      <c r="D136">
        <v>433</v>
      </c>
      <c r="E136">
        <v>0</v>
      </c>
      <c r="F136" s="2" cm="1">
        <f t="array" ref="F136">_xlfn.IFS(AND(2=E135,B136=B135),3,B136=B135,2,TRUE,1)</f>
        <v>2</v>
      </c>
    </row>
    <row r="137" spans="1:6" x14ac:dyDescent="0.3">
      <c r="A137" s="2" t="s">
        <v>479</v>
      </c>
      <c r="B137">
        <v>21876</v>
      </c>
      <c r="C137" s="2" t="s">
        <v>648</v>
      </c>
      <c r="D137">
        <v>41</v>
      </c>
      <c r="E137">
        <v>1</v>
      </c>
      <c r="F137" s="2" cm="1">
        <f t="array" ref="F137">_xlfn.IFS(AND(2=E136,B137=B136),3,B137=B136,2,TRUE,1)</f>
        <v>1</v>
      </c>
    </row>
    <row r="138" spans="1:6" x14ac:dyDescent="0.3">
      <c r="A138" s="2" t="s">
        <v>594</v>
      </c>
      <c r="B138">
        <v>91</v>
      </c>
      <c r="C138" s="2" t="s">
        <v>650</v>
      </c>
      <c r="D138">
        <v>134</v>
      </c>
      <c r="E138">
        <v>1</v>
      </c>
      <c r="F138" s="2" cm="1">
        <f t="array" ref="F138">_xlfn.IFS(AND(2=E137,B138=B137),3,B138=B137,2,TRUE,1)</f>
        <v>1</v>
      </c>
    </row>
    <row r="139" spans="1:6" x14ac:dyDescent="0.3">
      <c r="A139" s="2" t="s">
        <v>595</v>
      </c>
      <c r="B139">
        <v>91</v>
      </c>
      <c r="C139" s="2" t="s">
        <v>650</v>
      </c>
      <c r="D139">
        <v>85</v>
      </c>
      <c r="E139">
        <v>1</v>
      </c>
      <c r="F139" s="2" cm="1">
        <f t="array" ref="F139">_xlfn.IFS(AND(2=E138,B139=B138),3,B139=B138,2,TRUE,1)</f>
        <v>2</v>
      </c>
    </row>
    <row r="140" spans="1:6" x14ac:dyDescent="0.3">
      <c r="A140" s="2" t="s">
        <v>602</v>
      </c>
      <c r="B140">
        <v>97</v>
      </c>
      <c r="C140" s="2" t="s">
        <v>650</v>
      </c>
      <c r="D140">
        <v>17311</v>
      </c>
      <c r="E140">
        <v>0</v>
      </c>
      <c r="F140" s="2" cm="1">
        <f t="array" ref="F140">_xlfn.IFS(AND(2=E139,B140=B139),3,B140=B139,2,TRUE,1)</f>
        <v>1</v>
      </c>
    </row>
    <row r="141" spans="1:6" x14ac:dyDescent="0.3">
      <c r="A141" s="2" t="s">
        <v>603</v>
      </c>
      <c r="B141">
        <v>97</v>
      </c>
      <c r="C141" s="2" t="s">
        <v>650</v>
      </c>
      <c r="D141">
        <v>19661</v>
      </c>
      <c r="E141">
        <v>0</v>
      </c>
      <c r="F141" s="2" cm="1">
        <f t="array" ref="F141">_xlfn.IFS(AND(2=E140,B141=B140),3,B141=B140,2,TRUE,1)</f>
        <v>2</v>
      </c>
    </row>
    <row r="142" spans="1:6" x14ac:dyDescent="0.3">
      <c r="A142" s="2" t="s">
        <v>619</v>
      </c>
      <c r="B142">
        <v>193</v>
      </c>
      <c r="C142" s="2" t="s">
        <v>650</v>
      </c>
      <c r="D142">
        <v>169</v>
      </c>
      <c r="E142">
        <v>0</v>
      </c>
      <c r="F142" s="2" cm="1">
        <f t="array" ref="F142">_xlfn.IFS(AND(2=E141,B142=B141),3,B142=B141,2,TRUE,1)</f>
        <v>1</v>
      </c>
    </row>
    <row r="143" spans="1:6" x14ac:dyDescent="0.3">
      <c r="A143" s="2" t="s">
        <v>620</v>
      </c>
      <c r="B143">
        <v>193</v>
      </c>
      <c r="C143" s="2" t="s">
        <v>650</v>
      </c>
      <c r="D143">
        <v>155</v>
      </c>
      <c r="E143">
        <v>0</v>
      </c>
      <c r="F143" s="2" cm="1">
        <f t="array" ref="F143">_xlfn.IFS(AND(2=E142,B143=B142),3,B143=B142,2,TRUE,1)</f>
        <v>2</v>
      </c>
    </row>
    <row r="144" spans="1:6" x14ac:dyDescent="0.3">
      <c r="A144" s="2" t="s">
        <v>558</v>
      </c>
      <c r="B144">
        <v>362</v>
      </c>
      <c r="C144" s="2" t="s">
        <v>650</v>
      </c>
      <c r="D144">
        <v>995</v>
      </c>
      <c r="E144">
        <v>0</v>
      </c>
      <c r="F144" s="2" cm="1">
        <f t="array" ref="F144">_xlfn.IFS(AND(2=E143,B144=B143),3,B144=B143,2,TRUE,1)</f>
        <v>1</v>
      </c>
    </row>
    <row r="145" spans="1:12" x14ac:dyDescent="0.3">
      <c r="A145" s="2" t="s">
        <v>559</v>
      </c>
      <c r="B145">
        <v>362</v>
      </c>
      <c r="C145" s="2" t="s">
        <v>650</v>
      </c>
      <c r="D145">
        <v>816</v>
      </c>
      <c r="E145">
        <v>1</v>
      </c>
      <c r="F145" s="2" cm="1">
        <f t="array" ref="F145">_xlfn.IFS(AND(2=E144,B145=B144),3,B145=B144,2,TRUE,1)</f>
        <v>2</v>
      </c>
    </row>
    <row r="146" spans="1:12" x14ac:dyDescent="0.3">
      <c r="A146" s="2" t="s">
        <v>583</v>
      </c>
      <c r="B146">
        <v>426</v>
      </c>
      <c r="C146" s="2" t="s">
        <v>650</v>
      </c>
      <c r="D146">
        <v>91</v>
      </c>
      <c r="E146">
        <v>0</v>
      </c>
      <c r="F146" s="2" cm="1">
        <f t="array" ref="F146">_xlfn.IFS(AND(2=E145,B146=B145),3,B146=B145,2,TRUE,1)</f>
        <v>1</v>
      </c>
    </row>
    <row r="147" spans="1:12" x14ac:dyDescent="0.3">
      <c r="A147" s="2" t="s">
        <v>584</v>
      </c>
      <c r="B147">
        <v>426</v>
      </c>
      <c r="C147" s="2" t="s">
        <v>650</v>
      </c>
      <c r="D147">
        <v>486</v>
      </c>
      <c r="E147">
        <v>0</v>
      </c>
      <c r="F147" s="2" cm="1">
        <f t="array" ref="F147">_xlfn.IFS(AND(2=E146,B147=B146),3,B147=B146,2,TRUE,1)</f>
        <v>2</v>
      </c>
    </row>
    <row r="148" spans="1:12" x14ac:dyDescent="0.3">
      <c r="A148" s="2" t="s">
        <v>628</v>
      </c>
      <c r="B148">
        <v>791</v>
      </c>
      <c r="C148" s="2" t="s">
        <v>650</v>
      </c>
      <c r="D148">
        <v>208</v>
      </c>
      <c r="E148">
        <v>0</v>
      </c>
      <c r="F148" s="2" cm="1">
        <f t="array" ref="F148">_xlfn.IFS(AND(2=E147,B148=B147),3,B148=B147,2,TRUE,1)</f>
        <v>1</v>
      </c>
    </row>
    <row r="149" spans="1:12" x14ac:dyDescent="0.3">
      <c r="A149" s="2" t="s">
        <v>629</v>
      </c>
      <c r="B149">
        <v>791</v>
      </c>
      <c r="C149" s="2" t="s">
        <v>650</v>
      </c>
      <c r="D149">
        <v>190</v>
      </c>
      <c r="E149">
        <v>0</v>
      </c>
      <c r="F149" s="2" cm="1">
        <f t="array" ref="F149">_xlfn.IFS(AND(2=E148,B149=B148),3,B149=B148,2,TRUE,1)</f>
        <v>2</v>
      </c>
    </row>
    <row r="150" spans="1:12" x14ac:dyDescent="0.3">
      <c r="A150" s="2" t="s">
        <v>623</v>
      </c>
      <c r="B150">
        <v>811</v>
      </c>
      <c r="C150" s="2" t="s">
        <v>650</v>
      </c>
      <c r="D150">
        <v>405</v>
      </c>
      <c r="E150">
        <v>0</v>
      </c>
      <c r="F150" s="2" cm="1">
        <f t="array" ref="F150">_xlfn.IFS(AND(2=E149,B150=B149),3,B150=B149,2,TRUE,1)</f>
        <v>1</v>
      </c>
    </row>
    <row r="151" spans="1:12" x14ac:dyDescent="0.3">
      <c r="A151" s="2" t="s">
        <v>624</v>
      </c>
      <c r="B151">
        <v>811</v>
      </c>
      <c r="C151" s="2" t="s">
        <v>650</v>
      </c>
      <c r="D151">
        <v>385</v>
      </c>
      <c r="E151">
        <v>0</v>
      </c>
      <c r="F151" s="2" cm="1">
        <f t="array" ref="F151">_xlfn.IFS(AND(2=E150,B151=B150),3,B151=B150,2,TRUE,1)</f>
        <v>2</v>
      </c>
    </row>
    <row r="152" spans="1:12" x14ac:dyDescent="0.3">
      <c r="A152" s="2" t="s">
        <v>575</v>
      </c>
      <c r="B152">
        <v>1337</v>
      </c>
      <c r="C152" s="2" t="s">
        <v>650</v>
      </c>
      <c r="D152">
        <v>3</v>
      </c>
      <c r="E152">
        <v>1</v>
      </c>
      <c r="F152" s="2" cm="1">
        <f t="array" ref="F152">_xlfn.IFS(AND(2=E151,B152=B151),3,B152=B151,2,TRUE,1)</f>
        <v>1</v>
      </c>
    </row>
    <row r="153" spans="1:12" x14ac:dyDescent="0.3">
      <c r="A153" s="2" t="s">
        <v>635</v>
      </c>
      <c r="B153">
        <v>1419</v>
      </c>
      <c r="C153" s="2" t="s">
        <v>650</v>
      </c>
      <c r="D153">
        <v>91</v>
      </c>
      <c r="E153">
        <v>1</v>
      </c>
      <c r="F153" s="2" cm="1">
        <f t="array" ref="F153">_xlfn.IFS(AND(2=E152,B153=B152),3,B153=B152,2,TRUE,1)</f>
        <v>1</v>
      </c>
    </row>
    <row r="154" spans="1:12" x14ac:dyDescent="0.3">
      <c r="A154" s="2" t="s">
        <v>636</v>
      </c>
      <c r="B154">
        <v>1419</v>
      </c>
      <c r="C154" s="2" t="s">
        <v>650</v>
      </c>
      <c r="D154">
        <v>22</v>
      </c>
      <c r="E154">
        <v>1</v>
      </c>
      <c r="F154" s="2" cm="1">
        <f t="array" ref="F154">_xlfn.IFS(AND(2=E153,B154=B153),3,B154=B153,2,TRUE,1)</f>
        <v>2</v>
      </c>
    </row>
    <row r="155" spans="1:12" x14ac:dyDescent="0.3">
      <c r="A155" s="2" t="s">
        <v>642</v>
      </c>
      <c r="B155">
        <v>1623</v>
      </c>
      <c r="C155" s="2" t="s">
        <v>650</v>
      </c>
      <c r="D155">
        <v>6623</v>
      </c>
      <c r="E155">
        <v>0</v>
      </c>
      <c r="F155" s="2" cm="1">
        <f t="array" ref="F155">_xlfn.IFS(AND(2=E154,B155=B154),3,B155=B154,2,TRUE,1)</f>
        <v>1</v>
      </c>
    </row>
    <row r="156" spans="1:12" x14ac:dyDescent="0.3">
      <c r="A156" s="2" t="s">
        <v>643</v>
      </c>
      <c r="B156">
        <v>1623</v>
      </c>
      <c r="C156" s="2" t="s">
        <v>650</v>
      </c>
      <c r="D156">
        <v>4837</v>
      </c>
      <c r="E156">
        <v>0</v>
      </c>
      <c r="F156" s="2" cm="1">
        <f t="array" ref="F156">_xlfn.IFS(AND(2=E155,B156=B155),3,B156=B155,2,TRUE,1)</f>
        <v>2</v>
      </c>
    </row>
    <row r="157" spans="1:12" x14ac:dyDescent="0.3">
      <c r="A157" s="2" t="s">
        <v>577</v>
      </c>
      <c r="B157">
        <v>1851</v>
      </c>
      <c r="C157" s="2" t="s">
        <v>650</v>
      </c>
      <c r="D157">
        <v>312</v>
      </c>
      <c r="E157">
        <v>0</v>
      </c>
      <c r="F157" s="2" cm="1">
        <f t="array" ref="F157">_xlfn.IFS(AND(2=E156,B157=B156),3,B157=B156,2,TRUE,1)</f>
        <v>1</v>
      </c>
    </row>
    <row r="158" spans="1:12" x14ac:dyDescent="0.3">
      <c r="A158" s="2" t="s">
        <v>578</v>
      </c>
      <c r="B158">
        <v>1851</v>
      </c>
      <c r="C158" s="2" t="s">
        <v>650</v>
      </c>
      <c r="D158">
        <v>72</v>
      </c>
      <c r="E158">
        <v>0</v>
      </c>
      <c r="F158" s="2" cm="1">
        <f t="array" ref="F158">_xlfn.IFS(AND(2=E157,B158=B157),3,B158=B157,2,TRUE,1)</f>
        <v>2</v>
      </c>
    </row>
    <row r="159" spans="1:12" x14ac:dyDescent="0.3">
      <c r="A159" s="2" t="s">
        <v>592</v>
      </c>
      <c r="B159">
        <v>2549</v>
      </c>
      <c r="C159" s="2" t="s">
        <v>650</v>
      </c>
      <c r="D159">
        <v>11570</v>
      </c>
      <c r="E159">
        <v>0</v>
      </c>
      <c r="F159" s="2" cm="1">
        <f t="array" ref="F159">_xlfn.IFS(AND(2=E158,B159=B158),3,B159=B158,2,TRUE,1)</f>
        <v>1</v>
      </c>
    </row>
    <row r="160" spans="1:12" x14ac:dyDescent="0.3">
      <c r="A160" s="2" t="s">
        <v>593</v>
      </c>
      <c r="B160">
        <v>2549</v>
      </c>
      <c r="C160" s="2" t="s">
        <v>650</v>
      </c>
      <c r="D160">
        <v>8002</v>
      </c>
      <c r="E160">
        <v>0</v>
      </c>
      <c r="F160" s="2" cm="1">
        <f t="array" ref="F160">_xlfn.IFS(AND(2=E159,B160=B159),3,B160=B159,2,TRUE,1)</f>
        <v>2</v>
      </c>
      <c r="I160">
        <v>1</v>
      </c>
      <c r="J160" s="1" t="s">
        <v>256</v>
      </c>
      <c r="K160" t="s">
        <v>396</v>
      </c>
      <c r="L160" s="1" t="s">
        <v>397</v>
      </c>
    </row>
    <row r="161" spans="1:12" x14ac:dyDescent="0.3">
      <c r="A161" s="2" t="s">
        <v>627</v>
      </c>
      <c r="B161">
        <v>2658</v>
      </c>
      <c r="C161" s="2" t="s">
        <v>650</v>
      </c>
      <c r="D161">
        <v>3</v>
      </c>
      <c r="E161">
        <v>1</v>
      </c>
      <c r="F161" s="2" cm="1">
        <f t="array" ref="F161">_xlfn.IFS(AND(2=E160,B161=B160),3,B161=B160,2,TRUE,1)</f>
        <v>1</v>
      </c>
      <c r="H161">
        <v>1000</v>
      </c>
      <c r="I161">
        <f>COUNTIFS(sea_dataset_combine_scores[position],"&lt;="&amp;$H161,sea_dataset_combine_scores[search],"=1")</f>
        <v>160</v>
      </c>
      <c r="J161" s="1">
        <f>SUM(I$161:$I161)/SUM($I$161:$I$183)</f>
        <v>0.70175438596491224</v>
      </c>
      <c r="K161">
        <f>COUNTIFS(sea_dataset_combine_scores[position],"&lt;="&amp;H161,sea_dataset_combine_scores[search],"=2")</f>
        <v>113</v>
      </c>
      <c r="L161" s="1">
        <f>SUM($K$161:K161)/SUM($K$161:$K$183)</f>
        <v>0.70625000000000004</v>
      </c>
    </row>
    <row r="162" spans="1:12" x14ac:dyDescent="0.3">
      <c r="A162" s="2" t="s">
        <v>560</v>
      </c>
      <c r="B162">
        <v>2785</v>
      </c>
      <c r="C162" s="2" t="s">
        <v>650</v>
      </c>
      <c r="D162">
        <v>5422</v>
      </c>
      <c r="E162">
        <v>0</v>
      </c>
      <c r="F162" s="2" cm="1">
        <f t="array" ref="F162">_xlfn.IFS(AND(2=E161,B162=B161),3,B162=B161,2,TRUE,1)</f>
        <v>1</v>
      </c>
      <c r="H162">
        <v>2000</v>
      </c>
      <c r="I162">
        <f>COUNTIFS(sea_dataset_combine_scores[position],"&lt;="&amp;H162,sea_dataset_combine_scores[search],"=1")-I161</f>
        <v>20</v>
      </c>
      <c r="J162" s="1">
        <f>SUM(I$161:$I162)/SUM($I$161:$I$183)</f>
        <v>0.78947368421052633</v>
      </c>
      <c r="K162">
        <f>COUNTIFS(sea_dataset_combine_scores[position],"&lt;="&amp;H162,sea_dataset_combine_scores[search],"=2")-K161</f>
        <v>7</v>
      </c>
      <c r="L162" s="1">
        <f>SUM($K$161:K162)/SUM($K$161:$K$183)</f>
        <v>0.75</v>
      </c>
    </row>
    <row r="163" spans="1:12" x14ac:dyDescent="0.3">
      <c r="A163" s="2" t="s">
        <v>561</v>
      </c>
      <c r="B163">
        <v>2785</v>
      </c>
      <c r="C163" s="2" t="s">
        <v>650</v>
      </c>
      <c r="D163">
        <v>2212</v>
      </c>
      <c r="E163">
        <v>0</v>
      </c>
      <c r="F163" s="2" cm="1">
        <f t="array" ref="F163">_xlfn.IFS(AND(2=E162,B163=B162),3,B163=B162,2,TRUE,1)</f>
        <v>2</v>
      </c>
      <c r="H163">
        <v>3000</v>
      </c>
      <c r="I163">
        <f>COUNTIFS(sea_dataset_combine_scores[position],"&lt;="&amp;H163,sea_dataset_combine_scores[search],"=1")-SUM($I$161:I162)</f>
        <v>7</v>
      </c>
      <c r="J163" s="1">
        <f>SUM(I$161:$I163)/SUM($I$161:$I$183)</f>
        <v>0.82017543859649122</v>
      </c>
      <c r="K163">
        <f>COUNTIFS(sea_dataset_combine_scores[position],"&lt;="&amp;H163,sea_dataset_combine_scores[search],"=2")-SUM($K$161:K162)</f>
        <v>11</v>
      </c>
      <c r="L163" s="1">
        <f>SUM($K$161:K163)/SUM($K$161:$K$183)</f>
        <v>0.81874999999999998</v>
      </c>
    </row>
    <row r="164" spans="1:12" x14ac:dyDescent="0.3">
      <c r="A164" s="2" t="s">
        <v>625</v>
      </c>
      <c r="B164">
        <v>2809</v>
      </c>
      <c r="C164" s="2" t="s">
        <v>650</v>
      </c>
      <c r="D164">
        <v>108</v>
      </c>
      <c r="E164">
        <v>1</v>
      </c>
      <c r="F164" s="2" cm="1">
        <f t="array" ref="F164">_xlfn.IFS(AND(2=E163,B164=B163),3,B164=B163,2,TRUE,1)</f>
        <v>1</v>
      </c>
      <c r="H164">
        <v>4000</v>
      </c>
      <c r="I164">
        <f>COUNTIFS(sea_dataset_combine_scores[position],"&lt;="&amp;H164,sea_dataset_combine_scores[search],"=1")-SUM($I$161:I163)</f>
        <v>10</v>
      </c>
      <c r="J164" s="1">
        <f>SUM(I$161:$I164)/SUM($I$161:$I$183)</f>
        <v>0.86403508771929827</v>
      </c>
      <c r="K164">
        <f>COUNTIFS(sea_dataset_combine_scores[position],"&lt;="&amp;H164,sea_dataset_combine_scores[search],"=2")-SUM($K$161:K163)</f>
        <v>11</v>
      </c>
      <c r="L164" s="1">
        <f>SUM($K$161:K164)/SUM($K$161:$K$183)</f>
        <v>0.88749999999999996</v>
      </c>
    </row>
    <row r="165" spans="1:12" x14ac:dyDescent="0.3">
      <c r="A165" s="2" t="s">
        <v>626</v>
      </c>
      <c r="B165">
        <v>2809</v>
      </c>
      <c r="C165" s="2" t="s">
        <v>650</v>
      </c>
      <c r="D165">
        <v>15</v>
      </c>
      <c r="E165">
        <v>1</v>
      </c>
      <c r="F165" s="2" cm="1">
        <f t="array" ref="F165">_xlfn.IFS(AND(2=E164,B165=B164),3,B165=B164,2,TRUE,1)</f>
        <v>2</v>
      </c>
      <c r="H165">
        <v>5000</v>
      </c>
      <c r="I165">
        <f>COUNTIFS(sea_dataset_combine_scores[position],"&lt;="&amp;H165,sea_dataset_combine_scores[search],"=1")-SUM($I$161:I164)</f>
        <v>7</v>
      </c>
      <c r="J165" s="1">
        <f>SUM(I$161:$I165)/SUM($I$161:$I$183)</f>
        <v>0.89473684210526316</v>
      </c>
      <c r="K165">
        <f>COUNTIFS(sea_dataset_combine_scores[position],"&lt;="&amp;H165,sea_dataset_combine_scores[search],"=2")-SUM($K$161:K164)</f>
        <v>3</v>
      </c>
      <c r="L165" s="1">
        <f>SUM($K$161:K165)/SUM($K$161:$K$183)</f>
        <v>0.90625</v>
      </c>
    </row>
    <row r="166" spans="1:12" x14ac:dyDescent="0.3">
      <c r="A166" s="2" t="s">
        <v>579</v>
      </c>
      <c r="B166">
        <v>2951</v>
      </c>
      <c r="C166" s="2" t="s">
        <v>650</v>
      </c>
      <c r="D166">
        <v>5349</v>
      </c>
      <c r="E166">
        <v>0</v>
      </c>
      <c r="F166" s="2" cm="1">
        <f t="array" ref="F166">_xlfn.IFS(AND(2=E165,B166=B165),3,B166=B165,2,TRUE,1)</f>
        <v>1</v>
      </c>
      <c r="H166">
        <v>6000</v>
      </c>
      <c r="I166">
        <f>COUNTIFS(sea_dataset_combine_scores[position],"&lt;="&amp;H166,sea_dataset_combine_scores[search],"=1")-SUM($I$161:I165)</f>
        <v>5</v>
      </c>
      <c r="J166" s="1">
        <f>SUM(I$161:$I166)/SUM($I$161:$I$183)</f>
        <v>0.91666666666666663</v>
      </c>
      <c r="K166">
        <f>COUNTIFS(sea_dataset_combine_scores[position],"&lt;="&amp;H166,sea_dataset_combine_scores[search],"=2")-SUM($K$161:K165)</f>
        <v>2</v>
      </c>
      <c r="L166" s="1">
        <f>SUM($K$161:K166)/SUM($K$161:$K$183)</f>
        <v>0.91874999999999996</v>
      </c>
    </row>
    <row r="167" spans="1:12" x14ac:dyDescent="0.3">
      <c r="A167" s="2" t="s">
        <v>580</v>
      </c>
      <c r="B167">
        <v>2951</v>
      </c>
      <c r="C167" s="2" t="s">
        <v>650</v>
      </c>
      <c r="D167">
        <v>7146</v>
      </c>
      <c r="E167">
        <v>1</v>
      </c>
      <c r="F167" s="2" cm="1">
        <f t="array" ref="F167">_xlfn.IFS(AND(2=E166,B167=B166),3,B167=B166,2,TRUE,1)</f>
        <v>2</v>
      </c>
      <c r="H167">
        <v>7000</v>
      </c>
      <c r="I167">
        <f>COUNTIFS(sea_dataset_combine_scores[position],"&lt;="&amp;H167,sea_dataset_combine_scores[search],"=1")-SUM($I$161:I166)</f>
        <v>1</v>
      </c>
      <c r="J167" s="1">
        <f>SUM(I$161:$I167)/SUM($I$161:$I$183)</f>
        <v>0.92105263157894735</v>
      </c>
      <c r="K167">
        <f>COUNTIFS(sea_dataset_combine_scores[position],"&lt;="&amp;H167,sea_dataset_combine_scores[search],"=2")-SUM($K$161:K166)</f>
        <v>3</v>
      </c>
      <c r="L167" s="1">
        <f>SUM($K$161:K167)/SUM($K$161:$K$183)</f>
        <v>0.9375</v>
      </c>
    </row>
    <row r="168" spans="1:12" x14ac:dyDescent="0.3">
      <c r="A168" s="2" t="s">
        <v>611</v>
      </c>
      <c r="B168">
        <v>3951</v>
      </c>
      <c r="C168" s="2" t="s">
        <v>650</v>
      </c>
      <c r="D168">
        <v>85</v>
      </c>
      <c r="E168">
        <v>0</v>
      </c>
      <c r="F168" s="2" cm="1">
        <f t="array" ref="F168">_xlfn.IFS(AND(2=E167,B168=B167),3,B168=B167,2,TRUE,1)</f>
        <v>1</v>
      </c>
      <c r="H168">
        <v>8000</v>
      </c>
      <c r="I168">
        <f>COUNTIFS(sea_dataset_combine_scores[position],"&lt;="&amp;H168,sea_dataset_combine_scores[search],"=1")-SUM($I$161:I167)</f>
        <v>3</v>
      </c>
      <c r="J168" s="1">
        <f>SUM(I$161:$I168)/SUM($I$161:$I$183)</f>
        <v>0.93421052631578949</v>
      </c>
      <c r="K168">
        <f>COUNTIFS(sea_dataset_combine_scores[position],"&lt;="&amp;H168,sea_dataset_combine_scores[search],"=2")-SUM($K$161:K167)</f>
        <v>4</v>
      </c>
      <c r="L168" s="1">
        <f>SUM($K$161:K168)/SUM($K$161:$K$183)</f>
        <v>0.96250000000000002</v>
      </c>
    </row>
    <row r="169" spans="1:12" x14ac:dyDescent="0.3">
      <c r="A169" s="2" t="s">
        <v>612</v>
      </c>
      <c r="B169">
        <v>3951</v>
      </c>
      <c r="C169" s="2" t="s">
        <v>650</v>
      </c>
      <c r="D169">
        <v>176</v>
      </c>
      <c r="E169">
        <v>0</v>
      </c>
      <c r="F169" s="2" cm="1">
        <f t="array" ref="F169">_xlfn.IFS(AND(2=E168,B169=B168),3,B169=B168,2,TRUE,1)</f>
        <v>2</v>
      </c>
      <c r="H169">
        <v>9000</v>
      </c>
      <c r="I169">
        <f>COUNTIFS(sea_dataset_combine_scores[position],"&lt;="&amp;H169,sea_dataset_combine_scores[search],"=1")-SUM($I$161:I168)</f>
        <v>3</v>
      </c>
      <c r="J169" s="1">
        <f>SUM(I$161:$I169)/SUM($I$161:$I$183)</f>
        <v>0.94736842105263153</v>
      </c>
      <c r="K169">
        <f>COUNTIFS(sea_dataset_combine_scores[position],"&lt;="&amp;H169,sea_dataset_combine_scores[search],"=2")-SUM($K$161:K168)</f>
        <v>1</v>
      </c>
      <c r="L169" s="1">
        <f>SUM($K$161:K169)/SUM($K$161:$K$183)</f>
        <v>0.96875</v>
      </c>
    </row>
    <row r="170" spans="1:12" x14ac:dyDescent="0.3">
      <c r="A170" s="2" t="s">
        <v>563</v>
      </c>
      <c r="B170">
        <v>4022</v>
      </c>
      <c r="C170" s="2" t="s">
        <v>650</v>
      </c>
      <c r="D170">
        <v>1208</v>
      </c>
      <c r="E170">
        <v>0</v>
      </c>
      <c r="F170" s="2" cm="1">
        <f t="array" ref="F170">_xlfn.IFS(AND(2=E169,B170=B169),3,B170=B169,2,TRUE,1)</f>
        <v>1</v>
      </c>
      <c r="H170">
        <v>10000</v>
      </c>
      <c r="I170">
        <f>COUNTIFS(sea_dataset_combine_scores[position],"&lt;="&amp;H170,sea_dataset_combine_scores[search],"=1")-SUM($I$161:I169)</f>
        <v>2</v>
      </c>
      <c r="J170" s="1">
        <f>SUM(I$161:$I170)/SUM($I$161:$I$183)</f>
        <v>0.95614035087719296</v>
      </c>
      <c r="K170">
        <f>COUNTIFS(sea_dataset_combine_scores[position],"&lt;="&amp;H170,sea_dataset_combine_scores[search],"=2")-SUM($K$161:K169)</f>
        <v>1</v>
      </c>
      <c r="L170" s="1">
        <f>SUM($K$161:K170)/SUM($K$161:$K$183)</f>
        <v>0.97499999999999998</v>
      </c>
    </row>
    <row r="171" spans="1:12" x14ac:dyDescent="0.3">
      <c r="A171" s="2" t="s">
        <v>564</v>
      </c>
      <c r="B171">
        <v>4022</v>
      </c>
      <c r="C171" s="2" t="s">
        <v>650</v>
      </c>
      <c r="D171">
        <v>386</v>
      </c>
      <c r="E171">
        <v>0</v>
      </c>
      <c r="F171" s="2" cm="1">
        <f t="array" ref="F171">_xlfn.IFS(AND(2=E170,B171=B170),3,B171=B170,2,TRUE,1)</f>
        <v>2</v>
      </c>
      <c r="H171">
        <v>11000</v>
      </c>
      <c r="I171">
        <f>COUNTIFS(sea_dataset_combine_scores[position],"&lt;="&amp;H171,sea_dataset_combine_scores[search],"=1")-SUM($I$161:I170)</f>
        <v>2</v>
      </c>
      <c r="J171" s="1">
        <f>SUM(I$161:$I171)/SUM($I$161:$I$183)</f>
        <v>0.96491228070175439</v>
      </c>
      <c r="K171">
        <f>COUNTIFS(sea_dataset_combine_scores[position],"&lt;="&amp;H171,sea_dataset_combine_scores[search],"=2")-SUM($K$161:K170)</f>
        <v>1</v>
      </c>
      <c r="L171" s="1">
        <f>SUM($K$161:K171)/SUM($K$161:$K$183)</f>
        <v>0.98124999999999996</v>
      </c>
    </row>
    <row r="172" spans="1:12" x14ac:dyDescent="0.3">
      <c r="A172" s="2" t="s">
        <v>569</v>
      </c>
      <c r="B172">
        <v>4481</v>
      </c>
      <c r="C172" s="2" t="s">
        <v>650</v>
      </c>
      <c r="D172">
        <v>76</v>
      </c>
      <c r="E172">
        <v>1</v>
      </c>
      <c r="F172" s="2" cm="1">
        <f t="array" ref="F172">_xlfn.IFS(AND(2=E171,B172=B171),3,B172=B171,2,TRUE,1)</f>
        <v>1</v>
      </c>
      <c r="H172">
        <v>12000</v>
      </c>
      <c r="I172">
        <f>COUNTIFS(sea_dataset_combine_scores[position],"&lt;="&amp;H172,sea_dataset_combine_scores[search],"=1")-SUM($I$161:I171)</f>
        <v>4</v>
      </c>
      <c r="J172" s="1">
        <f>SUM(I$161:$I172)/SUM($I$161:$I$183)</f>
        <v>0.98245614035087714</v>
      </c>
      <c r="K172">
        <f>COUNTIFS(sea_dataset_combine_scores[position],"&lt;="&amp;H172,sea_dataset_combine_scores[search],"=2")-SUM($K$161:K171)</f>
        <v>0</v>
      </c>
      <c r="L172" s="1">
        <f>SUM($K$161:K172)/SUM($K$161:$K$183)</f>
        <v>0.98124999999999996</v>
      </c>
    </row>
    <row r="173" spans="1:12" x14ac:dyDescent="0.3">
      <c r="A173" s="2" t="s">
        <v>570</v>
      </c>
      <c r="B173">
        <v>4481</v>
      </c>
      <c r="C173" s="2" t="s">
        <v>650</v>
      </c>
      <c r="D173">
        <v>10</v>
      </c>
      <c r="E173">
        <v>1</v>
      </c>
      <c r="F173" s="2" cm="1">
        <f t="array" ref="F173">_xlfn.IFS(AND(2=E172,B173=B172),3,B173=B172,2,TRUE,1)</f>
        <v>2</v>
      </c>
      <c r="H173">
        <v>13000</v>
      </c>
      <c r="I173">
        <f>COUNTIFS(sea_dataset_combine_scores[position],"&lt;="&amp;H173,sea_dataset_combine_scores[search],"=1")-SUM($I$161:I172)</f>
        <v>0</v>
      </c>
      <c r="J173" s="1">
        <f>SUM(I$161:$I173)/SUM($I$161:$I$183)</f>
        <v>0.98245614035087714</v>
      </c>
      <c r="K173">
        <f>COUNTIFS(sea_dataset_combine_scores[position],"&lt;="&amp;H173,sea_dataset_combine_scores[search],"=2")-SUM($K$161:K172)</f>
        <v>1</v>
      </c>
      <c r="L173" s="1">
        <f>SUM($K$161:K173)/SUM($K$161:$K$183)</f>
        <v>0.98750000000000004</v>
      </c>
    </row>
    <row r="174" spans="1:12" x14ac:dyDescent="0.3">
      <c r="A174" s="2" t="s">
        <v>567</v>
      </c>
      <c r="B174">
        <v>4646</v>
      </c>
      <c r="C174" s="2" t="s">
        <v>650</v>
      </c>
      <c r="D174">
        <v>116</v>
      </c>
      <c r="E174">
        <v>0</v>
      </c>
      <c r="F174" s="2" cm="1">
        <f t="array" ref="F174">_xlfn.IFS(AND(2=E173,B174=B173),3,B174=B173,2,TRUE,1)</f>
        <v>1</v>
      </c>
      <c r="H174">
        <v>14000</v>
      </c>
      <c r="I174">
        <f>COUNTIFS(sea_dataset_combine_scores[position],"&lt;="&amp;H174,sea_dataset_combine_scores[search],"=1")-SUM($I$161:I173)</f>
        <v>0</v>
      </c>
      <c r="J174" s="1">
        <f>SUM(I$161:$I174)/SUM($I$161:$I$183)</f>
        <v>0.98245614035087714</v>
      </c>
      <c r="K174">
        <f>COUNTIFS(sea_dataset_combine_scores[position],"&lt;="&amp;H174,sea_dataset_combine_scores[search],"=2")-SUM($K$161:K173)</f>
        <v>0</v>
      </c>
      <c r="L174" s="1">
        <f>SUM($K$161:K174)/SUM($K$161:$K$183)</f>
        <v>0.98750000000000004</v>
      </c>
    </row>
    <row r="175" spans="1:12" x14ac:dyDescent="0.3">
      <c r="A175" s="2" t="s">
        <v>568</v>
      </c>
      <c r="B175">
        <v>4646</v>
      </c>
      <c r="C175" s="2" t="s">
        <v>650</v>
      </c>
      <c r="D175">
        <v>112</v>
      </c>
      <c r="E175">
        <v>0</v>
      </c>
      <c r="F175" s="2" cm="1">
        <f t="array" ref="F175">_xlfn.IFS(AND(2=E174,B175=B174),3,B175=B174,2,TRUE,1)</f>
        <v>2</v>
      </c>
      <c r="H175">
        <v>15000</v>
      </c>
      <c r="I175">
        <f>COUNTIFS(sea_dataset_combine_scores[position],"&lt;="&amp;H175,sea_dataset_combine_scores[search],"=1")-SUM($I$161:I174)</f>
        <v>2</v>
      </c>
      <c r="J175" s="1">
        <f>SUM(I$161:$I175)/SUM($I$161:$I$183)</f>
        <v>0.99122807017543857</v>
      </c>
      <c r="K175">
        <f>COUNTIFS(sea_dataset_combine_scores[position],"&lt;="&amp;H175,sea_dataset_combine_scores[search],"=2")-SUM($K$161:K174)</f>
        <v>1</v>
      </c>
      <c r="L175" s="1">
        <f>SUM($K$161:K175)/SUM($K$161:$K$183)</f>
        <v>0.99375000000000002</v>
      </c>
    </row>
    <row r="176" spans="1:12" x14ac:dyDescent="0.3">
      <c r="A176" s="2" t="s">
        <v>637</v>
      </c>
      <c r="B176">
        <v>4999</v>
      </c>
      <c r="C176" s="2" t="s">
        <v>650</v>
      </c>
      <c r="D176">
        <v>4135</v>
      </c>
      <c r="E176">
        <v>0</v>
      </c>
      <c r="F176" s="2" cm="1">
        <f t="array" ref="F176">_xlfn.IFS(AND(2=E175,B176=B175),3,B176=B175,2,TRUE,1)</f>
        <v>1</v>
      </c>
      <c r="H176">
        <v>16000</v>
      </c>
      <c r="I176">
        <f>COUNTIFS(sea_dataset_combine_scores[position],"&lt;="&amp;H176,sea_dataset_combine_scores[search],"=1")-SUM($I$161:I175)</f>
        <v>1</v>
      </c>
      <c r="J176" s="1">
        <f>SUM(I$161:$I176)/SUM($I$161:$I$183)</f>
        <v>0.99561403508771928</v>
      </c>
      <c r="K176">
        <f>COUNTIFS(sea_dataset_combine_scores[position],"&lt;="&amp;H176,sea_dataset_combine_scores[search],"=2")-SUM($K$161:K175)</f>
        <v>0</v>
      </c>
      <c r="L176" s="1">
        <f>SUM($K$161:K176)/SUM($K$161:$K$183)</f>
        <v>0.99375000000000002</v>
      </c>
    </row>
    <row r="177" spans="1:12" x14ac:dyDescent="0.3">
      <c r="A177" s="2" t="s">
        <v>638</v>
      </c>
      <c r="B177">
        <v>4999</v>
      </c>
      <c r="C177" s="2" t="s">
        <v>650</v>
      </c>
      <c r="D177">
        <v>2892</v>
      </c>
      <c r="E177">
        <v>0</v>
      </c>
      <c r="F177" s="2" cm="1">
        <f t="array" ref="F177">_xlfn.IFS(AND(2=E176,B177=B176),3,B177=B176,2,TRUE,1)</f>
        <v>2</v>
      </c>
      <c r="H177">
        <v>17000</v>
      </c>
      <c r="I177">
        <f>COUNTIFS(sea_dataset_combine_scores[position],"&lt;="&amp;H177,sea_dataset_combine_scores[search],"=1")-SUM($I$161:I176)</f>
        <v>0</v>
      </c>
      <c r="J177" s="1">
        <f>SUM(I$161:$I177)/SUM($I$161:$I$183)</f>
        <v>0.99561403508771928</v>
      </c>
      <c r="K177">
        <f>COUNTIFS(sea_dataset_combine_scores[position],"&lt;="&amp;H177,sea_dataset_combine_scores[search],"=2")-SUM($K$161:K176)</f>
        <v>0</v>
      </c>
      <c r="L177" s="1">
        <f>SUM($K$161:K177)/SUM($K$161:$K$183)</f>
        <v>0.99375000000000002</v>
      </c>
    </row>
    <row r="178" spans="1:12" x14ac:dyDescent="0.3">
      <c r="A178" s="2" t="s">
        <v>644</v>
      </c>
      <c r="B178">
        <v>5104</v>
      </c>
      <c r="C178" s="2" t="s">
        <v>650</v>
      </c>
      <c r="D178">
        <v>9781</v>
      </c>
      <c r="E178">
        <v>0</v>
      </c>
      <c r="F178" s="2" cm="1">
        <f t="array" ref="F178">_xlfn.IFS(AND(2=E177,B178=B177),3,B178=B177,2,TRUE,1)</f>
        <v>1</v>
      </c>
      <c r="H178">
        <v>18000</v>
      </c>
      <c r="I178">
        <f>COUNTIFS(sea_dataset_combine_scores[position],"&lt;="&amp;H178,sea_dataset_combine_scores[search],"=1")-SUM($I$161:I177)</f>
        <v>1</v>
      </c>
      <c r="J178" s="1">
        <f>SUM(I$161:$I178)/SUM($I$161:$I$183)</f>
        <v>1</v>
      </c>
      <c r="K178">
        <f>COUNTIFS(sea_dataset_combine_scores[position],"&lt;="&amp;H178,sea_dataset_combine_scores[search],"=2")-SUM($K$161:K177)</f>
        <v>0</v>
      </c>
      <c r="L178" s="1">
        <f>SUM($K$161:K178)/SUM($K$161:$K$183)</f>
        <v>0.99375000000000002</v>
      </c>
    </row>
    <row r="179" spans="1:12" x14ac:dyDescent="0.3">
      <c r="A179" s="2" t="s">
        <v>645</v>
      </c>
      <c r="B179">
        <v>5104</v>
      </c>
      <c r="C179" s="2" t="s">
        <v>650</v>
      </c>
      <c r="D179">
        <v>6616</v>
      </c>
      <c r="E179">
        <v>0</v>
      </c>
      <c r="F179" s="2" cm="1">
        <f t="array" ref="F179">_xlfn.IFS(AND(2=E178,B179=B178),3,B179=B178,2,TRUE,1)</f>
        <v>2</v>
      </c>
      <c r="H179">
        <v>19000</v>
      </c>
      <c r="I179">
        <f>COUNTIFS(sea_dataset_combine_scores[position],"&lt;="&amp;H179,sea_dataset_combine_scores[search],"=1")-SUM($I$161:I178)</f>
        <v>0</v>
      </c>
      <c r="J179" s="1">
        <f>SUM(I$161:$I179)/SUM($I$161:$I$183)</f>
        <v>1</v>
      </c>
      <c r="K179">
        <f>COUNTIFS(sea_dataset_combine_scores[position],"&lt;="&amp;H179,sea_dataset_combine_scores[search],"=2")-SUM($K$161:K178)</f>
        <v>0</v>
      </c>
      <c r="L179" s="1">
        <f>SUM($K$161:K179)/SUM($K$161:$K$183)</f>
        <v>0.99375000000000002</v>
      </c>
    </row>
    <row r="180" spans="1:12" x14ac:dyDescent="0.3">
      <c r="A180" s="2" t="s">
        <v>587</v>
      </c>
      <c r="B180">
        <v>5282</v>
      </c>
      <c r="C180" s="2" t="s">
        <v>650</v>
      </c>
      <c r="D180">
        <v>1298</v>
      </c>
      <c r="E180">
        <v>0</v>
      </c>
      <c r="F180" s="2" cm="1">
        <f t="array" ref="F180">_xlfn.IFS(AND(2=E179,B180=B179),3,B180=B179,2,TRUE,1)</f>
        <v>1</v>
      </c>
      <c r="H180">
        <v>20000</v>
      </c>
      <c r="I180">
        <f>COUNTIFS(sea_dataset_combine_scores[position],"&lt;="&amp;H180,sea_dataset_combine_scores[search],"=1")-SUM($I$161:I179)</f>
        <v>0</v>
      </c>
      <c r="J180" s="1">
        <f>SUM(I$161:$I180)/SUM($I$161:$I$183)</f>
        <v>1</v>
      </c>
      <c r="K180">
        <f>COUNTIFS(sea_dataset_combine_scores[position],"&lt;="&amp;H180,sea_dataset_combine_scores[search],"=2")-SUM($K$161:K179)</f>
        <v>1</v>
      </c>
      <c r="L180" s="1">
        <f>SUM($K$161:K180)/SUM($K$161:$K$183)</f>
        <v>1</v>
      </c>
    </row>
    <row r="181" spans="1:12" x14ac:dyDescent="0.3">
      <c r="A181" s="2" t="s">
        <v>588</v>
      </c>
      <c r="B181">
        <v>5282</v>
      </c>
      <c r="C181" s="2" t="s">
        <v>650</v>
      </c>
      <c r="D181">
        <v>133</v>
      </c>
      <c r="E181">
        <v>0</v>
      </c>
      <c r="F181" s="2" cm="1">
        <f t="array" ref="F181">_xlfn.IFS(AND(2=E180,B181=B180),3,B181=B180,2,TRUE,1)</f>
        <v>2</v>
      </c>
      <c r="H181">
        <v>21000</v>
      </c>
      <c r="I181">
        <f>COUNTIFS(sea_dataset_combine_scores[position],"&lt;="&amp;H181,sea_dataset_combine_scores[search],"=1")-SUM($I$161:I180)</f>
        <v>0</v>
      </c>
      <c r="J181" s="1">
        <f>SUM(I$161:$I181)/SUM($I$161:$I$183)</f>
        <v>1</v>
      </c>
      <c r="K181">
        <f>COUNTIFS(sea_dataset_combine_scores[position],"&lt;="&amp;H181,sea_dataset_combine_scores[search],"=2")-SUM($K$161:K180)</f>
        <v>0</v>
      </c>
      <c r="L181" s="1">
        <f>SUM($K$161:K181)/SUM($K$161:$K$183)</f>
        <v>1</v>
      </c>
    </row>
    <row r="182" spans="1:12" x14ac:dyDescent="0.3">
      <c r="A182" s="2" t="s">
        <v>571</v>
      </c>
      <c r="B182">
        <v>5358</v>
      </c>
      <c r="C182" s="2" t="s">
        <v>650</v>
      </c>
      <c r="D182">
        <v>2294</v>
      </c>
      <c r="E182">
        <v>0</v>
      </c>
      <c r="F182" s="2" cm="1">
        <f t="array" ref="F182">_xlfn.IFS(AND(2=E181,B182=B181),3,B182=B181,2,TRUE,1)</f>
        <v>1</v>
      </c>
      <c r="H182">
        <v>22000</v>
      </c>
      <c r="I182">
        <f>COUNTIFS(sea_dataset_combine_scores[position],"&lt;="&amp;H182,sea_dataset_combine_scores[search],"=1")-SUM($I$161:I181)</f>
        <v>0</v>
      </c>
      <c r="J182" s="1">
        <f>SUM(I$161:$I182)/SUM($I$161:$I$183)</f>
        <v>1</v>
      </c>
      <c r="K182">
        <f>COUNTIFS(sea_dataset_combine_scores[position],"&lt;="&amp;H182,sea_dataset_combine_scores[search],"=2")-SUM($K$161:K181)</f>
        <v>0</v>
      </c>
      <c r="L182" s="1">
        <f>SUM($K$161:K182)/SUM($K$161:$K$183)</f>
        <v>1</v>
      </c>
    </row>
    <row r="183" spans="1:12" x14ac:dyDescent="0.3">
      <c r="A183" s="2" t="s">
        <v>572</v>
      </c>
      <c r="B183">
        <v>5358</v>
      </c>
      <c r="C183" s="2" t="s">
        <v>650</v>
      </c>
      <c r="D183">
        <v>2489</v>
      </c>
      <c r="E183">
        <v>0</v>
      </c>
      <c r="F183" s="2" cm="1">
        <f t="array" ref="F183">_xlfn.IFS(AND(2=E182,B183=B182),3,B183=B182,2,TRUE,1)</f>
        <v>2</v>
      </c>
      <c r="H183">
        <v>23000</v>
      </c>
      <c r="I183">
        <f>COUNTIFS(sea_dataset_combine_scores[position],"&lt;="&amp;H183,sea_dataset_combine_scores[search],"=1")-SUM($I$161:I182)</f>
        <v>0</v>
      </c>
      <c r="J183" s="1">
        <f>SUM(I$161:$I183)/SUM($I$161:$I$183)</f>
        <v>1</v>
      </c>
      <c r="K183">
        <f>COUNTIFS(sea_dataset_combine_scores[position],"&lt;="&amp;H183,sea_dataset_combine_scores[search],"=2")-SUM($K$161:K182)</f>
        <v>0</v>
      </c>
      <c r="L183" s="1">
        <f>SUM($K$161:K183)/SUM($K$161:$K$183)</f>
        <v>1</v>
      </c>
    </row>
    <row r="184" spans="1:12" x14ac:dyDescent="0.3">
      <c r="A184" s="2" t="s">
        <v>596</v>
      </c>
      <c r="B184">
        <v>5541</v>
      </c>
      <c r="C184" s="2" t="s">
        <v>650</v>
      </c>
      <c r="D184">
        <v>98</v>
      </c>
      <c r="E184">
        <v>1</v>
      </c>
      <c r="F184" s="2" cm="1">
        <f t="array" ref="F184">_xlfn.IFS(AND(2=E183,B184=B183),3,B184=B183,2,TRUE,1)</f>
        <v>1</v>
      </c>
    </row>
    <row r="185" spans="1:12" x14ac:dyDescent="0.3">
      <c r="A185" s="2" t="s">
        <v>597</v>
      </c>
      <c r="B185">
        <v>5541</v>
      </c>
      <c r="C185" s="2" t="s">
        <v>650</v>
      </c>
      <c r="D185">
        <v>18</v>
      </c>
      <c r="E185">
        <v>1</v>
      </c>
      <c r="F185" s="2" cm="1">
        <f t="array" ref="F185">_xlfn.IFS(AND(2=E184,B185=B184),3,B185=B184,2,TRUE,1)</f>
        <v>2</v>
      </c>
    </row>
    <row r="186" spans="1:12" x14ac:dyDescent="0.3">
      <c r="A186" s="2" t="s">
        <v>562</v>
      </c>
      <c r="B186">
        <v>6114</v>
      </c>
      <c r="C186" s="2" t="s">
        <v>650</v>
      </c>
      <c r="D186">
        <v>59</v>
      </c>
      <c r="E186">
        <v>1</v>
      </c>
      <c r="F186" s="2" cm="1">
        <f t="array" ref="F186">_xlfn.IFS(AND(2=E185,B186=B185),3,B186=B185,2,TRUE,1)</f>
        <v>1</v>
      </c>
    </row>
    <row r="187" spans="1:12" x14ac:dyDescent="0.3">
      <c r="A187" s="2" t="s">
        <v>581</v>
      </c>
      <c r="B187">
        <v>6231</v>
      </c>
      <c r="C187" s="2" t="s">
        <v>650</v>
      </c>
      <c r="D187">
        <v>176</v>
      </c>
      <c r="E187">
        <v>0</v>
      </c>
      <c r="F187" s="2" cm="1">
        <f t="array" ref="F187">_xlfn.IFS(AND(2=E186,B187=B186),3,B187=B186,2,TRUE,1)</f>
        <v>1</v>
      </c>
    </row>
    <row r="188" spans="1:12" x14ac:dyDescent="0.3">
      <c r="A188" s="2" t="s">
        <v>582</v>
      </c>
      <c r="B188">
        <v>6231</v>
      </c>
      <c r="C188" s="2" t="s">
        <v>650</v>
      </c>
      <c r="D188">
        <v>112</v>
      </c>
      <c r="E188">
        <v>0</v>
      </c>
      <c r="F188" s="2" cm="1">
        <f t="array" ref="F188">_xlfn.IFS(AND(2=E187,B188=B187),3,B188=B187,2,TRUE,1)</f>
        <v>2</v>
      </c>
    </row>
    <row r="189" spans="1:12" x14ac:dyDescent="0.3">
      <c r="A189" s="2" t="s">
        <v>641</v>
      </c>
      <c r="B189">
        <v>6295</v>
      </c>
      <c r="C189" s="2" t="s">
        <v>650</v>
      </c>
      <c r="D189">
        <v>14</v>
      </c>
      <c r="E189">
        <v>1</v>
      </c>
      <c r="F189" s="2" cm="1">
        <f t="array" ref="F189">_xlfn.IFS(AND(2=E188,B189=B188),3,B189=B188,2,TRUE,1)</f>
        <v>1</v>
      </c>
    </row>
    <row r="190" spans="1:12" x14ac:dyDescent="0.3">
      <c r="A190" s="2" t="s">
        <v>617</v>
      </c>
      <c r="B190">
        <v>8740</v>
      </c>
      <c r="C190" s="2" t="s">
        <v>650</v>
      </c>
      <c r="D190">
        <v>3965</v>
      </c>
      <c r="E190">
        <v>0</v>
      </c>
      <c r="F190" s="2" cm="1">
        <f t="array" ref="F190">_xlfn.IFS(AND(2=E189,B190=B189),3,B190=B189,2,TRUE,1)</f>
        <v>1</v>
      </c>
    </row>
    <row r="191" spans="1:12" x14ac:dyDescent="0.3">
      <c r="A191" s="2" t="s">
        <v>618</v>
      </c>
      <c r="B191">
        <v>8740</v>
      </c>
      <c r="C191" s="2" t="s">
        <v>650</v>
      </c>
      <c r="D191">
        <v>32</v>
      </c>
      <c r="E191">
        <v>1</v>
      </c>
      <c r="F191" s="2" cm="1">
        <f t="array" ref="F191">_xlfn.IFS(AND(2=E190,B191=B190),3,B191=B190,2,TRUE,1)</f>
        <v>2</v>
      </c>
    </row>
    <row r="192" spans="1:12" x14ac:dyDescent="0.3">
      <c r="A192" s="2" t="s">
        <v>565</v>
      </c>
      <c r="B192">
        <v>8912</v>
      </c>
      <c r="C192" s="2" t="s">
        <v>650</v>
      </c>
      <c r="D192">
        <v>1513</v>
      </c>
      <c r="E192">
        <v>1</v>
      </c>
      <c r="F192" s="2" cm="1">
        <f t="array" ref="F192">_xlfn.IFS(AND(2=E191,B192=B191),3,B192=B191,2,TRUE,1)</f>
        <v>1</v>
      </c>
    </row>
    <row r="193" spans="1:12" x14ac:dyDescent="0.3">
      <c r="A193" s="2" t="s">
        <v>566</v>
      </c>
      <c r="B193">
        <v>8912</v>
      </c>
      <c r="C193" s="2" t="s">
        <v>650</v>
      </c>
      <c r="D193">
        <v>124</v>
      </c>
      <c r="E193">
        <v>1</v>
      </c>
      <c r="F193" s="2" cm="1">
        <f t="array" ref="F193">_xlfn.IFS(AND(2=E192,B193=B192),3,B193=B192,2,TRUE,1)</f>
        <v>2</v>
      </c>
    </row>
    <row r="194" spans="1:12" x14ac:dyDescent="0.3">
      <c r="A194" s="2" t="s">
        <v>604</v>
      </c>
      <c r="B194">
        <v>8931</v>
      </c>
      <c r="C194" s="2" t="s">
        <v>650</v>
      </c>
      <c r="D194">
        <v>4993</v>
      </c>
      <c r="E194">
        <v>0</v>
      </c>
      <c r="F194" s="2" cm="1">
        <f t="array" ref="F194">_xlfn.IFS(AND(2=E193,B194=B193),3,B194=B193,2,TRUE,1)</f>
        <v>1</v>
      </c>
    </row>
    <row r="195" spans="1:12" x14ac:dyDescent="0.3">
      <c r="A195" s="2" t="s">
        <v>605</v>
      </c>
      <c r="B195">
        <v>8931</v>
      </c>
      <c r="C195" s="2" t="s">
        <v>650</v>
      </c>
      <c r="D195">
        <v>223</v>
      </c>
      <c r="E195">
        <v>1</v>
      </c>
      <c r="F195" s="2" cm="1">
        <f t="array" ref="F195">_xlfn.IFS(AND(2=E194,B195=B194),3,B195=B194,2,TRUE,1)</f>
        <v>2</v>
      </c>
    </row>
    <row r="196" spans="1:12" x14ac:dyDescent="0.3">
      <c r="A196" s="2" t="s">
        <v>646</v>
      </c>
      <c r="B196">
        <v>9487</v>
      </c>
      <c r="C196" s="2" t="s">
        <v>650</v>
      </c>
      <c r="D196">
        <v>3726</v>
      </c>
      <c r="E196">
        <v>0</v>
      </c>
      <c r="F196" s="2" cm="1">
        <f t="array" ref="F196">_xlfn.IFS(AND(2=E195,B196=B195),3,B196=B195,2,TRUE,1)</f>
        <v>1</v>
      </c>
    </row>
    <row r="197" spans="1:12" x14ac:dyDescent="0.3">
      <c r="A197" s="2" t="s">
        <v>647</v>
      </c>
      <c r="B197">
        <v>9487</v>
      </c>
      <c r="C197" s="2" t="s">
        <v>650</v>
      </c>
      <c r="D197">
        <v>3414</v>
      </c>
      <c r="E197">
        <v>0</v>
      </c>
      <c r="F197" s="2" cm="1">
        <f t="array" ref="F197">_xlfn.IFS(AND(2=E196,B197=B196),3,B197=B196,2,TRUE,1)</f>
        <v>2</v>
      </c>
      <c r="I197">
        <v>1</v>
      </c>
      <c r="J197" s="1" t="s">
        <v>256</v>
      </c>
      <c r="K197" t="s">
        <v>396</v>
      </c>
      <c r="L197" s="1" t="s">
        <v>257</v>
      </c>
    </row>
    <row r="198" spans="1:12" x14ac:dyDescent="0.3">
      <c r="A198" s="2" t="s">
        <v>606</v>
      </c>
      <c r="B198">
        <v>9600</v>
      </c>
      <c r="C198" s="2" t="s">
        <v>650</v>
      </c>
      <c r="D198">
        <v>59</v>
      </c>
      <c r="E198">
        <v>1</v>
      </c>
      <c r="F198" s="2" cm="1">
        <f t="array" ref="F198">_xlfn.IFS(AND(2=E197,B198=B197),3,B198=B197,2,TRUE,1)</f>
        <v>1</v>
      </c>
      <c r="H198">
        <v>100</v>
      </c>
      <c r="I198">
        <f>COUNTIFS(sea_dataset_combine_scores[position],"&lt;="&amp;H198,sea_dataset_combine_scores[search],"=1")</f>
        <v>89</v>
      </c>
      <c r="J198" s="1">
        <f>SUM($I$198:I198)/SUM($I$198:$I$207)</f>
        <v>0.55625000000000002</v>
      </c>
      <c r="K198">
        <f>COUNTIFS(sea_dataset_combine_scores[position],"&lt;="&amp;H198,sea_dataset_combine_scores[search],"=2")</f>
        <v>52</v>
      </c>
      <c r="L198" s="1">
        <f>SUM($K$198:K198)/SUM($K$198:$K$207)</f>
        <v>0.46017699115044247</v>
      </c>
    </row>
    <row r="199" spans="1:12" x14ac:dyDescent="0.3">
      <c r="A199" s="2" t="s">
        <v>600</v>
      </c>
      <c r="B199">
        <v>9772</v>
      </c>
      <c r="C199" s="2" t="s">
        <v>650</v>
      </c>
      <c r="D199">
        <v>168</v>
      </c>
      <c r="E199">
        <v>0</v>
      </c>
      <c r="F199" s="2" cm="1">
        <f t="array" ref="F199">_xlfn.IFS(AND(2=E198,B199=B198),3,B199=B198,2,TRUE,1)</f>
        <v>1</v>
      </c>
      <c r="H199">
        <v>200</v>
      </c>
      <c r="I199">
        <f>COUNTIFS(sea_dataset_combine_scores[position],"&lt;="&amp;H199,sea_dataset_combine_scores[search],"=1")-SUM($I$198:I198)</f>
        <v>24</v>
      </c>
      <c r="J199" s="1">
        <f>SUM($I$198:I199)/SUM($I$198:$I$207)</f>
        <v>0.70625000000000004</v>
      </c>
      <c r="K199">
        <f>COUNTIFS(sea_dataset_combine_scores[position],"&lt;="&amp;H199,sea_dataset_combine_scores[search],"=2")-SUM($K$198:K198)</f>
        <v>25</v>
      </c>
      <c r="L199" s="1">
        <f>SUM($K$198:K199)/SUM($K$198:$K$207)</f>
        <v>0.68141592920353977</v>
      </c>
    </row>
    <row r="200" spans="1:12" x14ac:dyDescent="0.3">
      <c r="A200" s="2" t="s">
        <v>601</v>
      </c>
      <c r="B200">
        <v>9772</v>
      </c>
      <c r="C200" s="2" t="s">
        <v>650</v>
      </c>
      <c r="D200">
        <v>207</v>
      </c>
      <c r="E200">
        <v>0</v>
      </c>
      <c r="F200" s="2" cm="1">
        <f t="array" ref="F200">_xlfn.IFS(AND(2=E199,B200=B199),3,B200=B199,2,TRUE,1)</f>
        <v>2</v>
      </c>
      <c r="H200">
        <v>300</v>
      </c>
      <c r="I200">
        <f>COUNTIFS(sea_dataset_combine_scores[position],"&lt;="&amp;H200,sea_dataset_combine_scores[search],"=1")-SUM($I$198:I199)</f>
        <v>13</v>
      </c>
      <c r="J200" s="1">
        <f>SUM($I$198:I200)/SUM($I$198:$I$207)</f>
        <v>0.78749999999999998</v>
      </c>
      <c r="K200">
        <f>COUNTIFS(sea_dataset_combine_scores[position],"&lt;="&amp;H200,sea_dataset_combine_scores[search],"=2")-SUM($K$198:K199)</f>
        <v>12</v>
      </c>
      <c r="L200" s="1">
        <f>SUM($K$198:K200)/SUM($K$198:$K$207)</f>
        <v>0.78761061946902655</v>
      </c>
    </row>
    <row r="201" spans="1:12" x14ac:dyDescent="0.3">
      <c r="A201" s="2" t="s">
        <v>554</v>
      </c>
      <c r="B201">
        <v>9828</v>
      </c>
      <c r="C201" s="2" t="s">
        <v>650</v>
      </c>
      <c r="D201">
        <v>3183</v>
      </c>
      <c r="E201">
        <v>0</v>
      </c>
      <c r="F201" s="2" cm="1">
        <f t="array" ref="F201">_xlfn.IFS(AND(2=E200,B201=B200),3,B201=B200,2,TRUE,1)</f>
        <v>1</v>
      </c>
      <c r="H201">
        <v>400</v>
      </c>
      <c r="I201">
        <f>COUNTIFS(sea_dataset_combine_scores[position],"&lt;="&amp;H201,sea_dataset_combine_scores[search],"=1")-SUM($I$198:I200)</f>
        <v>8</v>
      </c>
      <c r="J201" s="1">
        <f>SUM($I$198:I201)/SUM($I$198:$I$207)</f>
        <v>0.83750000000000002</v>
      </c>
      <c r="K201">
        <f>COUNTIFS(sea_dataset_combine_scores[position],"&lt;="&amp;H201,sea_dataset_combine_scores[search],"=2")-SUM($K$198:K200)</f>
        <v>10</v>
      </c>
      <c r="L201" s="1">
        <f>SUM($K$198:K201)/SUM($K$198:$K$207)</f>
        <v>0.87610619469026552</v>
      </c>
    </row>
    <row r="202" spans="1:12" x14ac:dyDescent="0.3">
      <c r="A202" s="2" t="s">
        <v>555</v>
      </c>
      <c r="B202">
        <v>9828</v>
      </c>
      <c r="C202" s="2" t="s">
        <v>650</v>
      </c>
      <c r="D202">
        <v>3736</v>
      </c>
      <c r="E202">
        <v>0</v>
      </c>
      <c r="F202" s="2" cm="1">
        <f t="array" ref="F202">_xlfn.IFS(AND(2=E201,B202=B201),3,B202=B201,2,TRUE,1)</f>
        <v>2</v>
      </c>
      <c r="H202">
        <v>500</v>
      </c>
      <c r="I202">
        <f>COUNTIFS(sea_dataset_combine_scores[position],"&lt;="&amp;H202,sea_dataset_combine_scores[search],"=1")-SUM($I$198:I201)</f>
        <v>4</v>
      </c>
      <c r="J202" s="1">
        <f>SUM($I$198:I202)/SUM($I$198:$I$207)</f>
        <v>0.86250000000000004</v>
      </c>
      <c r="K202">
        <f>COUNTIFS(sea_dataset_combine_scores[position],"&lt;="&amp;H202,sea_dataset_combine_scores[search],"=2")-SUM($K$198:K201)</f>
        <v>4</v>
      </c>
      <c r="L202" s="1">
        <f>SUM($K$198:K202)/SUM($K$198:$K$207)</f>
        <v>0.91150442477876104</v>
      </c>
    </row>
    <row r="203" spans="1:12" x14ac:dyDescent="0.3">
      <c r="A203" s="2" t="s">
        <v>573</v>
      </c>
      <c r="B203">
        <v>10739</v>
      </c>
      <c r="C203" s="2" t="s">
        <v>650</v>
      </c>
      <c r="D203">
        <v>887</v>
      </c>
      <c r="E203">
        <v>1</v>
      </c>
      <c r="F203" s="2" cm="1">
        <f t="array" ref="F203">_xlfn.IFS(AND(2=E202,B203=B202),3,B203=B202,2,TRUE,1)</f>
        <v>1</v>
      </c>
      <c r="H203">
        <v>600</v>
      </c>
      <c r="I203">
        <f>COUNTIFS(sea_dataset_combine_scores[position],"&lt;="&amp;H203,sea_dataset_combine_scores[search],"=1")-SUM($I$198:I202)</f>
        <v>6</v>
      </c>
      <c r="J203" s="1">
        <f>SUM($I$198:I203)/SUM($I$198:$I$207)</f>
        <v>0.9</v>
      </c>
      <c r="K203">
        <f>COUNTIFS(sea_dataset_combine_scores[position],"&lt;="&amp;H203,sea_dataset_combine_scores[search],"=2")-SUM($K$198:K202)</f>
        <v>3</v>
      </c>
      <c r="L203" s="1">
        <f>SUM($K$198:K203)/SUM($K$198:$K$207)</f>
        <v>0.93805309734513276</v>
      </c>
    </row>
    <row r="204" spans="1:12" x14ac:dyDescent="0.3">
      <c r="A204" s="2" t="s">
        <v>574</v>
      </c>
      <c r="B204">
        <v>10739</v>
      </c>
      <c r="C204" s="2" t="s">
        <v>650</v>
      </c>
      <c r="D204">
        <v>313</v>
      </c>
      <c r="E204">
        <v>1</v>
      </c>
      <c r="F204" s="2" cm="1">
        <f t="array" ref="F204">_xlfn.IFS(AND(2=E203,B204=B203),3,B204=B203,2,TRUE,1)</f>
        <v>2</v>
      </c>
      <c r="H204">
        <v>700</v>
      </c>
      <c r="I204">
        <f>COUNTIFS(sea_dataset_combine_scores[position],"&lt;="&amp;H204,sea_dataset_combine_scores[search],"=1")-SUM($I$198:I203)</f>
        <v>3</v>
      </c>
      <c r="J204" s="1">
        <f>SUM($I$198:I204)/SUM($I$198:$I$207)</f>
        <v>0.91874999999999996</v>
      </c>
      <c r="K204">
        <f>COUNTIFS(sea_dataset_combine_scores[position],"&lt;="&amp;H204,sea_dataset_combine_scores[search],"=2")-SUM($K$198:K203)</f>
        <v>0</v>
      </c>
      <c r="L204" s="1">
        <f>SUM($K$198:K204)/SUM($K$198:$K$207)</f>
        <v>0.93805309734513276</v>
      </c>
    </row>
    <row r="205" spans="1:12" x14ac:dyDescent="0.3">
      <c r="A205" s="2" t="s">
        <v>599</v>
      </c>
      <c r="B205">
        <v>10759</v>
      </c>
      <c r="C205" s="2" t="s">
        <v>650</v>
      </c>
      <c r="D205">
        <v>9</v>
      </c>
      <c r="E205">
        <v>1</v>
      </c>
      <c r="F205" s="2" cm="1">
        <f t="array" ref="F205">_xlfn.IFS(AND(2=E204,B205=B204),3,B205=B204,2,TRUE,1)</f>
        <v>1</v>
      </c>
      <c r="H205">
        <v>800</v>
      </c>
      <c r="I205">
        <f>COUNTIFS(sea_dataset_combine_scores[position],"&lt;="&amp;H205,sea_dataset_combine_scores[search],"=1")-SUM($I$198:I204)</f>
        <v>8</v>
      </c>
      <c r="J205" s="1">
        <f>SUM($I$198:I205)/SUM($I$198:$I$207)</f>
        <v>0.96875</v>
      </c>
      <c r="K205">
        <f>COUNTIFS(sea_dataset_combine_scores[position],"&lt;="&amp;H205,sea_dataset_combine_scores[search],"=2")-SUM($K$198:K204)</f>
        <v>4</v>
      </c>
      <c r="L205" s="1">
        <f>SUM($K$198:K205)/SUM($K$198:$K$207)</f>
        <v>0.97345132743362828</v>
      </c>
    </row>
    <row r="206" spans="1:12" x14ac:dyDescent="0.3">
      <c r="A206" s="2" t="s">
        <v>630</v>
      </c>
      <c r="B206">
        <v>11643</v>
      </c>
      <c r="C206" s="2" t="s">
        <v>650</v>
      </c>
      <c r="D206">
        <v>149</v>
      </c>
      <c r="E206">
        <v>1</v>
      </c>
      <c r="F206" s="2" cm="1">
        <f t="array" ref="F206">_xlfn.IFS(AND(2=E205,B206=B205),3,B206=B205,2,TRUE,1)</f>
        <v>1</v>
      </c>
      <c r="H206">
        <v>900</v>
      </c>
      <c r="I206">
        <f>COUNTIFS(sea_dataset_combine_scores[position],"&lt;="&amp;H206,sea_dataset_combine_scores[search],"=1")-SUM($I$198:I205)</f>
        <v>1</v>
      </c>
      <c r="J206" s="1">
        <f>SUM($I$198:I206)/SUM($I$198:$I$207)</f>
        <v>0.97499999999999998</v>
      </c>
      <c r="K206">
        <f>COUNTIFS(sea_dataset_combine_scores[position],"&lt;="&amp;H206,sea_dataset_combine_scores[search],"=2")-SUM($K$198:K205)</f>
        <v>3</v>
      </c>
      <c r="L206" s="1">
        <f>SUM($K$198:K206)/SUM($K$198:$K$207)</f>
        <v>1</v>
      </c>
    </row>
    <row r="207" spans="1:12" x14ac:dyDescent="0.3">
      <c r="A207" s="2" t="s">
        <v>631</v>
      </c>
      <c r="B207">
        <v>11643</v>
      </c>
      <c r="C207" s="2" t="s">
        <v>650</v>
      </c>
      <c r="D207">
        <v>27</v>
      </c>
      <c r="E207">
        <v>1</v>
      </c>
      <c r="F207" s="2" cm="1">
        <f t="array" ref="F207">_xlfn.IFS(AND(2=E206,B207=B206),3,B207=B206,2,TRUE,1)</f>
        <v>2</v>
      </c>
      <c r="H207">
        <v>1000</v>
      </c>
      <c r="I207">
        <f>COUNTIFS(sea_dataset_combine_scores[position],"&lt;="&amp;H207,sea_dataset_combine_scores[search],"=1")-SUM($I$198:I206)</f>
        <v>4</v>
      </c>
      <c r="J207" s="1">
        <f>SUM($I$198:I207)/SUM($I$198:$I$207)</f>
        <v>1</v>
      </c>
      <c r="K207">
        <f>COUNTIFS(sea_dataset_combine_scores[position],"&lt;="&amp;H207,sea_dataset_combine_scores[search],"=2")-SUM($K$198:K206)</f>
        <v>0</v>
      </c>
      <c r="L207" s="1">
        <f>SUM($K$198:K207)/SUM($K$198:$K$207)</f>
        <v>1</v>
      </c>
    </row>
    <row r="208" spans="1:12" x14ac:dyDescent="0.3">
      <c r="A208" s="2" t="s">
        <v>576</v>
      </c>
      <c r="B208">
        <v>12525</v>
      </c>
      <c r="C208" s="2" t="s">
        <v>650</v>
      </c>
      <c r="D208">
        <v>16</v>
      </c>
      <c r="E208">
        <v>1</v>
      </c>
      <c r="F208" s="2" cm="1">
        <f t="array" ref="F208">_xlfn.IFS(AND(2=E207,B208=B207),3,B208=B207,2,TRUE,1)</f>
        <v>1</v>
      </c>
    </row>
    <row r="209" spans="1:6" x14ac:dyDescent="0.3">
      <c r="A209" s="2" t="s">
        <v>632</v>
      </c>
      <c r="B209">
        <v>12785</v>
      </c>
      <c r="C209" s="2" t="s">
        <v>650</v>
      </c>
      <c r="D209">
        <v>41</v>
      </c>
      <c r="E209">
        <v>1</v>
      </c>
      <c r="F209" s="2" cm="1">
        <f t="array" ref="F209">_xlfn.IFS(AND(2=E208,B209=B208),3,B209=B208,2,TRUE,1)</f>
        <v>1</v>
      </c>
    </row>
    <row r="210" spans="1:6" x14ac:dyDescent="0.3">
      <c r="A210" s="2" t="s">
        <v>607</v>
      </c>
      <c r="B210">
        <v>12829</v>
      </c>
      <c r="C210" s="2" t="s">
        <v>650</v>
      </c>
      <c r="D210">
        <v>1336</v>
      </c>
      <c r="E210">
        <v>0</v>
      </c>
      <c r="F210" s="2" cm="1">
        <f t="array" ref="F210">_xlfn.IFS(AND(2=E209,B210=B209),3,B210=B209,2,TRUE,1)</f>
        <v>1</v>
      </c>
    </row>
    <row r="211" spans="1:6" x14ac:dyDescent="0.3">
      <c r="A211" s="2" t="s">
        <v>608</v>
      </c>
      <c r="B211">
        <v>12829</v>
      </c>
      <c r="C211" s="2" t="s">
        <v>650</v>
      </c>
      <c r="D211">
        <v>326</v>
      </c>
      <c r="E211">
        <v>0</v>
      </c>
      <c r="F211" s="2" cm="1">
        <f t="array" ref="F211">_xlfn.IFS(AND(2=E210,B211=B210),3,B211=B210,2,TRUE,1)</f>
        <v>2</v>
      </c>
    </row>
    <row r="212" spans="1:6" x14ac:dyDescent="0.3">
      <c r="A212" s="2" t="s">
        <v>613</v>
      </c>
      <c r="B212">
        <v>12906</v>
      </c>
      <c r="C212" s="2" t="s">
        <v>650</v>
      </c>
      <c r="D212">
        <v>5564</v>
      </c>
      <c r="E212">
        <v>0</v>
      </c>
      <c r="F212" s="2" cm="1">
        <f t="array" ref="F212">_xlfn.IFS(AND(2=E211,B212=B211),3,B212=B211,2,TRUE,1)</f>
        <v>1</v>
      </c>
    </row>
    <row r="213" spans="1:6" x14ac:dyDescent="0.3">
      <c r="A213" s="2" t="s">
        <v>614</v>
      </c>
      <c r="B213">
        <v>12906</v>
      </c>
      <c r="C213" s="2" t="s">
        <v>650</v>
      </c>
      <c r="D213">
        <v>754</v>
      </c>
      <c r="E213">
        <v>0</v>
      </c>
      <c r="F213" s="2" cm="1">
        <f t="array" ref="F213">_xlfn.IFS(AND(2=E212,B213=B212),3,B213=B212,2,TRUE,1)</f>
        <v>2</v>
      </c>
    </row>
    <row r="214" spans="1:6" x14ac:dyDescent="0.3">
      <c r="A214" s="2" t="s">
        <v>585</v>
      </c>
      <c r="B214">
        <v>13252</v>
      </c>
      <c r="C214" s="2" t="s">
        <v>650</v>
      </c>
      <c r="D214">
        <v>548</v>
      </c>
      <c r="E214">
        <v>1</v>
      </c>
      <c r="F214" s="2" cm="1">
        <f t="array" ref="F214">_xlfn.IFS(AND(2=E213,B214=B213),3,B214=B213,2,TRUE,1)</f>
        <v>1</v>
      </c>
    </row>
    <row r="215" spans="1:6" x14ac:dyDescent="0.3">
      <c r="A215" s="2" t="s">
        <v>586</v>
      </c>
      <c r="B215">
        <v>13252</v>
      </c>
      <c r="C215" s="2" t="s">
        <v>650</v>
      </c>
      <c r="D215">
        <v>40</v>
      </c>
      <c r="E215">
        <v>1</v>
      </c>
      <c r="F215" s="2" cm="1">
        <f t="array" ref="F215">_xlfn.IFS(AND(2=E214,B215=B214),3,B215=B214,2,TRUE,1)</f>
        <v>2</v>
      </c>
    </row>
    <row r="216" spans="1:6" x14ac:dyDescent="0.3">
      <c r="A216" s="2" t="s">
        <v>551</v>
      </c>
      <c r="B216">
        <v>13333</v>
      </c>
      <c r="C216" s="2" t="s">
        <v>650</v>
      </c>
      <c r="D216">
        <v>14218</v>
      </c>
      <c r="E216">
        <v>0</v>
      </c>
      <c r="F216" s="2" cm="1">
        <f t="array" ref="F216">_xlfn.IFS(AND(2=E215,B216=B215),3,B216=B215,2,TRUE,1)</f>
        <v>1</v>
      </c>
    </row>
    <row r="217" spans="1:6" x14ac:dyDescent="0.3">
      <c r="A217" s="2" t="s">
        <v>553</v>
      </c>
      <c r="B217">
        <v>13333</v>
      </c>
      <c r="C217" s="2" t="s">
        <v>650</v>
      </c>
      <c r="D217">
        <v>2928</v>
      </c>
      <c r="E217">
        <v>0</v>
      </c>
      <c r="F217" s="2" cm="1">
        <f t="array" ref="F217">_xlfn.IFS(AND(2=E216,B217=B216),3,B217=B216,2,TRUE,1)</f>
        <v>2</v>
      </c>
    </row>
    <row r="218" spans="1:6" x14ac:dyDescent="0.3">
      <c r="A218" s="2" t="s">
        <v>589</v>
      </c>
      <c r="B218">
        <v>13947</v>
      </c>
      <c r="C218" s="2" t="s">
        <v>650</v>
      </c>
      <c r="D218">
        <v>7</v>
      </c>
      <c r="E218">
        <v>1</v>
      </c>
      <c r="F218" s="2" cm="1">
        <f t="array" ref="F218">_xlfn.IFS(AND(2=E217,B218=B217),3,B218=B217,2,TRUE,1)</f>
        <v>1</v>
      </c>
    </row>
    <row r="219" spans="1:6" x14ac:dyDescent="0.3">
      <c r="A219" s="2" t="s">
        <v>590</v>
      </c>
      <c r="B219">
        <v>14346</v>
      </c>
      <c r="C219" s="2" t="s">
        <v>650</v>
      </c>
      <c r="D219">
        <v>4213</v>
      </c>
      <c r="E219">
        <v>0</v>
      </c>
      <c r="F219" s="2" cm="1">
        <f t="array" ref="F219">_xlfn.IFS(AND(2=E218,B219=B218),3,B219=B218,2,TRUE,1)</f>
        <v>1</v>
      </c>
    </row>
    <row r="220" spans="1:6" x14ac:dyDescent="0.3">
      <c r="A220" s="2" t="s">
        <v>591</v>
      </c>
      <c r="B220">
        <v>14346</v>
      </c>
      <c r="C220" s="2" t="s">
        <v>650</v>
      </c>
      <c r="D220">
        <v>3072</v>
      </c>
      <c r="E220">
        <v>0</v>
      </c>
      <c r="F220" s="2" cm="1">
        <f t="array" ref="F220">_xlfn.IFS(AND(2=E219,B220=B219),3,B220=B219,2,TRUE,1)</f>
        <v>2</v>
      </c>
    </row>
    <row r="221" spans="1:6" x14ac:dyDescent="0.3">
      <c r="A221" s="2" t="s">
        <v>615</v>
      </c>
      <c r="B221">
        <v>14417</v>
      </c>
      <c r="C221" s="2" t="s">
        <v>650</v>
      </c>
      <c r="D221">
        <v>106</v>
      </c>
      <c r="E221">
        <v>0</v>
      </c>
      <c r="F221" s="2" cm="1">
        <f t="array" ref="F221">_xlfn.IFS(AND(2=E220,B221=B220),3,B221=B220,2,TRUE,1)</f>
        <v>1</v>
      </c>
    </row>
    <row r="222" spans="1:6" x14ac:dyDescent="0.3">
      <c r="A222" s="2" t="s">
        <v>616</v>
      </c>
      <c r="B222">
        <v>14417</v>
      </c>
      <c r="C222" s="2" t="s">
        <v>650</v>
      </c>
      <c r="D222">
        <v>163</v>
      </c>
      <c r="E222">
        <v>0</v>
      </c>
      <c r="F222" s="2" cm="1">
        <f t="array" ref="F222">_xlfn.IFS(AND(2=E221,B222=B221),3,B222=B221,2,TRUE,1)</f>
        <v>2</v>
      </c>
    </row>
    <row r="223" spans="1:6" x14ac:dyDescent="0.3">
      <c r="A223" s="2" t="s">
        <v>633</v>
      </c>
      <c r="B223">
        <v>15450</v>
      </c>
      <c r="C223" s="2" t="s">
        <v>650</v>
      </c>
      <c r="D223">
        <v>11280</v>
      </c>
      <c r="E223">
        <v>0</v>
      </c>
      <c r="F223" s="2" cm="1">
        <f t="array" ref="F223">_xlfn.IFS(AND(2=E222,B223=B222),3,B223=B222,2,TRUE,1)</f>
        <v>1</v>
      </c>
    </row>
    <row r="224" spans="1:6" x14ac:dyDescent="0.3">
      <c r="A224" s="2" t="s">
        <v>634</v>
      </c>
      <c r="B224">
        <v>15450</v>
      </c>
      <c r="C224" s="2" t="s">
        <v>650</v>
      </c>
      <c r="D224">
        <v>7823</v>
      </c>
      <c r="E224">
        <v>0</v>
      </c>
      <c r="F224" s="2" cm="1">
        <f t="array" ref="F224">_xlfn.IFS(AND(2=E223,B224=B223),3,B224=B223,2,TRUE,1)</f>
        <v>2</v>
      </c>
    </row>
    <row r="225" spans="1:6" x14ac:dyDescent="0.3">
      <c r="A225" s="2" t="s">
        <v>621</v>
      </c>
      <c r="B225">
        <v>16062</v>
      </c>
      <c r="C225" s="2" t="s">
        <v>650</v>
      </c>
      <c r="D225">
        <v>3929</v>
      </c>
      <c r="E225">
        <v>1</v>
      </c>
      <c r="F225" s="2" cm="1">
        <f t="array" ref="F225">_xlfn.IFS(AND(2=E224,B225=B224),3,B225=B224,2,TRUE,1)</f>
        <v>1</v>
      </c>
    </row>
    <row r="226" spans="1:6" x14ac:dyDescent="0.3">
      <c r="A226" s="2" t="s">
        <v>622</v>
      </c>
      <c r="B226">
        <v>16062</v>
      </c>
      <c r="C226" s="2" t="s">
        <v>650</v>
      </c>
      <c r="D226">
        <v>3249</v>
      </c>
      <c r="E226">
        <v>1</v>
      </c>
      <c r="F226" s="2" cm="1">
        <f t="array" ref="F226">_xlfn.IFS(AND(2=E225,B226=B225),3,B226=B225,2,TRUE,1)</f>
        <v>2</v>
      </c>
    </row>
    <row r="227" spans="1:6" x14ac:dyDescent="0.3">
      <c r="A227" s="2" t="s">
        <v>609</v>
      </c>
      <c r="B227">
        <v>16545</v>
      </c>
      <c r="C227" s="2" t="s">
        <v>650</v>
      </c>
      <c r="D227">
        <v>1380</v>
      </c>
      <c r="E227">
        <v>1</v>
      </c>
      <c r="F227" s="2" cm="1">
        <f t="array" ref="F227">_xlfn.IFS(AND(2=E226,B227=B226),3,B227=B226,2,TRUE,1)</f>
        <v>1</v>
      </c>
    </row>
    <row r="228" spans="1:6" x14ac:dyDescent="0.3">
      <c r="A228" s="2" t="s">
        <v>610</v>
      </c>
      <c r="B228">
        <v>16545</v>
      </c>
      <c r="C228" s="2" t="s">
        <v>650</v>
      </c>
      <c r="D228">
        <v>399</v>
      </c>
      <c r="E228">
        <v>1</v>
      </c>
      <c r="F228" s="2" cm="1">
        <f t="array" ref="F228">_xlfn.IFS(AND(2=E227,B228=B227),3,B228=B227,2,TRUE,1)</f>
        <v>2</v>
      </c>
    </row>
    <row r="229" spans="1:6" x14ac:dyDescent="0.3">
      <c r="A229" s="2" t="s">
        <v>556</v>
      </c>
      <c r="B229">
        <v>16673</v>
      </c>
      <c r="C229" s="2" t="s">
        <v>650</v>
      </c>
      <c r="D229">
        <v>1683</v>
      </c>
      <c r="E229">
        <v>0</v>
      </c>
      <c r="F229" s="2" cm="1">
        <f t="array" ref="F229">_xlfn.IFS(AND(2=E228,B229=B228),3,B229=B228,2,TRUE,1)</f>
        <v>1</v>
      </c>
    </row>
    <row r="230" spans="1:6" x14ac:dyDescent="0.3">
      <c r="A230" s="2" t="s">
        <v>557</v>
      </c>
      <c r="B230">
        <v>16673</v>
      </c>
      <c r="C230" s="2" t="s">
        <v>650</v>
      </c>
      <c r="D230">
        <v>1051</v>
      </c>
      <c r="E230">
        <v>0</v>
      </c>
      <c r="F230" s="2" cm="1">
        <f t="array" ref="F230">_xlfn.IFS(AND(2=E229,B230=B229),3,B230=B229,2,TRUE,1)</f>
        <v>2</v>
      </c>
    </row>
    <row r="231" spans="1:6" x14ac:dyDescent="0.3">
      <c r="A231" s="2" t="s">
        <v>639</v>
      </c>
      <c r="B231">
        <v>17862</v>
      </c>
      <c r="C231" s="2" t="s">
        <v>650</v>
      </c>
      <c r="D231">
        <v>966</v>
      </c>
      <c r="E231">
        <v>0</v>
      </c>
      <c r="F231" s="2" cm="1">
        <f t="array" ref="F231">_xlfn.IFS(AND(2=E230,B231=B230),3,B231=B230,2,TRUE,1)</f>
        <v>1</v>
      </c>
    </row>
    <row r="232" spans="1:6" x14ac:dyDescent="0.3">
      <c r="A232" s="2" t="s">
        <v>640</v>
      </c>
      <c r="B232">
        <v>17862</v>
      </c>
      <c r="C232" s="2" t="s">
        <v>650</v>
      </c>
      <c r="D232">
        <v>211</v>
      </c>
      <c r="E232">
        <v>1</v>
      </c>
      <c r="F232" s="2" cm="1">
        <f t="array" ref="F232">_xlfn.IFS(AND(2=E231,B232=B231),3,B232=B231,2,TRUE,1)</f>
        <v>2</v>
      </c>
    </row>
    <row r="233" spans="1:6" x14ac:dyDescent="0.3">
      <c r="A233" s="2" t="s">
        <v>598</v>
      </c>
      <c r="B233">
        <v>21412</v>
      </c>
      <c r="C233" s="2" t="s">
        <v>650</v>
      </c>
      <c r="D233">
        <v>23</v>
      </c>
      <c r="E233">
        <v>1</v>
      </c>
      <c r="F233" s="2" cm="1">
        <f t="array" ref="F233">_xlfn.IFS(AND(2=E232,B233=B232),3,B233=B232,2,TRUE,1)</f>
        <v>1</v>
      </c>
    </row>
    <row r="234" spans="1:6" x14ac:dyDescent="0.3">
      <c r="A234" s="2" t="s">
        <v>258</v>
      </c>
      <c r="B234">
        <v>91</v>
      </c>
      <c r="C234" s="2" t="s">
        <v>390</v>
      </c>
      <c r="D234">
        <v>94</v>
      </c>
      <c r="E234">
        <v>1</v>
      </c>
      <c r="F234" s="2" cm="1">
        <f t="array" ref="F234">_xlfn.IFS(AND(2=E233,B234=B233),3,B234=B233,2,TRUE,1)</f>
        <v>1</v>
      </c>
    </row>
    <row r="235" spans="1:6" x14ac:dyDescent="0.3">
      <c r="A235" s="2" t="s">
        <v>260</v>
      </c>
      <c r="B235">
        <v>91</v>
      </c>
      <c r="C235" s="2" t="s">
        <v>390</v>
      </c>
      <c r="D235">
        <v>63</v>
      </c>
      <c r="E235">
        <v>1</v>
      </c>
      <c r="F235" s="2" cm="1">
        <f t="array" ref="F235">_xlfn.IFS(AND(2=E234,B235=B234),3,B235=B234,2,TRUE,1)</f>
        <v>2</v>
      </c>
    </row>
    <row r="236" spans="1:6" x14ac:dyDescent="0.3">
      <c r="A236" s="2" t="s">
        <v>261</v>
      </c>
      <c r="B236">
        <v>97</v>
      </c>
      <c r="C236" s="2" t="s">
        <v>390</v>
      </c>
      <c r="D236">
        <v>7843</v>
      </c>
      <c r="E236">
        <v>0</v>
      </c>
      <c r="F236" s="2" cm="1">
        <f t="array" ref="F236">_xlfn.IFS(AND(2=E235,B236=B235),3,B236=B235,2,TRUE,1)</f>
        <v>1</v>
      </c>
    </row>
    <row r="237" spans="1:6" x14ac:dyDescent="0.3">
      <c r="A237" s="2" t="s">
        <v>262</v>
      </c>
      <c r="B237">
        <v>97</v>
      </c>
      <c r="C237" s="2" t="s">
        <v>390</v>
      </c>
      <c r="D237">
        <v>3135</v>
      </c>
      <c r="E237">
        <v>0</v>
      </c>
      <c r="F237" s="2" cm="1">
        <f t="array" ref="F237">_xlfn.IFS(AND(2=E236,B237=B236),3,B237=B236,2,TRUE,1)</f>
        <v>2</v>
      </c>
    </row>
    <row r="238" spans="1:6" x14ac:dyDescent="0.3">
      <c r="A238" s="2" t="s">
        <v>263</v>
      </c>
      <c r="B238">
        <v>105</v>
      </c>
      <c r="C238" s="2" t="s">
        <v>390</v>
      </c>
      <c r="D238">
        <v>2</v>
      </c>
      <c r="E238">
        <v>1</v>
      </c>
      <c r="F238" s="2" cm="1">
        <f t="array" ref="F238">_xlfn.IFS(AND(2=E237,B238=B237),3,B238=B237,2,TRUE,1)</f>
        <v>1</v>
      </c>
    </row>
    <row r="239" spans="1:6" x14ac:dyDescent="0.3">
      <c r="A239" s="2" t="s">
        <v>264</v>
      </c>
      <c r="B239">
        <v>193</v>
      </c>
      <c r="C239" s="2" t="s">
        <v>390</v>
      </c>
      <c r="D239">
        <v>188</v>
      </c>
      <c r="E239">
        <v>0</v>
      </c>
      <c r="F239" s="2" cm="1">
        <f t="array" ref="F239">_xlfn.IFS(AND(2=E238,B239=B238),3,B239=B238,2,TRUE,1)</f>
        <v>1</v>
      </c>
    </row>
    <row r="240" spans="1:6" x14ac:dyDescent="0.3">
      <c r="A240" s="2" t="s">
        <v>265</v>
      </c>
      <c r="B240">
        <v>193</v>
      </c>
      <c r="C240" s="2" t="s">
        <v>390</v>
      </c>
      <c r="D240">
        <v>150</v>
      </c>
      <c r="E240">
        <v>0</v>
      </c>
      <c r="F240" s="2" cm="1">
        <f t="array" ref="F240">_xlfn.IFS(AND(2=E239,B240=B239),3,B240=B239,2,TRUE,1)</f>
        <v>2</v>
      </c>
    </row>
    <row r="241" spans="1:6" x14ac:dyDescent="0.3">
      <c r="A241" s="2" t="s">
        <v>266</v>
      </c>
      <c r="B241">
        <v>317</v>
      </c>
      <c r="C241" s="2" t="s">
        <v>390</v>
      </c>
      <c r="D241">
        <v>24</v>
      </c>
      <c r="E241">
        <v>1</v>
      </c>
      <c r="F241" s="2" cm="1">
        <f t="array" ref="F241">_xlfn.IFS(AND(2=E240,B241=B240),3,B241=B240,2,TRUE,1)</f>
        <v>1</v>
      </c>
    </row>
    <row r="242" spans="1:6" x14ac:dyDescent="0.3">
      <c r="A242" s="2" t="s">
        <v>267</v>
      </c>
      <c r="B242">
        <v>362</v>
      </c>
      <c r="C242" s="2" t="s">
        <v>390</v>
      </c>
      <c r="D242">
        <v>137</v>
      </c>
      <c r="E242">
        <v>1</v>
      </c>
      <c r="F242" s="2" cm="1">
        <f t="array" ref="F242">_xlfn.IFS(AND(2=E241,B242=B241),3,B242=B241,2,TRUE,1)</f>
        <v>1</v>
      </c>
    </row>
    <row r="243" spans="1:6" x14ac:dyDescent="0.3">
      <c r="A243" s="2" t="s">
        <v>268</v>
      </c>
      <c r="B243">
        <v>362</v>
      </c>
      <c r="C243" s="2" t="s">
        <v>390</v>
      </c>
      <c r="D243">
        <v>179</v>
      </c>
      <c r="E243">
        <v>1</v>
      </c>
      <c r="F243" s="2" cm="1">
        <f t="array" ref="F243">_xlfn.IFS(AND(2=E242,B243=B242),3,B243=B242,2,TRUE,1)</f>
        <v>2</v>
      </c>
    </row>
    <row r="244" spans="1:6" x14ac:dyDescent="0.3">
      <c r="A244" s="2" t="s">
        <v>269</v>
      </c>
      <c r="B244">
        <v>426</v>
      </c>
      <c r="C244" s="2" t="s">
        <v>390</v>
      </c>
      <c r="D244">
        <v>25</v>
      </c>
      <c r="E244">
        <v>1</v>
      </c>
      <c r="F244" s="2" cm="1">
        <f t="array" ref="F244">_xlfn.IFS(AND(2=E243,B244=B243),3,B244=B243,2,TRUE,1)</f>
        <v>1</v>
      </c>
    </row>
    <row r="245" spans="1:6" x14ac:dyDescent="0.3">
      <c r="A245" s="2" t="s">
        <v>270</v>
      </c>
      <c r="B245">
        <v>791</v>
      </c>
      <c r="C245" s="2" t="s">
        <v>390</v>
      </c>
      <c r="D245">
        <v>8</v>
      </c>
      <c r="E245">
        <v>1</v>
      </c>
      <c r="F245" s="2" cm="1">
        <f t="array" ref="F245">_xlfn.IFS(AND(2=E244,B245=B244),3,B245=B244,2,TRUE,1)</f>
        <v>1</v>
      </c>
    </row>
    <row r="246" spans="1:6" x14ac:dyDescent="0.3">
      <c r="A246" s="2" t="s">
        <v>271</v>
      </c>
      <c r="B246">
        <v>811</v>
      </c>
      <c r="C246" s="2" t="s">
        <v>390</v>
      </c>
      <c r="D246">
        <v>91</v>
      </c>
      <c r="E246">
        <v>1</v>
      </c>
      <c r="F246" s="2" cm="1">
        <f t="array" ref="F246">_xlfn.IFS(AND(2=E245,B246=B245),3,B246=B245,2,TRUE,1)</f>
        <v>1</v>
      </c>
    </row>
    <row r="247" spans="1:6" x14ac:dyDescent="0.3">
      <c r="A247" s="2" t="s">
        <v>272</v>
      </c>
      <c r="B247">
        <v>811</v>
      </c>
      <c r="C247" s="2" t="s">
        <v>390</v>
      </c>
      <c r="D247">
        <v>37</v>
      </c>
      <c r="E247">
        <v>1</v>
      </c>
      <c r="F247" s="2" cm="1">
        <f t="array" ref="F247">_xlfn.IFS(AND(2=E246,B247=B246),3,B247=B246,2,TRUE,1)</f>
        <v>2</v>
      </c>
    </row>
    <row r="248" spans="1:6" x14ac:dyDescent="0.3">
      <c r="A248" s="2" t="s">
        <v>273</v>
      </c>
      <c r="B248">
        <v>1337</v>
      </c>
      <c r="C248" s="2" t="s">
        <v>390</v>
      </c>
      <c r="D248">
        <v>2</v>
      </c>
      <c r="E248">
        <v>1</v>
      </c>
      <c r="F248" s="2" cm="1">
        <f t="array" ref="F248">_xlfn.IFS(AND(2=E247,B248=B247),3,B248=B247,2,TRUE,1)</f>
        <v>1</v>
      </c>
    </row>
    <row r="249" spans="1:6" x14ac:dyDescent="0.3">
      <c r="A249" s="2" t="s">
        <v>274</v>
      </c>
      <c r="B249">
        <v>1419</v>
      </c>
      <c r="C249" s="2" t="s">
        <v>390</v>
      </c>
      <c r="D249">
        <v>38</v>
      </c>
      <c r="E249">
        <v>1</v>
      </c>
      <c r="F249" s="2" cm="1">
        <f t="array" ref="F249">_xlfn.IFS(AND(2=E248,B249=B248),3,B249=B248,2,TRUE,1)</f>
        <v>1</v>
      </c>
    </row>
    <row r="250" spans="1:6" x14ac:dyDescent="0.3">
      <c r="A250" s="2" t="s">
        <v>275</v>
      </c>
      <c r="B250">
        <v>1623</v>
      </c>
      <c r="C250" s="2" t="s">
        <v>390</v>
      </c>
      <c r="D250">
        <v>85</v>
      </c>
      <c r="E250">
        <v>0</v>
      </c>
      <c r="F250" s="2" cm="1">
        <f t="array" ref="F250">_xlfn.IFS(AND(2=E249,B250=B249),3,B250=B249,2,TRUE,1)</f>
        <v>1</v>
      </c>
    </row>
    <row r="251" spans="1:6" x14ac:dyDescent="0.3">
      <c r="A251" s="2" t="s">
        <v>276</v>
      </c>
      <c r="B251">
        <v>1623</v>
      </c>
      <c r="C251" s="2" t="s">
        <v>390</v>
      </c>
      <c r="D251">
        <v>48</v>
      </c>
      <c r="E251">
        <v>1</v>
      </c>
      <c r="F251" s="2" cm="1">
        <f t="array" ref="F251">_xlfn.IFS(AND(2=E250,B251=B250),3,B251=B250,2,TRUE,1)</f>
        <v>2</v>
      </c>
    </row>
    <row r="252" spans="1:6" x14ac:dyDescent="0.3">
      <c r="A252" s="2" t="s">
        <v>277</v>
      </c>
      <c r="B252">
        <v>1851</v>
      </c>
      <c r="C252" s="2" t="s">
        <v>390</v>
      </c>
      <c r="D252">
        <v>21</v>
      </c>
      <c r="E252">
        <v>1</v>
      </c>
      <c r="F252" s="2" cm="1">
        <f t="array" ref="F252">_xlfn.IFS(AND(2=E251,B252=B251),3,B252=B251,2,TRUE,1)</f>
        <v>1</v>
      </c>
    </row>
    <row r="253" spans="1:6" x14ac:dyDescent="0.3">
      <c r="A253" s="2" t="s">
        <v>278</v>
      </c>
      <c r="B253">
        <v>2235</v>
      </c>
      <c r="C253" s="2" t="s">
        <v>390</v>
      </c>
      <c r="D253">
        <v>51</v>
      </c>
      <c r="E253">
        <v>1</v>
      </c>
      <c r="F253" s="2" cm="1">
        <f t="array" ref="F253">_xlfn.IFS(AND(2=E252,B253=B252),3,B253=B252,2,TRUE,1)</f>
        <v>1</v>
      </c>
    </row>
    <row r="254" spans="1:6" x14ac:dyDescent="0.3">
      <c r="A254" s="2" t="s">
        <v>279</v>
      </c>
      <c r="B254">
        <v>2295</v>
      </c>
      <c r="C254" s="2" t="s">
        <v>390</v>
      </c>
      <c r="D254">
        <v>1377</v>
      </c>
      <c r="E254">
        <v>0</v>
      </c>
      <c r="F254" s="2" cm="1">
        <f t="array" ref="F254">_xlfn.IFS(AND(2=E253,B254=B253),3,B254=B253,2,TRUE,1)</f>
        <v>1</v>
      </c>
    </row>
    <row r="255" spans="1:6" x14ac:dyDescent="0.3">
      <c r="A255" s="2" t="s">
        <v>280</v>
      </c>
      <c r="B255">
        <v>2295</v>
      </c>
      <c r="C255" s="2" t="s">
        <v>390</v>
      </c>
      <c r="D255">
        <v>1216</v>
      </c>
      <c r="E255">
        <v>0</v>
      </c>
      <c r="F255" s="2" cm="1">
        <f t="array" ref="F255">_xlfn.IFS(AND(2=E254,B255=B254),3,B255=B254,2,TRUE,1)</f>
        <v>2</v>
      </c>
    </row>
    <row r="256" spans="1:6" x14ac:dyDescent="0.3">
      <c r="A256" s="2" t="s">
        <v>154</v>
      </c>
      <c r="B256">
        <v>2479</v>
      </c>
      <c r="C256" s="2" t="s">
        <v>390</v>
      </c>
      <c r="D256">
        <v>676</v>
      </c>
      <c r="E256">
        <v>0</v>
      </c>
      <c r="F256" s="2" cm="1">
        <f t="array" ref="F256">_xlfn.IFS(AND(2=E255,B256=B255),3,B256=B255,2,TRUE,1)</f>
        <v>1</v>
      </c>
    </row>
    <row r="257" spans="1:6" x14ac:dyDescent="0.3">
      <c r="A257" s="2" t="s">
        <v>155</v>
      </c>
      <c r="B257">
        <v>2479</v>
      </c>
      <c r="C257" s="2" t="s">
        <v>390</v>
      </c>
      <c r="D257">
        <v>463</v>
      </c>
      <c r="E257">
        <v>0</v>
      </c>
      <c r="F257" s="2" cm="1">
        <f t="array" ref="F257">_xlfn.IFS(AND(2=E256,B257=B256),3,B257=B256,2,TRUE,1)</f>
        <v>2</v>
      </c>
    </row>
    <row r="258" spans="1:6" x14ac:dyDescent="0.3">
      <c r="A258" s="2" t="s">
        <v>281</v>
      </c>
      <c r="B258">
        <v>2486</v>
      </c>
      <c r="C258" s="2" t="s">
        <v>390</v>
      </c>
      <c r="D258">
        <v>3</v>
      </c>
      <c r="E258">
        <v>1</v>
      </c>
      <c r="F258" s="2" cm="1">
        <f t="array" ref="F258">_xlfn.IFS(AND(2=E257,B258=B257),3,B258=B257,2,TRUE,1)</f>
        <v>1</v>
      </c>
    </row>
    <row r="259" spans="1:6" x14ac:dyDescent="0.3">
      <c r="A259" s="2" t="s">
        <v>288</v>
      </c>
      <c r="B259">
        <v>2549</v>
      </c>
      <c r="C259" s="2" t="s">
        <v>390</v>
      </c>
      <c r="D259">
        <v>4065</v>
      </c>
      <c r="E259">
        <v>0</v>
      </c>
      <c r="F259" s="2" cm="1">
        <f t="array" ref="F259">_xlfn.IFS(AND(2=E258,B259=B258),3,B259=B258,2,TRUE,1)</f>
        <v>1</v>
      </c>
    </row>
    <row r="260" spans="1:6" x14ac:dyDescent="0.3">
      <c r="A260" s="2" t="s">
        <v>289</v>
      </c>
      <c r="B260">
        <v>2549</v>
      </c>
      <c r="C260" s="2" t="s">
        <v>390</v>
      </c>
      <c r="D260">
        <v>3705</v>
      </c>
      <c r="E260">
        <v>0</v>
      </c>
      <c r="F260" s="2" cm="1">
        <f t="array" ref="F260">_xlfn.IFS(AND(2=E259,B260=B259),3,B260=B259,2,TRUE,1)</f>
        <v>2</v>
      </c>
    </row>
    <row r="261" spans="1:6" x14ac:dyDescent="0.3">
      <c r="A261" s="2" t="s">
        <v>283</v>
      </c>
      <c r="B261">
        <v>2580</v>
      </c>
      <c r="C261" s="2" t="s">
        <v>390</v>
      </c>
      <c r="D261">
        <v>1415</v>
      </c>
      <c r="E261">
        <v>0</v>
      </c>
      <c r="F261" s="2" cm="1">
        <f t="array" ref="F261">_xlfn.IFS(AND(2=E260,B261=B260),3,B261=B260,2,TRUE,1)</f>
        <v>1</v>
      </c>
    </row>
    <row r="262" spans="1:6" x14ac:dyDescent="0.3">
      <c r="A262" s="2" t="s">
        <v>152</v>
      </c>
      <c r="B262">
        <v>2580</v>
      </c>
      <c r="C262" s="2" t="s">
        <v>390</v>
      </c>
      <c r="D262">
        <v>898</v>
      </c>
      <c r="E262">
        <v>0</v>
      </c>
      <c r="F262" s="2" cm="1">
        <f t="array" ref="F262">_xlfn.IFS(AND(2=E261,B262=B261),3,B262=B261,2,TRUE,1)</f>
        <v>2</v>
      </c>
    </row>
    <row r="263" spans="1:6" x14ac:dyDescent="0.3">
      <c r="A263" s="2" t="s">
        <v>290</v>
      </c>
      <c r="B263">
        <v>2585</v>
      </c>
      <c r="C263" s="2" t="s">
        <v>390</v>
      </c>
      <c r="D263">
        <v>15</v>
      </c>
      <c r="E263">
        <v>1</v>
      </c>
      <c r="F263" s="2" cm="1">
        <f t="array" ref="F263">_xlfn.IFS(AND(2=E262,B263=B262),3,B263=B262,2,TRUE,1)</f>
        <v>1</v>
      </c>
    </row>
    <row r="264" spans="1:6" x14ac:dyDescent="0.3">
      <c r="A264" s="2" t="s">
        <v>291</v>
      </c>
      <c r="B264">
        <v>2658</v>
      </c>
      <c r="C264" s="2" t="s">
        <v>390</v>
      </c>
      <c r="D264">
        <v>2</v>
      </c>
      <c r="E264">
        <v>1</v>
      </c>
      <c r="F264" s="2" cm="1">
        <f t="array" ref="F264">_xlfn.IFS(AND(2=E263,B264=B263),3,B264=B263,2,TRUE,1)</f>
        <v>1</v>
      </c>
    </row>
    <row r="265" spans="1:6" x14ac:dyDescent="0.3">
      <c r="A265" s="2" t="s">
        <v>292</v>
      </c>
      <c r="B265">
        <v>2682</v>
      </c>
      <c r="C265" s="2" t="s">
        <v>390</v>
      </c>
      <c r="D265">
        <v>3</v>
      </c>
      <c r="E265">
        <v>1</v>
      </c>
      <c r="F265" s="2" cm="1">
        <f t="array" ref="F265">_xlfn.IFS(AND(2=E264,B265=B264),3,B265=B264,2,TRUE,1)</f>
        <v>1</v>
      </c>
    </row>
    <row r="266" spans="1:6" x14ac:dyDescent="0.3">
      <c r="A266" s="2" t="s">
        <v>127</v>
      </c>
      <c r="B266">
        <v>2685</v>
      </c>
      <c r="C266" s="2" t="s">
        <v>390</v>
      </c>
      <c r="D266">
        <v>930</v>
      </c>
      <c r="E266">
        <v>1</v>
      </c>
      <c r="F266" s="2" cm="1">
        <f t="array" ref="F266">_xlfn.IFS(AND(2=E265,B266=B265),3,B266=B265,2,TRUE,1)</f>
        <v>1</v>
      </c>
    </row>
    <row r="267" spans="1:6" x14ac:dyDescent="0.3">
      <c r="A267" s="2" t="s">
        <v>128</v>
      </c>
      <c r="B267">
        <v>2685</v>
      </c>
      <c r="C267" s="2" t="s">
        <v>390</v>
      </c>
      <c r="D267">
        <v>330</v>
      </c>
      <c r="E267">
        <v>1</v>
      </c>
      <c r="F267" s="2" cm="1">
        <f t="array" ref="F267">_xlfn.IFS(AND(2=E266,B267=B266),3,B267=B266,2,TRUE,1)</f>
        <v>2</v>
      </c>
    </row>
    <row r="268" spans="1:6" x14ac:dyDescent="0.3">
      <c r="A268" s="2" t="s">
        <v>293</v>
      </c>
      <c r="B268">
        <v>2742</v>
      </c>
      <c r="C268" s="2" t="s">
        <v>390</v>
      </c>
      <c r="D268">
        <v>971</v>
      </c>
      <c r="E268">
        <v>0</v>
      </c>
      <c r="F268" s="2" cm="1">
        <f t="array" ref="F268">_xlfn.IFS(AND(2=E267,B268=B267),3,B268=B267,2,TRUE,1)</f>
        <v>1</v>
      </c>
    </row>
    <row r="269" spans="1:6" x14ac:dyDescent="0.3">
      <c r="A269" s="2" t="s">
        <v>294</v>
      </c>
      <c r="B269">
        <v>2742</v>
      </c>
      <c r="C269" s="2" t="s">
        <v>390</v>
      </c>
      <c r="D269">
        <v>103</v>
      </c>
      <c r="E269">
        <v>1</v>
      </c>
      <c r="F269" s="2" cm="1">
        <f t="array" ref="F269">_xlfn.IFS(AND(2=E268,B269=B268),3,B269=B268,2,TRUE,1)</f>
        <v>2</v>
      </c>
    </row>
    <row r="270" spans="1:6" x14ac:dyDescent="0.3">
      <c r="A270" s="2" t="s">
        <v>295</v>
      </c>
      <c r="B270">
        <v>2785</v>
      </c>
      <c r="C270" s="2" t="s">
        <v>390</v>
      </c>
      <c r="D270">
        <v>21</v>
      </c>
      <c r="E270">
        <v>1</v>
      </c>
      <c r="F270" s="2" cm="1">
        <f t="array" ref="F270">_xlfn.IFS(AND(2=E269,B270=B269),3,B270=B269,2,TRUE,1)</f>
        <v>1</v>
      </c>
    </row>
    <row r="271" spans="1:6" x14ac:dyDescent="0.3">
      <c r="A271" s="2" t="s">
        <v>296</v>
      </c>
      <c r="B271">
        <v>2809</v>
      </c>
      <c r="C271" s="2" t="s">
        <v>390</v>
      </c>
      <c r="D271">
        <v>33</v>
      </c>
      <c r="E271">
        <v>1</v>
      </c>
      <c r="F271" s="2" cm="1">
        <f t="array" ref="F271">_xlfn.IFS(AND(2=E270,B271=B270),3,B271=B270,2,TRUE,1)</f>
        <v>1</v>
      </c>
    </row>
    <row r="272" spans="1:6" x14ac:dyDescent="0.3">
      <c r="A272" s="2" t="s">
        <v>297</v>
      </c>
      <c r="B272">
        <v>2819</v>
      </c>
      <c r="C272" s="2" t="s">
        <v>390</v>
      </c>
      <c r="D272">
        <v>33</v>
      </c>
      <c r="E272">
        <v>1</v>
      </c>
      <c r="F272" s="2" cm="1">
        <f t="array" ref="F272">_xlfn.IFS(AND(2=E271,B272=B271),3,B272=B271,2,TRUE,1)</f>
        <v>1</v>
      </c>
    </row>
    <row r="273" spans="1:6" x14ac:dyDescent="0.3">
      <c r="A273" s="2" t="s">
        <v>298</v>
      </c>
      <c r="B273">
        <v>2951</v>
      </c>
      <c r="C273" s="2" t="s">
        <v>390</v>
      </c>
      <c r="D273">
        <v>53</v>
      </c>
      <c r="E273">
        <v>1</v>
      </c>
      <c r="F273" s="2" cm="1">
        <f t="array" ref="F273">_xlfn.IFS(AND(2=E272,B273=B272),3,B273=B272,2,TRUE,1)</f>
        <v>1</v>
      </c>
    </row>
    <row r="274" spans="1:6" x14ac:dyDescent="0.3">
      <c r="A274" s="2" t="s">
        <v>299</v>
      </c>
      <c r="B274">
        <v>3053</v>
      </c>
      <c r="C274" s="2" t="s">
        <v>390</v>
      </c>
      <c r="D274">
        <v>1</v>
      </c>
      <c r="E274">
        <v>1</v>
      </c>
      <c r="F274" s="2" cm="1">
        <f t="array" ref="F274">_xlfn.IFS(AND(2=E273,B274=B273),3,B274=B273,2,TRUE,1)</f>
        <v>1</v>
      </c>
    </row>
    <row r="275" spans="1:6" x14ac:dyDescent="0.3">
      <c r="A275" s="2" t="s">
        <v>300</v>
      </c>
      <c r="B275">
        <v>3415</v>
      </c>
      <c r="C275" s="2" t="s">
        <v>390</v>
      </c>
      <c r="D275">
        <v>3119</v>
      </c>
      <c r="E275">
        <v>0</v>
      </c>
      <c r="F275" s="2" cm="1">
        <f t="array" ref="F275">_xlfn.IFS(AND(2=E274,B275=B274),3,B275=B274,2,TRUE,1)</f>
        <v>1</v>
      </c>
    </row>
    <row r="276" spans="1:6" x14ac:dyDescent="0.3">
      <c r="A276" s="2" t="s">
        <v>301</v>
      </c>
      <c r="B276">
        <v>3415</v>
      </c>
      <c r="C276" s="2" t="s">
        <v>390</v>
      </c>
      <c r="D276">
        <v>1831</v>
      </c>
      <c r="E276">
        <v>1</v>
      </c>
      <c r="F276" s="2" cm="1">
        <f t="array" ref="F276">_xlfn.IFS(AND(2=E275,B276=B275),3,B276=B275,2,TRUE,1)</f>
        <v>2</v>
      </c>
    </row>
    <row r="277" spans="1:6" x14ac:dyDescent="0.3">
      <c r="A277" s="2" t="s">
        <v>302</v>
      </c>
      <c r="B277">
        <v>3951</v>
      </c>
      <c r="C277" s="2" t="s">
        <v>390</v>
      </c>
      <c r="D277">
        <v>130</v>
      </c>
      <c r="E277">
        <v>0</v>
      </c>
      <c r="F277" s="2" cm="1">
        <f t="array" ref="F277">_xlfn.IFS(AND(2=E276,B277=B276),3,B277=B276,2,TRUE,1)</f>
        <v>1</v>
      </c>
    </row>
    <row r="278" spans="1:6" x14ac:dyDescent="0.3">
      <c r="A278" s="2" t="s">
        <v>303</v>
      </c>
      <c r="B278">
        <v>3951</v>
      </c>
      <c r="C278" s="2" t="s">
        <v>390</v>
      </c>
      <c r="D278">
        <v>18</v>
      </c>
      <c r="E278">
        <v>1</v>
      </c>
      <c r="F278" s="2" cm="1">
        <f t="array" ref="F278">_xlfn.IFS(AND(2=E277,B278=B277),3,B278=B277,2,TRUE,1)</f>
        <v>2</v>
      </c>
    </row>
    <row r="279" spans="1:6" x14ac:dyDescent="0.3">
      <c r="A279" s="2" t="s">
        <v>304</v>
      </c>
      <c r="B279">
        <v>4022</v>
      </c>
      <c r="C279" s="2" t="s">
        <v>390</v>
      </c>
      <c r="D279">
        <v>1</v>
      </c>
      <c r="E279">
        <v>1</v>
      </c>
      <c r="F279" s="2" cm="1">
        <f t="array" ref="F279">_xlfn.IFS(AND(2=E278,B279=B278),3,B279=B278,2,TRUE,1)</f>
        <v>1</v>
      </c>
    </row>
    <row r="280" spans="1:6" x14ac:dyDescent="0.3">
      <c r="A280" s="2" t="s">
        <v>305</v>
      </c>
      <c r="B280">
        <v>4314</v>
      </c>
      <c r="C280" s="2" t="s">
        <v>390</v>
      </c>
      <c r="D280">
        <v>1138</v>
      </c>
      <c r="E280">
        <v>0</v>
      </c>
      <c r="F280" s="2" cm="1">
        <f t="array" ref="F280">_xlfn.IFS(AND(2=E279,B280=B279),3,B280=B279,2,TRUE,1)</f>
        <v>1</v>
      </c>
    </row>
    <row r="281" spans="1:6" x14ac:dyDescent="0.3">
      <c r="A281" s="2" t="s">
        <v>306</v>
      </c>
      <c r="B281">
        <v>4314</v>
      </c>
      <c r="C281" s="2" t="s">
        <v>390</v>
      </c>
      <c r="D281">
        <v>257</v>
      </c>
      <c r="E281">
        <v>0</v>
      </c>
      <c r="F281" s="2" cm="1">
        <f t="array" ref="F281">_xlfn.IFS(AND(2=E280,B281=B280),3,B281=B280,2,TRUE,1)</f>
        <v>2</v>
      </c>
    </row>
    <row r="282" spans="1:6" x14ac:dyDescent="0.3">
      <c r="A282" s="2" t="s">
        <v>307</v>
      </c>
      <c r="B282">
        <v>4481</v>
      </c>
      <c r="C282" s="2" t="s">
        <v>390</v>
      </c>
      <c r="D282">
        <v>18</v>
      </c>
      <c r="E282">
        <v>1</v>
      </c>
      <c r="F282" s="2" cm="1">
        <f t="array" ref="F282">_xlfn.IFS(AND(2=E281,B282=B281),3,B282=B281,2,TRUE,1)</f>
        <v>1</v>
      </c>
    </row>
    <row r="283" spans="1:6" x14ac:dyDescent="0.3">
      <c r="A283" s="2" t="s">
        <v>38</v>
      </c>
      <c r="B283">
        <v>4646</v>
      </c>
      <c r="C283" s="2" t="s">
        <v>390</v>
      </c>
      <c r="D283">
        <v>1371</v>
      </c>
      <c r="E283">
        <v>0</v>
      </c>
      <c r="F283" s="2" cm="1">
        <f t="array" ref="F283">_xlfn.IFS(AND(2=E282,B283=B282),3,B283=B282,2,TRUE,1)</f>
        <v>1</v>
      </c>
    </row>
    <row r="284" spans="1:6" x14ac:dyDescent="0.3">
      <c r="A284" s="2" t="s">
        <v>39</v>
      </c>
      <c r="B284">
        <v>4646</v>
      </c>
      <c r="C284" s="2" t="s">
        <v>390</v>
      </c>
      <c r="D284">
        <v>38</v>
      </c>
      <c r="E284">
        <v>1</v>
      </c>
      <c r="F284" s="2" cm="1">
        <f t="array" ref="F284">_xlfn.IFS(AND(2=E283,B284=B283),3,B284=B283,2,TRUE,1)</f>
        <v>2</v>
      </c>
    </row>
    <row r="285" spans="1:6" x14ac:dyDescent="0.3">
      <c r="A285" s="2" t="s">
        <v>308</v>
      </c>
      <c r="B285">
        <v>4999</v>
      </c>
      <c r="C285" s="2" t="s">
        <v>390</v>
      </c>
      <c r="D285">
        <v>167</v>
      </c>
      <c r="E285">
        <v>1</v>
      </c>
      <c r="F285" s="2" cm="1">
        <f t="array" ref="F285">_xlfn.IFS(AND(2=E284,B285=B284),3,B285=B284,2,TRUE,1)</f>
        <v>1</v>
      </c>
    </row>
    <row r="286" spans="1:6" x14ac:dyDescent="0.3">
      <c r="A286" s="2" t="s">
        <v>309</v>
      </c>
      <c r="B286">
        <v>4999</v>
      </c>
      <c r="C286" s="2" t="s">
        <v>390</v>
      </c>
      <c r="D286">
        <v>13</v>
      </c>
      <c r="E286">
        <v>1</v>
      </c>
      <c r="F286" s="2" cm="1">
        <f t="array" ref="F286">_xlfn.IFS(AND(2=E285,B286=B285),3,B286=B285,2,TRUE,1)</f>
        <v>2</v>
      </c>
    </row>
    <row r="287" spans="1:6" x14ac:dyDescent="0.3">
      <c r="A287" s="2" t="s">
        <v>310</v>
      </c>
      <c r="B287">
        <v>5025</v>
      </c>
      <c r="C287" s="2" t="s">
        <v>390</v>
      </c>
      <c r="D287">
        <v>653</v>
      </c>
      <c r="E287">
        <v>0</v>
      </c>
      <c r="F287" s="2" cm="1">
        <f t="array" ref="F287">_xlfn.IFS(AND(2=E286,B287=B286),3,B287=B286,2,TRUE,1)</f>
        <v>1</v>
      </c>
    </row>
    <row r="288" spans="1:6" x14ac:dyDescent="0.3">
      <c r="A288" s="2" t="s">
        <v>311</v>
      </c>
      <c r="B288">
        <v>5025</v>
      </c>
      <c r="C288" s="2" t="s">
        <v>390</v>
      </c>
      <c r="D288">
        <v>355</v>
      </c>
      <c r="E288">
        <v>0</v>
      </c>
      <c r="F288" s="2" cm="1">
        <f t="array" ref="F288">_xlfn.IFS(AND(2=E287,B288=B287),3,B288=B287,2,TRUE,1)</f>
        <v>2</v>
      </c>
    </row>
    <row r="289" spans="1:6" x14ac:dyDescent="0.3">
      <c r="A289" s="2" t="s">
        <v>312</v>
      </c>
      <c r="B289">
        <v>5104</v>
      </c>
      <c r="C289" s="2" t="s">
        <v>390</v>
      </c>
      <c r="D289">
        <v>212</v>
      </c>
      <c r="E289">
        <v>1</v>
      </c>
      <c r="F289" s="2" cm="1">
        <f t="array" ref="F289">_xlfn.IFS(AND(2=E288,B289=B288),3,B289=B288,2,TRUE,1)</f>
        <v>1</v>
      </c>
    </row>
    <row r="290" spans="1:6" x14ac:dyDescent="0.3">
      <c r="A290" s="2" t="s">
        <v>313</v>
      </c>
      <c r="B290">
        <v>5104</v>
      </c>
      <c r="C290" s="2" t="s">
        <v>390</v>
      </c>
      <c r="D290">
        <v>24</v>
      </c>
      <c r="E290">
        <v>1</v>
      </c>
      <c r="F290" s="2" cm="1">
        <f t="array" ref="F290">_xlfn.IFS(AND(2=E289,B290=B289),3,B290=B289,2,TRUE,1)</f>
        <v>2</v>
      </c>
    </row>
    <row r="291" spans="1:6" x14ac:dyDescent="0.3">
      <c r="A291" s="2" t="s">
        <v>314</v>
      </c>
      <c r="B291">
        <v>5282</v>
      </c>
      <c r="C291" s="2" t="s">
        <v>390</v>
      </c>
      <c r="D291">
        <v>722</v>
      </c>
      <c r="E291">
        <v>0</v>
      </c>
      <c r="F291" s="2" cm="1">
        <f t="array" ref="F291">_xlfn.IFS(AND(2=E290,B291=B290),3,B291=B290,2,TRUE,1)</f>
        <v>1</v>
      </c>
    </row>
    <row r="292" spans="1:6" x14ac:dyDescent="0.3">
      <c r="A292" s="2" t="s">
        <v>315</v>
      </c>
      <c r="B292">
        <v>5282</v>
      </c>
      <c r="C292" s="2" t="s">
        <v>390</v>
      </c>
      <c r="D292">
        <v>118</v>
      </c>
      <c r="E292">
        <v>0</v>
      </c>
      <c r="F292" s="2" cm="1">
        <f t="array" ref="F292">_xlfn.IFS(AND(2=E291,B292=B291),3,B292=B291,2,TRUE,1)</f>
        <v>2</v>
      </c>
    </row>
    <row r="293" spans="1:6" x14ac:dyDescent="0.3">
      <c r="A293" s="2" t="s">
        <v>316</v>
      </c>
      <c r="B293">
        <v>5358</v>
      </c>
      <c r="C293" s="2" t="s">
        <v>390</v>
      </c>
      <c r="D293">
        <v>160</v>
      </c>
      <c r="E293">
        <v>0</v>
      </c>
      <c r="F293" s="2" cm="1">
        <f t="array" ref="F293">_xlfn.IFS(AND(2=E292,B293=B292),3,B293=B292,2,TRUE,1)</f>
        <v>1</v>
      </c>
    </row>
    <row r="294" spans="1:6" x14ac:dyDescent="0.3">
      <c r="A294" s="2" t="s">
        <v>317</v>
      </c>
      <c r="B294">
        <v>5358</v>
      </c>
      <c r="C294" s="2" t="s">
        <v>390</v>
      </c>
      <c r="D294">
        <v>64</v>
      </c>
      <c r="E294">
        <v>1</v>
      </c>
      <c r="F294" s="2" cm="1">
        <f t="array" ref="F294">_xlfn.IFS(AND(2=E293,B294=B293),3,B294=B293,2,TRUE,1)</f>
        <v>2</v>
      </c>
    </row>
    <row r="295" spans="1:6" x14ac:dyDescent="0.3">
      <c r="A295" s="2" t="s">
        <v>318</v>
      </c>
      <c r="B295">
        <v>5413</v>
      </c>
      <c r="C295" s="2" t="s">
        <v>390</v>
      </c>
      <c r="D295">
        <v>310</v>
      </c>
      <c r="E295">
        <v>0</v>
      </c>
      <c r="F295" s="2" cm="1">
        <f t="array" ref="F295">_xlfn.IFS(AND(2=E294,B295=B294),3,B295=B294,2,TRUE,1)</f>
        <v>1</v>
      </c>
    </row>
    <row r="296" spans="1:6" x14ac:dyDescent="0.3">
      <c r="A296" s="2" t="s">
        <v>319</v>
      </c>
      <c r="B296">
        <v>5413</v>
      </c>
      <c r="C296" s="2" t="s">
        <v>390</v>
      </c>
      <c r="D296">
        <v>198</v>
      </c>
      <c r="E296">
        <v>1</v>
      </c>
      <c r="F296" s="2" cm="1">
        <f t="array" ref="F296">_xlfn.IFS(AND(2=E295,B296=B295),3,B296=B295,2,TRUE,1)</f>
        <v>2</v>
      </c>
    </row>
    <row r="297" spans="1:6" x14ac:dyDescent="0.3">
      <c r="A297" s="2" t="s">
        <v>320</v>
      </c>
      <c r="B297">
        <v>5432</v>
      </c>
      <c r="C297" s="2" t="s">
        <v>390</v>
      </c>
      <c r="D297">
        <v>42</v>
      </c>
      <c r="E297">
        <v>1</v>
      </c>
      <c r="F297" s="2" cm="1">
        <f t="array" ref="F297">_xlfn.IFS(AND(2=E296,B297=B296),3,B297=B296,2,TRUE,1)</f>
        <v>1</v>
      </c>
    </row>
    <row r="298" spans="1:6" x14ac:dyDescent="0.3">
      <c r="A298" s="2" t="s">
        <v>284</v>
      </c>
      <c r="B298">
        <v>5541</v>
      </c>
      <c r="C298" s="2" t="s">
        <v>390</v>
      </c>
      <c r="D298">
        <v>193</v>
      </c>
      <c r="E298">
        <v>0</v>
      </c>
      <c r="F298" s="2" cm="1">
        <f t="array" ref="F298">_xlfn.IFS(AND(2=E297,B298=B297),3,B298=B297,2,TRUE,1)</f>
        <v>1</v>
      </c>
    </row>
    <row r="299" spans="1:6" x14ac:dyDescent="0.3">
      <c r="A299" s="2" t="s">
        <v>47</v>
      </c>
      <c r="B299">
        <v>5541</v>
      </c>
      <c r="C299" s="2" t="s">
        <v>390</v>
      </c>
      <c r="D299">
        <v>57</v>
      </c>
      <c r="E299">
        <v>1</v>
      </c>
      <c r="F299" s="2" cm="1">
        <f t="array" ref="F299">_xlfn.IFS(AND(2=E298,B299=B298),3,B299=B298,2,TRUE,1)</f>
        <v>2</v>
      </c>
    </row>
    <row r="300" spans="1:6" x14ac:dyDescent="0.3">
      <c r="A300" s="2" t="s">
        <v>285</v>
      </c>
      <c r="B300">
        <v>5599</v>
      </c>
      <c r="C300" s="2" t="s">
        <v>390</v>
      </c>
      <c r="D300">
        <v>316</v>
      </c>
      <c r="E300">
        <v>1</v>
      </c>
      <c r="F300" s="2" cm="1">
        <f t="array" ref="F300">_xlfn.IFS(AND(2=E299,B300=B299),3,B300=B299,2,TRUE,1)</f>
        <v>1</v>
      </c>
    </row>
    <row r="301" spans="1:6" x14ac:dyDescent="0.3">
      <c r="A301" s="2" t="s">
        <v>286</v>
      </c>
      <c r="B301">
        <v>5599</v>
      </c>
      <c r="C301" s="2" t="s">
        <v>390</v>
      </c>
      <c r="D301">
        <v>88</v>
      </c>
      <c r="E301">
        <v>1</v>
      </c>
      <c r="F301" s="2" cm="1">
        <f t="array" ref="F301">_xlfn.IFS(AND(2=E300,B301=B300),3,B301=B300,2,TRUE,1)</f>
        <v>2</v>
      </c>
    </row>
    <row r="302" spans="1:6" x14ac:dyDescent="0.3">
      <c r="A302" s="2" t="s">
        <v>321</v>
      </c>
      <c r="B302">
        <v>5945</v>
      </c>
      <c r="C302" s="2" t="s">
        <v>390</v>
      </c>
      <c r="D302">
        <v>8302</v>
      </c>
      <c r="E302">
        <v>0</v>
      </c>
      <c r="F302" s="2" cm="1">
        <f t="array" ref="F302">_xlfn.IFS(AND(2=E301,B302=B301),3,B302=B301,2,TRUE,1)</f>
        <v>1</v>
      </c>
    </row>
    <row r="303" spans="1:6" x14ac:dyDescent="0.3">
      <c r="A303" s="2" t="s">
        <v>322</v>
      </c>
      <c r="B303">
        <v>5945</v>
      </c>
      <c r="C303" s="2" t="s">
        <v>390</v>
      </c>
      <c r="D303">
        <v>3804</v>
      </c>
      <c r="E303">
        <v>0</v>
      </c>
      <c r="F303" s="2" cm="1">
        <f t="array" ref="F303">_xlfn.IFS(AND(2=E302,B303=B302),3,B303=B302,2,TRUE,1)</f>
        <v>2</v>
      </c>
    </row>
    <row r="304" spans="1:6" x14ac:dyDescent="0.3">
      <c r="A304" s="2" t="s">
        <v>323</v>
      </c>
      <c r="B304">
        <v>6114</v>
      </c>
      <c r="C304" s="2" t="s">
        <v>390</v>
      </c>
      <c r="D304">
        <v>2</v>
      </c>
      <c r="E304">
        <v>1</v>
      </c>
      <c r="F304" s="2" cm="1">
        <f t="array" ref="F304">_xlfn.IFS(AND(2=E303,B304=B303),3,B304=B303,2,TRUE,1)</f>
        <v>1</v>
      </c>
    </row>
    <row r="305" spans="1:6" x14ac:dyDescent="0.3">
      <c r="A305" s="2" t="s">
        <v>324</v>
      </c>
      <c r="B305">
        <v>6134</v>
      </c>
      <c r="C305" s="2" t="s">
        <v>390</v>
      </c>
      <c r="D305">
        <v>233</v>
      </c>
      <c r="E305">
        <v>0</v>
      </c>
      <c r="F305" s="2" cm="1">
        <f t="array" ref="F305">_xlfn.IFS(AND(2=E304,B305=B304),3,B305=B304,2,TRUE,1)</f>
        <v>1</v>
      </c>
    </row>
    <row r="306" spans="1:6" x14ac:dyDescent="0.3">
      <c r="A306" s="2" t="s">
        <v>325</v>
      </c>
      <c r="B306">
        <v>6134</v>
      </c>
      <c r="C306" s="2" t="s">
        <v>390</v>
      </c>
      <c r="D306">
        <v>210</v>
      </c>
      <c r="E306">
        <v>0</v>
      </c>
      <c r="F306" s="2" cm="1">
        <f t="array" ref="F306">_xlfn.IFS(AND(2=E305,B306=B305),3,B306=B305,2,TRUE,1)</f>
        <v>2</v>
      </c>
    </row>
    <row r="307" spans="1:6" x14ac:dyDescent="0.3">
      <c r="A307" s="2" t="s">
        <v>326</v>
      </c>
      <c r="B307">
        <v>6231</v>
      </c>
      <c r="C307" s="2" t="s">
        <v>390</v>
      </c>
      <c r="D307">
        <v>2</v>
      </c>
      <c r="E307">
        <v>1</v>
      </c>
      <c r="F307" s="2" cm="1">
        <f t="array" ref="F307">_xlfn.IFS(AND(2=E306,B307=B306),3,B307=B306,2,TRUE,1)</f>
        <v>1</v>
      </c>
    </row>
    <row r="308" spans="1:6" x14ac:dyDescent="0.3">
      <c r="A308" s="2" t="s">
        <v>327</v>
      </c>
      <c r="B308">
        <v>6257</v>
      </c>
      <c r="C308" s="2" t="s">
        <v>390</v>
      </c>
      <c r="D308">
        <v>69</v>
      </c>
      <c r="E308">
        <v>1</v>
      </c>
      <c r="F308" s="2" cm="1">
        <f t="array" ref="F308">_xlfn.IFS(AND(2=E307,B308=B307),3,B308=B307,2,TRUE,1)</f>
        <v>1</v>
      </c>
    </row>
    <row r="309" spans="1:6" x14ac:dyDescent="0.3">
      <c r="A309" s="2" t="s">
        <v>328</v>
      </c>
      <c r="B309">
        <v>6257</v>
      </c>
      <c r="C309" s="2" t="s">
        <v>390</v>
      </c>
      <c r="D309">
        <v>41</v>
      </c>
      <c r="E309">
        <v>1</v>
      </c>
      <c r="F309" s="2" cm="1">
        <f t="array" ref="F309">_xlfn.IFS(AND(2=E308,B309=B308),3,B309=B308,2,TRUE,1)</f>
        <v>2</v>
      </c>
    </row>
    <row r="310" spans="1:6" x14ac:dyDescent="0.3">
      <c r="A310" s="2" t="s">
        <v>329</v>
      </c>
      <c r="B310">
        <v>6295</v>
      </c>
      <c r="C310" s="2" t="s">
        <v>390</v>
      </c>
      <c r="D310">
        <v>296</v>
      </c>
      <c r="E310">
        <v>1</v>
      </c>
      <c r="F310" s="2" cm="1">
        <f t="array" ref="F310">_xlfn.IFS(AND(2=E309,B310=B309),3,B310=B309,2,TRUE,1)</f>
        <v>1</v>
      </c>
    </row>
    <row r="311" spans="1:6" x14ac:dyDescent="0.3">
      <c r="A311" s="2" t="s">
        <v>330</v>
      </c>
      <c r="B311">
        <v>6295</v>
      </c>
      <c r="C311" s="2" t="s">
        <v>390</v>
      </c>
      <c r="D311">
        <v>171</v>
      </c>
      <c r="E311">
        <v>1</v>
      </c>
      <c r="F311" s="2" cm="1">
        <f t="array" ref="F311">_xlfn.IFS(AND(2=E310,B311=B310),3,B311=B310,2,TRUE,1)</f>
        <v>2</v>
      </c>
    </row>
    <row r="312" spans="1:6" x14ac:dyDescent="0.3">
      <c r="A312" s="2" t="s">
        <v>331</v>
      </c>
      <c r="B312">
        <v>7346</v>
      </c>
      <c r="C312" s="2" t="s">
        <v>390</v>
      </c>
      <c r="D312">
        <v>67</v>
      </c>
      <c r="E312">
        <v>1</v>
      </c>
      <c r="F312" s="2" cm="1">
        <f t="array" ref="F312">_xlfn.IFS(AND(2=E311,B312=B311),3,B312=B311,2,TRUE,1)</f>
        <v>1</v>
      </c>
    </row>
    <row r="313" spans="1:6" x14ac:dyDescent="0.3">
      <c r="A313" s="2" t="s">
        <v>332</v>
      </c>
      <c r="B313">
        <v>7346</v>
      </c>
      <c r="C313" s="2" t="s">
        <v>390</v>
      </c>
      <c r="D313">
        <v>40</v>
      </c>
      <c r="E313">
        <v>1</v>
      </c>
      <c r="F313" s="2" cm="1">
        <f t="array" ref="F313">_xlfn.IFS(AND(2=E312,B313=B312),3,B313=B312,2,TRUE,1)</f>
        <v>2</v>
      </c>
    </row>
    <row r="314" spans="1:6" x14ac:dyDescent="0.3">
      <c r="A314" s="2" t="s">
        <v>333</v>
      </c>
      <c r="B314">
        <v>8740</v>
      </c>
      <c r="C314" s="2" t="s">
        <v>390</v>
      </c>
      <c r="D314">
        <v>4</v>
      </c>
      <c r="E314">
        <v>1</v>
      </c>
      <c r="F314" s="2" cm="1">
        <f t="array" ref="F314">_xlfn.IFS(AND(2=E313,B314=B313),3,B314=B313,2,TRUE,1)</f>
        <v>1</v>
      </c>
    </row>
    <row r="315" spans="1:6" x14ac:dyDescent="0.3">
      <c r="A315" s="2" t="s">
        <v>334</v>
      </c>
      <c r="B315">
        <v>8812</v>
      </c>
      <c r="C315" s="2" t="s">
        <v>390</v>
      </c>
      <c r="D315">
        <v>7669</v>
      </c>
      <c r="E315">
        <v>0</v>
      </c>
      <c r="F315" s="2" cm="1">
        <f t="array" ref="F315">_xlfn.IFS(AND(2=E314,B315=B314),3,B315=B314,2,TRUE,1)</f>
        <v>1</v>
      </c>
    </row>
    <row r="316" spans="1:6" x14ac:dyDescent="0.3">
      <c r="A316" s="2" t="s">
        <v>335</v>
      </c>
      <c r="B316">
        <v>8812</v>
      </c>
      <c r="C316" s="2" t="s">
        <v>390</v>
      </c>
      <c r="D316">
        <v>4082</v>
      </c>
      <c r="E316">
        <v>0</v>
      </c>
      <c r="F316" s="2" cm="1">
        <f t="array" ref="F316">_xlfn.IFS(AND(2=E315,B316=B315),3,B316=B315,2,TRUE,1)</f>
        <v>2</v>
      </c>
    </row>
    <row r="317" spans="1:6" x14ac:dyDescent="0.3">
      <c r="A317" s="2" t="s">
        <v>336</v>
      </c>
      <c r="B317">
        <v>8912</v>
      </c>
      <c r="C317" s="2" t="s">
        <v>390</v>
      </c>
      <c r="D317">
        <v>170</v>
      </c>
      <c r="E317">
        <v>1</v>
      </c>
      <c r="F317" s="2" cm="1">
        <f t="array" ref="F317">_xlfn.IFS(AND(2=E316,B317=B316),3,B317=B316,2,TRUE,1)</f>
        <v>1</v>
      </c>
    </row>
    <row r="318" spans="1:6" x14ac:dyDescent="0.3">
      <c r="A318" s="2" t="s">
        <v>337</v>
      </c>
      <c r="B318">
        <v>8912</v>
      </c>
      <c r="C318" s="2" t="s">
        <v>390</v>
      </c>
      <c r="D318">
        <v>43</v>
      </c>
      <c r="E318">
        <v>1</v>
      </c>
      <c r="F318" s="2" cm="1">
        <f t="array" ref="F318">_xlfn.IFS(AND(2=E317,B318=B317),3,B318=B317,2,TRUE,1)</f>
        <v>2</v>
      </c>
    </row>
    <row r="319" spans="1:6" x14ac:dyDescent="0.3">
      <c r="A319" s="2" t="s">
        <v>172</v>
      </c>
      <c r="B319">
        <v>8931</v>
      </c>
      <c r="C319" s="2" t="s">
        <v>390</v>
      </c>
      <c r="D319">
        <v>526</v>
      </c>
      <c r="E319">
        <v>0</v>
      </c>
      <c r="F319" s="2" cm="1">
        <f t="array" ref="F319">_xlfn.IFS(AND(2=E318,B319=B318),3,B319=B318,2,TRUE,1)</f>
        <v>1</v>
      </c>
    </row>
    <row r="320" spans="1:6" x14ac:dyDescent="0.3">
      <c r="A320" s="2" t="s">
        <v>287</v>
      </c>
      <c r="B320">
        <v>8931</v>
      </c>
      <c r="C320" s="2" t="s">
        <v>390</v>
      </c>
      <c r="D320">
        <v>61</v>
      </c>
      <c r="E320">
        <v>1</v>
      </c>
      <c r="F320" s="2" cm="1">
        <f t="array" ref="F320">_xlfn.IFS(AND(2=E319,B320=B319),3,B320=B319,2,TRUE,1)</f>
        <v>2</v>
      </c>
    </row>
    <row r="321" spans="1:6" x14ac:dyDescent="0.3">
      <c r="A321" s="2" t="s">
        <v>338</v>
      </c>
      <c r="B321">
        <v>9104</v>
      </c>
      <c r="C321" s="2" t="s">
        <v>390</v>
      </c>
      <c r="D321">
        <v>5322</v>
      </c>
      <c r="E321">
        <v>0</v>
      </c>
      <c r="F321" s="2" cm="1">
        <f t="array" ref="F321">_xlfn.IFS(AND(2=E320,B321=B320),3,B321=B320,2,TRUE,1)</f>
        <v>1</v>
      </c>
    </row>
    <row r="322" spans="1:6" x14ac:dyDescent="0.3">
      <c r="A322" s="2" t="s">
        <v>339</v>
      </c>
      <c r="B322">
        <v>9104</v>
      </c>
      <c r="C322" s="2" t="s">
        <v>390</v>
      </c>
      <c r="D322">
        <v>5112</v>
      </c>
      <c r="E322">
        <v>0</v>
      </c>
      <c r="F322" s="2" cm="1">
        <f t="array" ref="F322">_xlfn.IFS(AND(2=E321,B322=B321),3,B322=B321,2,TRUE,1)</f>
        <v>2</v>
      </c>
    </row>
    <row r="323" spans="1:6" x14ac:dyDescent="0.3">
      <c r="A323" s="2" t="s">
        <v>340</v>
      </c>
      <c r="B323">
        <v>9233</v>
      </c>
      <c r="C323" s="2" t="s">
        <v>390</v>
      </c>
      <c r="D323">
        <v>243</v>
      </c>
      <c r="E323">
        <v>1</v>
      </c>
      <c r="F323" s="2" cm="1">
        <f t="array" ref="F323">_xlfn.IFS(AND(2=E322,B323=B322),3,B323=B322,2,TRUE,1)</f>
        <v>1</v>
      </c>
    </row>
    <row r="324" spans="1:6" x14ac:dyDescent="0.3">
      <c r="A324" s="2" t="s">
        <v>341</v>
      </c>
      <c r="B324">
        <v>9233</v>
      </c>
      <c r="C324" s="2" t="s">
        <v>390</v>
      </c>
      <c r="D324">
        <v>94</v>
      </c>
      <c r="E324">
        <v>1</v>
      </c>
      <c r="F324" s="2" cm="1">
        <f t="array" ref="F324">_xlfn.IFS(AND(2=E323,B324=B323),3,B324=B323,2,TRUE,1)</f>
        <v>2</v>
      </c>
    </row>
    <row r="325" spans="1:6" x14ac:dyDescent="0.3">
      <c r="A325" s="2" t="s">
        <v>342</v>
      </c>
      <c r="B325">
        <v>9368</v>
      </c>
      <c r="C325" s="2" t="s">
        <v>390</v>
      </c>
      <c r="D325">
        <v>12</v>
      </c>
      <c r="E325">
        <v>1</v>
      </c>
      <c r="F325" s="2" cm="1">
        <f t="array" ref="F325">_xlfn.IFS(AND(2=E324,B325=B324),3,B325=B324,2,TRUE,1)</f>
        <v>1</v>
      </c>
    </row>
    <row r="326" spans="1:6" x14ac:dyDescent="0.3">
      <c r="A326" s="2" t="s">
        <v>343</v>
      </c>
      <c r="B326">
        <v>9487</v>
      </c>
      <c r="C326" s="2" t="s">
        <v>390</v>
      </c>
      <c r="D326">
        <v>23</v>
      </c>
      <c r="E326">
        <v>1</v>
      </c>
      <c r="F326" s="2" cm="1">
        <f t="array" ref="F326">_xlfn.IFS(AND(2=E325,B326=B325),3,B326=B325,2,TRUE,1)</f>
        <v>1</v>
      </c>
    </row>
    <row r="327" spans="1:6" x14ac:dyDescent="0.3">
      <c r="A327" s="2" t="s">
        <v>344</v>
      </c>
      <c r="B327">
        <v>9600</v>
      </c>
      <c r="C327" s="2" t="s">
        <v>390</v>
      </c>
      <c r="D327">
        <v>10</v>
      </c>
      <c r="E327">
        <v>1</v>
      </c>
      <c r="F327" s="2" cm="1">
        <f t="array" ref="F327">_xlfn.IFS(AND(2=E326,B327=B326),3,B327=B326,2,TRUE,1)</f>
        <v>1</v>
      </c>
    </row>
    <row r="328" spans="1:6" x14ac:dyDescent="0.3">
      <c r="A328" s="2" t="s">
        <v>345</v>
      </c>
      <c r="B328">
        <v>9656</v>
      </c>
      <c r="C328" s="2" t="s">
        <v>390</v>
      </c>
      <c r="D328">
        <v>293</v>
      </c>
      <c r="E328">
        <v>0</v>
      </c>
      <c r="F328" s="2" cm="1">
        <f t="array" ref="F328">_xlfn.IFS(AND(2=E327,B328=B327),3,B328=B327,2,TRUE,1)</f>
        <v>1</v>
      </c>
    </row>
    <row r="329" spans="1:6" x14ac:dyDescent="0.3">
      <c r="A329" s="2" t="s">
        <v>346</v>
      </c>
      <c r="B329">
        <v>9656</v>
      </c>
      <c r="C329" s="2" t="s">
        <v>390</v>
      </c>
      <c r="D329">
        <v>38</v>
      </c>
      <c r="E329">
        <v>1</v>
      </c>
      <c r="F329" s="2" cm="1">
        <f t="array" ref="F329">_xlfn.IFS(AND(2=E328,B329=B328),3,B329=B328,2,TRUE,1)</f>
        <v>2</v>
      </c>
    </row>
    <row r="330" spans="1:6" x14ac:dyDescent="0.3">
      <c r="A330" s="2" t="s">
        <v>347</v>
      </c>
      <c r="B330">
        <v>9772</v>
      </c>
      <c r="C330" s="2" t="s">
        <v>390</v>
      </c>
      <c r="D330">
        <v>734</v>
      </c>
      <c r="E330">
        <v>0</v>
      </c>
      <c r="F330" s="2" cm="1">
        <f t="array" ref="F330">_xlfn.IFS(AND(2=E329,B330=B329),3,B330=B329,2,TRUE,1)</f>
        <v>1</v>
      </c>
    </row>
    <row r="331" spans="1:6" x14ac:dyDescent="0.3">
      <c r="A331" s="2" t="s">
        <v>348</v>
      </c>
      <c r="B331">
        <v>9772</v>
      </c>
      <c r="C331" s="2" t="s">
        <v>390</v>
      </c>
      <c r="D331">
        <v>568</v>
      </c>
      <c r="E331">
        <v>0</v>
      </c>
      <c r="F331" s="2" cm="1">
        <f t="array" ref="F331">_xlfn.IFS(AND(2=E330,B331=B330),3,B331=B330,2,TRUE,1)</f>
        <v>2</v>
      </c>
    </row>
    <row r="332" spans="1:6" x14ac:dyDescent="0.3">
      <c r="A332" s="2" t="s">
        <v>163</v>
      </c>
      <c r="B332">
        <v>9828</v>
      </c>
      <c r="C332" s="2" t="s">
        <v>390</v>
      </c>
      <c r="D332">
        <v>5132</v>
      </c>
      <c r="E332">
        <v>0</v>
      </c>
      <c r="F332" s="2" cm="1">
        <f t="array" ref="F332">_xlfn.IFS(AND(2=E331,B332=B331),3,B332=B331,2,TRUE,1)</f>
        <v>1</v>
      </c>
    </row>
    <row r="333" spans="1:6" x14ac:dyDescent="0.3">
      <c r="A333" s="2" t="s">
        <v>166</v>
      </c>
      <c r="B333">
        <v>9828</v>
      </c>
      <c r="C333" s="2" t="s">
        <v>390</v>
      </c>
      <c r="D333">
        <v>3773</v>
      </c>
      <c r="E333">
        <v>0</v>
      </c>
      <c r="F333" s="2" cm="1">
        <f t="array" ref="F333">_xlfn.IFS(AND(2=E332,B333=B332),3,B333=B332,2,TRUE,1)</f>
        <v>2</v>
      </c>
    </row>
    <row r="334" spans="1:6" x14ac:dyDescent="0.3">
      <c r="A334" s="2" t="s">
        <v>349</v>
      </c>
      <c r="B334">
        <v>10123</v>
      </c>
      <c r="C334" s="2" t="s">
        <v>390</v>
      </c>
      <c r="D334">
        <v>1871</v>
      </c>
      <c r="E334">
        <v>0</v>
      </c>
      <c r="F334" s="2" cm="1">
        <f t="array" ref="F334">_xlfn.IFS(AND(2=E333,B334=B333),3,B334=B333,2,TRUE,1)</f>
        <v>1</v>
      </c>
    </row>
    <row r="335" spans="1:6" x14ac:dyDescent="0.3">
      <c r="A335" s="2" t="s">
        <v>350</v>
      </c>
      <c r="B335">
        <v>10123</v>
      </c>
      <c r="C335" s="2" t="s">
        <v>390</v>
      </c>
      <c r="D335">
        <v>2349</v>
      </c>
      <c r="E335">
        <v>0</v>
      </c>
      <c r="F335" s="2" cm="1">
        <f t="array" ref="F335">_xlfn.IFS(AND(2=E334,B335=B334),3,B335=B334,2,TRUE,1)</f>
        <v>2</v>
      </c>
    </row>
    <row r="336" spans="1:6" x14ac:dyDescent="0.3">
      <c r="A336" s="2" t="s">
        <v>351</v>
      </c>
      <c r="B336">
        <v>10739</v>
      </c>
      <c r="C336" s="2" t="s">
        <v>390</v>
      </c>
      <c r="D336">
        <v>162</v>
      </c>
      <c r="E336">
        <v>1</v>
      </c>
      <c r="F336" s="2" cm="1">
        <f t="array" ref="F336">_xlfn.IFS(AND(2=E335,B336=B335),3,B336=B335,2,TRUE,1)</f>
        <v>1</v>
      </c>
    </row>
    <row r="337" spans="1:6" x14ac:dyDescent="0.3">
      <c r="A337" s="2" t="s">
        <v>352</v>
      </c>
      <c r="B337">
        <v>10739</v>
      </c>
      <c r="C337" s="2" t="s">
        <v>390</v>
      </c>
      <c r="D337">
        <v>92</v>
      </c>
      <c r="E337">
        <v>1</v>
      </c>
      <c r="F337" s="2" cm="1">
        <f t="array" ref="F337">_xlfn.IFS(AND(2=E336,B337=B336),3,B337=B336,2,TRUE,1)</f>
        <v>2</v>
      </c>
    </row>
    <row r="338" spans="1:6" x14ac:dyDescent="0.3">
      <c r="A338" s="2" t="s">
        <v>170</v>
      </c>
      <c r="B338">
        <v>10759</v>
      </c>
      <c r="C338" s="2" t="s">
        <v>390</v>
      </c>
      <c r="D338">
        <v>294</v>
      </c>
      <c r="E338">
        <v>1</v>
      </c>
      <c r="F338" s="2" cm="1">
        <f t="array" ref="F338">_xlfn.IFS(AND(2=E337,B338=B337),3,B338=B337,2,TRUE,1)</f>
        <v>1</v>
      </c>
    </row>
    <row r="339" spans="1:6" x14ac:dyDescent="0.3">
      <c r="A339" s="2" t="s">
        <v>171</v>
      </c>
      <c r="B339">
        <v>10759</v>
      </c>
      <c r="C339" s="2" t="s">
        <v>390</v>
      </c>
      <c r="D339">
        <v>34</v>
      </c>
      <c r="E339">
        <v>1</v>
      </c>
      <c r="F339" s="2" cm="1">
        <f t="array" ref="F339">_xlfn.IFS(AND(2=E338,B339=B338),3,B339=B338,2,TRUE,1)</f>
        <v>2</v>
      </c>
    </row>
    <row r="340" spans="1:6" x14ac:dyDescent="0.3">
      <c r="A340" s="2" t="s">
        <v>353</v>
      </c>
      <c r="B340">
        <v>11643</v>
      </c>
      <c r="C340" s="2" t="s">
        <v>390</v>
      </c>
      <c r="D340">
        <v>144</v>
      </c>
      <c r="E340">
        <v>0</v>
      </c>
      <c r="F340" s="2" cm="1">
        <f t="array" ref="F340">_xlfn.IFS(AND(2=E339,B340=B339),3,B340=B339,2,TRUE,1)</f>
        <v>1</v>
      </c>
    </row>
    <row r="341" spans="1:6" x14ac:dyDescent="0.3">
      <c r="A341" s="2" t="s">
        <v>354</v>
      </c>
      <c r="B341">
        <v>11643</v>
      </c>
      <c r="C341" s="2" t="s">
        <v>390</v>
      </c>
      <c r="D341">
        <v>10</v>
      </c>
      <c r="E341">
        <v>1</v>
      </c>
      <c r="F341" s="2" cm="1">
        <f t="array" ref="F341">_xlfn.IFS(AND(2=E340,B341=B340),3,B341=B340,2,TRUE,1)</f>
        <v>2</v>
      </c>
    </row>
    <row r="342" spans="1:6" x14ac:dyDescent="0.3">
      <c r="A342" s="2" t="s">
        <v>355</v>
      </c>
      <c r="B342">
        <v>12525</v>
      </c>
      <c r="C342" s="2" t="s">
        <v>390</v>
      </c>
      <c r="D342">
        <v>23</v>
      </c>
      <c r="E342">
        <v>1</v>
      </c>
      <c r="F342" s="2" cm="1">
        <f t="array" ref="F342">_xlfn.IFS(AND(2=E341,B342=B341),3,B342=B341,2,TRUE,1)</f>
        <v>1</v>
      </c>
    </row>
    <row r="343" spans="1:6" x14ac:dyDescent="0.3">
      <c r="A343" s="2" t="s">
        <v>356</v>
      </c>
      <c r="B343">
        <v>12785</v>
      </c>
      <c r="C343" s="2" t="s">
        <v>390</v>
      </c>
      <c r="D343">
        <v>14</v>
      </c>
      <c r="E343">
        <v>1</v>
      </c>
      <c r="F343" s="2" cm="1">
        <f t="array" ref="F343">_xlfn.IFS(AND(2=E342,B343=B342),3,B343=B342,2,TRUE,1)</f>
        <v>1</v>
      </c>
    </row>
    <row r="344" spans="1:6" x14ac:dyDescent="0.3">
      <c r="A344" s="2" t="s">
        <v>357</v>
      </c>
      <c r="B344">
        <v>12829</v>
      </c>
      <c r="C344" s="2" t="s">
        <v>390</v>
      </c>
      <c r="D344">
        <v>372</v>
      </c>
      <c r="E344">
        <v>0</v>
      </c>
      <c r="F344" s="2" cm="1">
        <f t="array" ref="F344">_xlfn.IFS(AND(2=E343,B344=B343),3,B344=B343,2,TRUE,1)</f>
        <v>1</v>
      </c>
    </row>
    <row r="345" spans="1:6" x14ac:dyDescent="0.3">
      <c r="A345" s="2" t="s">
        <v>358</v>
      </c>
      <c r="B345">
        <v>12829</v>
      </c>
      <c r="C345" s="2" t="s">
        <v>390</v>
      </c>
      <c r="D345">
        <v>3</v>
      </c>
      <c r="E345">
        <v>1</v>
      </c>
      <c r="F345" s="2" cm="1">
        <f t="array" ref="F345">_xlfn.IFS(AND(2=E344,B345=B344),3,B345=B344,2,TRUE,1)</f>
        <v>2</v>
      </c>
    </row>
    <row r="346" spans="1:6" x14ac:dyDescent="0.3">
      <c r="A346" s="2" t="s">
        <v>359</v>
      </c>
      <c r="B346">
        <v>12906</v>
      </c>
      <c r="C346" s="2" t="s">
        <v>390</v>
      </c>
      <c r="D346">
        <v>1630</v>
      </c>
      <c r="E346">
        <v>0</v>
      </c>
      <c r="F346" s="2" cm="1">
        <f t="array" ref="F346">_xlfn.IFS(AND(2=E345,B346=B345),3,B346=B345,2,TRUE,1)</f>
        <v>1</v>
      </c>
    </row>
    <row r="347" spans="1:6" x14ac:dyDescent="0.3">
      <c r="A347" s="2" t="s">
        <v>360</v>
      </c>
      <c r="B347">
        <v>12906</v>
      </c>
      <c r="C347" s="2" t="s">
        <v>390</v>
      </c>
      <c r="D347">
        <v>331</v>
      </c>
      <c r="E347">
        <v>0</v>
      </c>
      <c r="F347" s="2" cm="1">
        <f t="array" ref="F347">_xlfn.IFS(AND(2=E346,B347=B346),3,B347=B346,2,TRUE,1)</f>
        <v>2</v>
      </c>
    </row>
    <row r="348" spans="1:6" x14ac:dyDescent="0.3">
      <c r="A348" s="2" t="s">
        <v>361</v>
      </c>
      <c r="B348">
        <v>13252</v>
      </c>
      <c r="C348" s="2" t="s">
        <v>390</v>
      </c>
      <c r="D348">
        <v>97</v>
      </c>
      <c r="E348">
        <v>1</v>
      </c>
      <c r="F348" s="2" cm="1">
        <f t="array" ref="F348">_xlfn.IFS(AND(2=E347,B348=B347),3,B348=B347,2,TRUE,1)</f>
        <v>1</v>
      </c>
    </row>
    <row r="349" spans="1:6" x14ac:dyDescent="0.3">
      <c r="A349" s="2" t="s">
        <v>362</v>
      </c>
      <c r="B349">
        <v>13252</v>
      </c>
      <c r="C349" s="2" t="s">
        <v>390</v>
      </c>
      <c r="D349">
        <v>11</v>
      </c>
      <c r="E349">
        <v>1</v>
      </c>
      <c r="F349" s="2" cm="1">
        <f t="array" ref="F349">_xlfn.IFS(AND(2=E348,B349=B348),3,B349=B348,2,TRUE,1)</f>
        <v>2</v>
      </c>
    </row>
    <row r="350" spans="1:6" x14ac:dyDescent="0.3">
      <c r="A350" s="2" t="s">
        <v>363</v>
      </c>
      <c r="B350">
        <v>13333</v>
      </c>
      <c r="C350" s="2" t="s">
        <v>390</v>
      </c>
      <c r="D350">
        <v>7</v>
      </c>
      <c r="E350">
        <v>1</v>
      </c>
      <c r="F350" s="2" cm="1">
        <f t="array" ref="F350">_xlfn.IFS(AND(2=E349,B350=B349),3,B350=B349,2,TRUE,1)</f>
        <v>1</v>
      </c>
    </row>
    <row r="351" spans="1:6" x14ac:dyDescent="0.3">
      <c r="A351" s="2" t="s">
        <v>130</v>
      </c>
      <c r="B351">
        <v>13521</v>
      </c>
      <c r="C351" s="2" t="s">
        <v>390</v>
      </c>
      <c r="D351">
        <v>9484</v>
      </c>
      <c r="E351">
        <v>0</v>
      </c>
      <c r="F351" s="2" cm="1">
        <f t="array" ref="F351">_xlfn.IFS(AND(2=E350,B351=B350),3,B351=B350,2,TRUE,1)</f>
        <v>1</v>
      </c>
    </row>
    <row r="352" spans="1:6" x14ac:dyDescent="0.3">
      <c r="A352" s="2" t="s">
        <v>132</v>
      </c>
      <c r="B352">
        <v>13521</v>
      </c>
      <c r="C352" s="2" t="s">
        <v>390</v>
      </c>
      <c r="D352">
        <v>6469</v>
      </c>
      <c r="E352">
        <v>0</v>
      </c>
      <c r="F352" s="2" cm="1">
        <f t="array" ref="F352">_xlfn.IFS(AND(2=E351,B352=B351),3,B352=B351,2,TRUE,1)</f>
        <v>2</v>
      </c>
    </row>
    <row r="353" spans="1:6" x14ac:dyDescent="0.3">
      <c r="A353" s="2" t="s">
        <v>364</v>
      </c>
      <c r="B353">
        <v>13947</v>
      </c>
      <c r="C353" s="2" t="s">
        <v>390</v>
      </c>
      <c r="D353">
        <v>10</v>
      </c>
      <c r="E353">
        <v>1</v>
      </c>
      <c r="F353" s="2" cm="1">
        <f t="array" ref="F353">_xlfn.IFS(AND(2=E352,B353=B352),3,B353=B352,2,TRUE,1)</f>
        <v>1</v>
      </c>
    </row>
    <row r="354" spans="1:6" x14ac:dyDescent="0.3">
      <c r="A354" s="2" t="s">
        <v>365</v>
      </c>
      <c r="B354">
        <v>14096</v>
      </c>
      <c r="C354" s="2" t="s">
        <v>390</v>
      </c>
      <c r="D354">
        <v>18</v>
      </c>
      <c r="E354">
        <v>1</v>
      </c>
      <c r="F354" s="2" cm="1">
        <f t="array" ref="F354">_xlfn.IFS(AND(2=E353,B354=B353),3,B354=B353,2,TRUE,1)</f>
        <v>1</v>
      </c>
    </row>
    <row r="355" spans="1:6" x14ac:dyDescent="0.3">
      <c r="A355" s="2" t="s">
        <v>51</v>
      </c>
      <c r="B355">
        <v>14198</v>
      </c>
      <c r="C355" s="2" t="s">
        <v>390</v>
      </c>
      <c r="D355">
        <v>1900</v>
      </c>
      <c r="E355">
        <v>0</v>
      </c>
      <c r="F355" s="2" cm="1">
        <f t="array" ref="F355">_xlfn.IFS(AND(2=E354,B355=B354),3,B355=B354,2,TRUE,1)</f>
        <v>1</v>
      </c>
    </row>
    <row r="356" spans="1:6" x14ac:dyDescent="0.3">
      <c r="A356" s="2" t="s">
        <v>53</v>
      </c>
      <c r="B356">
        <v>14198</v>
      </c>
      <c r="C356" s="2" t="s">
        <v>390</v>
      </c>
      <c r="D356">
        <v>226</v>
      </c>
      <c r="E356">
        <v>0</v>
      </c>
      <c r="F356" s="2" cm="1">
        <f t="array" ref="F356">_xlfn.IFS(AND(2=E355,B356=B355),3,B356=B355,2,TRUE,1)</f>
        <v>2</v>
      </c>
    </row>
    <row r="357" spans="1:6" x14ac:dyDescent="0.3">
      <c r="A357" s="2" t="s">
        <v>366</v>
      </c>
      <c r="B357">
        <v>14346</v>
      </c>
      <c r="C357" s="2" t="s">
        <v>390</v>
      </c>
      <c r="D357">
        <v>2313</v>
      </c>
      <c r="E357">
        <v>0</v>
      </c>
      <c r="F357" s="2" cm="1">
        <f t="array" ref="F357">_xlfn.IFS(AND(2=E356,B357=B356),3,B357=B356,2,TRUE,1)</f>
        <v>1</v>
      </c>
    </row>
    <row r="358" spans="1:6" x14ac:dyDescent="0.3">
      <c r="A358" s="2" t="s">
        <v>367</v>
      </c>
      <c r="B358">
        <v>14346</v>
      </c>
      <c r="C358" s="2" t="s">
        <v>390</v>
      </c>
      <c r="D358">
        <v>1379</v>
      </c>
      <c r="E358">
        <v>1</v>
      </c>
      <c r="F358" s="2" cm="1">
        <f t="array" ref="F358">_xlfn.IFS(AND(2=E357,B358=B357),3,B358=B357,2,TRUE,1)</f>
        <v>2</v>
      </c>
    </row>
    <row r="359" spans="1:6" x14ac:dyDescent="0.3">
      <c r="A359" s="2" t="s">
        <v>368</v>
      </c>
      <c r="B359">
        <v>14417</v>
      </c>
      <c r="C359" s="2" t="s">
        <v>390</v>
      </c>
      <c r="D359">
        <v>89</v>
      </c>
      <c r="E359">
        <v>0</v>
      </c>
      <c r="F359" s="2" cm="1">
        <f t="array" ref="F359">_xlfn.IFS(AND(2=E358,B359=B358),3,B359=B358,2,TRUE,1)</f>
        <v>1</v>
      </c>
    </row>
    <row r="360" spans="1:6" x14ac:dyDescent="0.3">
      <c r="A360" s="2" t="s">
        <v>369</v>
      </c>
      <c r="B360">
        <v>14417</v>
      </c>
      <c r="C360" s="2" t="s">
        <v>390</v>
      </c>
      <c r="D360">
        <v>60</v>
      </c>
      <c r="E360">
        <v>1</v>
      </c>
      <c r="F360" s="2" cm="1">
        <f t="array" ref="F360">_xlfn.IFS(AND(2=E359,B360=B359),3,B360=B359,2,TRUE,1)</f>
        <v>2</v>
      </c>
    </row>
    <row r="361" spans="1:6" x14ac:dyDescent="0.3">
      <c r="A361" s="2" t="s">
        <v>366</v>
      </c>
      <c r="B361">
        <v>15450</v>
      </c>
      <c r="C361" s="2" t="s">
        <v>390</v>
      </c>
      <c r="D361">
        <v>22</v>
      </c>
      <c r="E361">
        <v>1</v>
      </c>
      <c r="F361" s="2" cm="1">
        <f t="array" ref="F361">_xlfn.IFS(AND(2=E360,B361=B360),3,B361=B360,2,TRUE,1)</f>
        <v>1</v>
      </c>
    </row>
    <row r="362" spans="1:6" x14ac:dyDescent="0.3">
      <c r="A362" s="2" t="s">
        <v>370</v>
      </c>
      <c r="B362">
        <v>16062</v>
      </c>
      <c r="C362" s="2" t="s">
        <v>390</v>
      </c>
      <c r="D362">
        <v>286</v>
      </c>
      <c r="E362">
        <v>0</v>
      </c>
      <c r="F362" s="2" cm="1">
        <f t="array" ref="F362">_xlfn.IFS(AND(2=E361,B362=B361),3,B362=B361,2,TRUE,1)</f>
        <v>1</v>
      </c>
    </row>
    <row r="363" spans="1:6" x14ac:dyDescent="0.3">
      <c r="A363" s="2" t="s">
        <v>371</v>
      </c>
      <c r="B363">
        <v>16062</v>
      </c>
      <c r="C363" s="2" t="s">
        <v>390</v>
      </c>
      <c r="D363">
        <v>81</v>
      </c>
      <c r="E363">
        <v>0</v>
      </c>
      <c r="F363" s="2" cm="1">
        <f t="array" ref="F363">_xlfn.IFS(AND(2=E362,B363=B362),3,B363=B362,2,TRUE,1)</f>
        <v>2</v>
      </c>
    </row>
    <row r="364" spans="1:6" x14ac:dyDescent="0.3">
      <c r="A364" s="2" t="s">
        <v>372</v>
      </c>
      <c r="B364">
        <v>16142</v>
      </c>
      <c r="C364" s="2" t="s">
        <v>390</v>
      </c>
      <c r="D364">
        <v>11313</v>
      </c>
      <c r="E364">
        <v>0</v>
      </c>
      <c r="F364" s="2" cm="1">
        <f t="array" ref="F364">_xlfn.IFS(AND(2=E363,B364=B363),3,B364=B363,2,TRUE,1)</f>
        <v>1</v>
      </c>
    </row>
    <row r="365" spans="1:6" x14ac:dyDescent="0.3">
      <c r="A365" s="2" t="s">
        <v>373</v>
      </c>
      <c r="B365">
        <v>16142</v>
      </c>
      <c r="C365" s="2" t="s">
        <v>390</v>
      </c>
      <c r="D365">
        <v>2396</v>
      </c>
      <c r="E365">
        <v>0</v>
      </c>
      <c r="F365" s="2" cm="1">
        <f t="array" ref="F365">_xlfn.IFS(AND(2=E364,B365=B364),3,B365=B364,2,TRUE,1)</f>
        <v>2</v>
      </c>
    </row>
    <row r="366" spans="1:6" x14ac:dyDescent="0.3">
      <c r="A366" s="2" t="s">
        <v>374</v>
      </c>
      <c r="B366">
        <v>16394</v>
      </c>
      <c r="C366" s="2" t="s">
        <v>390</v>
      </c>
      <c r="D366">
        <v>4562</v>
      </c>
      <c r="E366">
        <v>0</v>
      </c>
      <c r="F366" s="2" cm="1">
        <f t="array" ref="F366">_xlfn.IFS(AND(2=E365,B366=B365),3,B366=B365,2,TRUE,1)</f>
        <v>1</v>
      </c>
    </row>
    <row r="367" spans="1:6" x14ac:dyDescent="0.3">
      <c r="A367" s="2" t="s">
        <v>375</v>
      </c>
      <c r="B367">
        <v>16394</v>
      </c>
      <c r="C367" s="2" t="s">
        <v>390</v>
      </c>
      <c r="D367">
        <v>3960</v>
      </c>
      <c r="E367">
        <v>0</v>
      </c>
      <c r="F367" s="2" cm="1">
        <f t="array" ref="F367">_xlfn.IFS(AND(2=E366,B367=B366),3,B367=B366,2,TRUE,1)</f>
        <v>2</v>
      </c>
    </row>
    <row r="368" spans="1:6" x14ac:dyDescent="0.3">
      <c r="A368" s="2" t="s">
        <v>79</v>
      </c>
      <c r="B368">
        <v>16545</v>
      </c>
      <c r="C368" s="2" t="s">
        <v>390</v>
      </c>
      <c r="D368">
        <v>593</v>
      </c>
      <c r="E368">
        <v>1</v>
      </c>
      <c r="F368" s="2" cm="1">
        <f t="array" ref="F368">_xlfn.IFS(AND(2=E367,B368=B367),3,B368=B367,2,TRUE,1)</f>
        <v>1</v>
      </c>
    </row>
    <row r="369" spans="1:6" x14ac:dyDescent="0.3">
      <c r="A369" s="2" t="s">
        <v>81</v>
      </c>
      <c r="B369">
        <v>16545</v>
      </c>
      <c r="C369" s="2" t="s">
        <v>390</v>
      </c>
      <c r="D369">
        <v>226</v>
      </c>
      <c r="E369">
        <v>1</v>
      </c>
      <c r="F369" s="2" cm="1">
        <f t="array" ref="F369">_xlfn.IFS(AND(2=E368,B369=B368),3,B369=B368,2,TRUE,1)</f>
        <v>2</v>
      </c>
    </row>
    <row r="370" spans="1:6" x14ac:dyDescent="0.3">
      <c r="A370" s="2" t="s">
        <v>376</v>
      </c>
      <c r="B370">
        <v>16631</v>
      </c>
      <c r="C370" s="2" t="s">
        <v>390</v>
      </c>
      <c r="D370">
        <v>456</v>
      </c>
      <c r="E370">
        <v>1</v>
      </c>
      <c r="F370" s="2" cm="1">
        <f t="array" ref="F370">_xlfn.IFS(AND(2=E369,B370=B369),3,B370=B369,2,TRUE,1)</f>
        <v>1</v>
      </c>
    </row>
    <row r="371" spans="1:6" x14ac:dyDescent="0.3">
      <c r="A371" s="2" t="s">
        <v>377</v>
      </c>
      <c r="B371">
        <v>16631</v>
      </c>
      <c r="C371" s="2" t="s">
        <v>390</v>
      </c>
      <c r="D371">
        <v>44</v>
      </c>
      <c r="E371">
        <v>1</v>
      </c>
      <c r="F371" s="2" cm="1">
        <f t="array" ref="F371">_xlfn.IFS(AND(2=E370,B371=B370),3,B371=B370,2,TRUE,1)</f>
        <v>2</v>
      </c>
    </row>
    <row r="372" spans="1:6" x14ac:dyDescent="0.3">
      <c r="A372" s="2" t="s">
        <v>378</v>
      </c>
      <c r="B372">
        <v>16673</v>
      </c>
      <c r="C372" s="2" t="s">
        <v>390</v>
      </c>
      <c r="D372">
        <v>97</v>
      </c>
      <c r="E372">
        <v>1</v>
      </c>
      <c r="F372" s="2" cm="1">
        <f t="array" ref="F372">_xlfn.IFS(AND(2=E371,B372=B371),3,B372=B371,2,TRUE,1)</f>
        <v>1</v>
      </c>
    </row>
    <row r="373" spans="1:6" x14ac:dyDescent="0.3">
      <c r="A373" s="2" t="s">
        <v>379</v>
      </c>
      <c r="B373">
        <v>16673</v>
      </c>
      <c r="C373" s="2" t="s">
        <v>390</v>
      </c>
      <c r="D373">
        <v>47</v>
      </c>
      <c r="E373">
        <v>1</v>
      </c>
      <c r="F373" s="2" cm="1">
        <f t="array" ref="F373">_xlfn.IFS(AND(2=E372,B373=B372),3,B373=B372,2,TRUE,1)</f>
        <v>2</v>
      </c>
    </row>
    <row r="374" spans="1:6" x14ac:dyDescent="0.3">
      <c r="A374" s="2" t="s">
        <v>69</v>
      </c>
      <c r="B374">
        <v>17862</v>
      </c>
      <c r="C374" s="2" t="s">
        <v>390</v>
      </c>
      <c r="D374">
        <v>333</v>
      </c>
      <c r="E374">
        <v>1</v>
      </c>
      <c r="F374" s="2" cm="1">
        <f t="array" ref="F374">_xlfn.IFS(AND(2=E373,B374=B373),3,B374=B373,2,TRUE,1)</f>
        <v>1</v>
      </c>
    </row>
    <row r="375" spans="1:6" x14ac:dyDescent="0.3">
      <c r="A375" s="2" t="s">
        <v>71</v>
      </c>
      <c r="B375">
        <v>17862</v>
      </c>
      <c r="C375" s="2" t="s">
        <v>390</v>
      </c>
      <c r="D375">
        <v>108</v>
      </c>
      <c r="E375">
        <v>1</v>
      </c>
      <c r="F375" s="2" cm="1">
        <f t="array" ref="F375">_xlfn.IFS(AND(2=E374,B375=B374),3,B375=B374,2,TRUE,1)</f>
        <v>2</v>
      </c>
    </row>
    <row r="376" spans="1:6" x14ac:dyDescent="0.3">
      <c r="A376" s="2" t="s">
        <v>380</v>
      </c>
      <c r="B376">
        <v>18547</v>
      </c>
      <c r="C376" s="2" t="s">
        <v>390</v>
      </c>
      <c r="D376">
        <v>128</v>
      </c>
      <c r="E376">
        <v>1</v>
      </c>
      <c r="F376" s="2" cm="1">
        <f t="array" ref="F376">_xlfn.IFS(AND(2=E375,B376=B375),3,B376=B375,2,TRUE,1)</f>
        <v>1</v>
      </c>
    </row>
    <row r="377" spans="1:6" x14ac:dyDescent="0.3">
      <c r="A377" s="2" t="s">
        <v>381</v>
      </c>
      <c r="B377">
        <v>18547</v>
      </c>
      <c r="C377" s="2" t="s">
        <v>390</v>
      </c>
      <c r="D377">
        <v>42</v>
      </c>
      <c r="E377">
        <v>1</v>
      </c>
      <c r="F377" s="2" cm="1">
        <f t="array" ref="F377">_xlfn.IFS(AND(2=E376,B377=B376),3,B377=B376,2,TRUE,1)</f>
        <v>2</v>
      </c>
    </row>
    <row r="378" spans="1:6" x14ac:dyDescent="0.3">
      <c r="A378" s="2" t="s">
        <v>382</v>
      </c>
      <c r="B378">
        <v>18677</v>
      </c>
      <c r="C378" s="2" t="s">
        <v>390</v>
      </c>
      <c r="D378">
        <v>15118</v>
      </c>
      <c r="E378">
        <v>0</v>
      </c>
      <c r="F378" s="2" cm="1">
        <f t="array" ref="F378">_xlfn.IFS(AND(2=E377,B378=B377),3,B378=B377,2,TRUE,1)</f>
        <v>1</v>
      </c>
    </row>
    <row r="379" spans="1:6" x14ac:dyDescent="0.3">
      <c r="A379" s="2" t="s">
        <v>383</v>
      </c>
      <c r="B379">
        <v>18677</v>
      </c>
      <c r="C379" s="2" t="s">
        <v>390</v>
      </c>
      <c r="D379">
        <v>10110</v>
      </c>
      <c r="E379">
        <v>0</v>
      </c>
      <c r="F379" s="2" cm="1">
        <f t="array" ref="F379">_xlfn.IFS(AND(2=E378,B379=B378),3,B379=B378,2,TRUE,1)</f>
        <v>2</v>
      </c>
    </row>
    <row r="380" spans="1:6" x14ac:dyDescent="0.3">
      <c r="A380" s="2" t="s">
        <v>167</v>
      </c>
      <c r="B380">
        <v>18806</v>
      </c>
      <c r="C380" s="2" t="s">
        <v>390</v>
      </c>
      <c r="D380">
        <v>752</v>
      </c>
      <c r="E380">
        <v>0</v>
      </c>
      <c r="F380" s="2" cm="1">
        <f t="array" ref="F380">_xlfn.IFS(AND(2=E379,B380=B379),3,B380=B379,2,TRUE,1)</f>
        <v>1</v>
      </c>
    </row>
    <row r="381" spans="1:6" x14ac:dyDescent="0.3">
      <c r="A381" s="2" t="s">
        <v>169</v>
      </c>
      <c r="B381">
        <v>18806</v>
      </c>
      <c r="C381" s="2" t="s">
        <v>390</v>
      </c>
      <c r="D381">
        <v>101</v>
      </c>
      <c r="E381">
        <v>0</v>
      </c>
      <c r="F381" s="2" cm="1">
        <f t="array" ref="F381">_xlfn.IFS(AND(2=E380,B381=B380),3,B381=B380,2,TRUE,1)</f>
        <v>2</v>
      </c>
    </row>
    <row r="382" spans="1:6" x14ac:dyDescent="0.3">
      <c r="A382" s="2" t="s">
        <v>384</v>
      </c>
      <c r="B382">
        <v>19807</v>
      </c>
      <c r="C382" s="2" t="s">
        <v>390</v>
      </c>
      <c r="D382">
        <v>64</v>
      </c>
      <c r="E382">
        <v>0</v>
      </c>
      <c r="F382" s="2" cm="1">
        <f t="array" ref="F382">_xlfn.IFS(AND(2=E381,B382=B381),3,B382=B381,2,TRUE,1)</f>
        <v>1</v>
      </c>
    </row>
    <row r="383" spans="1:6" x14ac:dyDescent="0.3">
      <c r="A383" s="2" t="s">
        <v>385</v>
      </c>
      <c r="B383">
        <v>19807</v>
      </c>
      <c r="C383" s="2" t="s">
        <v>390</v>
      </c>
      <c r="D383">
        <v>22</v>
      </c>
      <c r="E383">
        <v>1</v>
      </c>
      <c r="F383" s="2" cm="1">
        <f t="array" ref="F383">_xlfn.IFS(AND(2=E382,B383=B382),3,B383=B382,2,TRUE,1)</f>
        <v>2</v>
      </c>
    </row>
    <row r="384" spans="1:6" x14ac:dyDescent="0.3">
      <c r="A384" s="2" t="s">
        <v>40</v>
      </c>
      <c r="B384">
        <v>19929</v>
      </c>
      <c r="C384" s="2" t="s">
        <v>390</v>
      </c>
      <c r="D384">
        <v>10774</v>
      </c>
      <c r="E384">
        <v>0</v>
      </c>
      <c r="F384" s="2" cm="1">
        <f t="array" ref="F384">_xlfn.IFS(AND(2=E383,B384=B383),3,B384=B383,2,TRUE,1)</f>
        <v>1</v>
      </c>
    </row>
    <row r="385" spans="1:6" x14ac:dyDescent="0.3">
      <c r="A385" s="2" t="s">
        <v>42</v>
      </c>
      <c r="B385">
        <v>19929</v>
      </c>
      <c r="C385" s="2" t="s">
        <v>390</v>
      </c>
      <c r="D385">
        <v>101</v>
      </c>
      <c r="E385">
        <v>0</v>
      </c>
      <c r="F385" s="2" cm="1">
        <f t="array" ref="F385">_xlfn.IFS(AND(2=E384,B385=B384),3,B385=B384,2,TRUE,1)</f>
        <v>2</v>
      </c>
    </row>
    <row r="386" spans="1:6" x14ac:dyDescent="0.3">
      <c r="A386" s="2" t="s">
        <v>386</v>
      </c>
      <c r="B386">
        <v>20426</v>
      </c>
      <c r="C386" s="2" t="s">
        <v>390</v>
      </c>
      <c r="D386">
        <v>4</v>
      </c>
      <c r="E386">
        <v>1</v>
      </c>
      <c r="F386" s="2" cm="1">
        <f t="array" ref="F386">_xlfn.IFS(AND(2=E385,B386=B385),3,B386=B385,2,TRUE,1)</f>
        <v>1</v>
      </c>
    </row>
    <row r="387" spans="1:6" x14ac:dyDescent="0.3">
      <c r="A387" s="2" t="s">
        <v>387</v>
      </c>
      <c r="B387">
        <v>20912</v>
      </c>
      <c r="C387" s="2" t="s">
        <v>390</v>
      </c>
      <c r="D387">
        <v>6</v>
      </c>
      <c r="E387">
        <v>1</v>
      </c>
      <c r="F387" s="2" cm="1">
        <f t="array" ref="F387">_xlfn.IFS(AND(2=E386,B387=B386),3,B387=B386,2,TRUE,1)</f>
        <v>1</v>
      </c>
    </row>
    <row r="388" spans="1:6" x14ac:dyDescent="0.3">
      <c r="A388" s="2" t="s">
        <v>388</v>
      </c>
      <c r="B388">
        <v>21412</v>
      </c>
      <c r="C388" s="2" t="s">
        <v>390</v>
      </c>
      <c r="D388">
        <v>8</v>
      </c>
      <c r="E388">
        <v>1</v>
      </c>
      <c r="F388" s="2" cm="1">
        <f t="array" ref="F388">_xlfn.IFS(AND(2=E387,B388=B387),3,B388=B387,2,TRUE,1)</f>
        <v>1</v>
      </c>
    </row>
    <row r="389" spans="1:6" x14ac:dyDescent="0.3">
      <c r="A389" s="2" t="s">
        <v>389</v>
      </c>
      <c r="B389">
        <v>21876</v>
      </c>
      <c r="C389" s="2" t="s">
        <v>390</v>
      </c>
      <c r="D389">
        <v>22</v>
      </c>
      <c r="E389">
        <v>1</v>
      </c>
      <c r="F389" s="2" cm="1">
        <f t="array" ref="F389">_xlfn.IFS(AND(2=E388,B389=B388),3,B389=B388,2,TRUE,1)</f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0C2-4D2A-4C25-B13E-3B518EF1F92E}">
  <dimension ref="A1:K104"/>
  <sheetViews>
    <sheetView topLeftCell="A75" zoomScale="88" zoomScaleNormal="85" workbookViewId="0">
      <selection activeCell="E197" activeCellId="1" sqref="B197:B220 E197:F220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99</v>
      </c>
      <c r="B2">
        <v>549</v>
      </c>
      <c r="C2" t="s">
        <v>92</v>
      </c>
      <c r="D2">
        <v>8571</v>
      </c>
      <c r="E2" cm="1">
        <f t="array" ref="E2">_xlfn.IFS(AND(2=E1,B2=B1),3,B2=B1,2,TRUE,1)</f>
        <v>1</v>
      </c>
    </row>
    <row r="3" spans="1:5" x14ac:dyDescent="0.3">
      <c r="A3" t="s">
        <v>100</v>
      </c>
      <c r="B3">
        <v>549</v>
      </c>
      <c r="C3" t="s">
        <v>92</v>
      </c>
      <c r="D3">
        <v>1173</v>
      </c>
      <c r="E3" cm="1">
        <f t="array" ref="E3">_xlfn.IFS(AND(2=E2,B3=B2),3,B3=B2,2,TRUE,1)</f>
        <v>2</v>
      </c>
    </row>
    <row r="4" spans="1:5" x14ac:dyDescent="0.3">
      <c r="A4" t="s">
        <v>101</v>
      </c>
      <c r="B4">
        <v>549</v>
      </c>
      <c r="C4" t="s">
        <v>92</v>
      </c>
      <c r="D4">
        <v>280</v>
      </c>
      <c r="E4" cm="1">
        <f t="array" ref="E4">_xlfn.IFS(AND(2=E3,B4=B3),3,B4=B3,2,TRUE,1)</f>
        <v>3</v>
      </c>
    </row>
    <row r="5" spans="1:5" x14ac:dyDescent="0.3">
      <c r="A5" t="s">
        <v>124</v>
      </c>
      <c r="B5">
        <v>2032</v>
      </c>
      <c r="C5" t="s">
        <v>92</v>
      </c>
      <c r="D5">
        <v>284</v>
      </c>
      <c r="E5" cm="1">
        <f t="array" ref="E5">_xlfn.IFS(AND(2=E4,B5=B4),3,B5=B4,2,TRUE,1)</f>
        <v>1</v>
      </c>
    </row>
    <row r="6" spans="1:5" x14ac:dyDescent="0.3">
      <c r="A6" t="s">
        <v>125</v>
      </c>
      <c r="B6">
        <v>2032</v>
      </c>
      <c r="C6" t="s">
        <v>92</v>
      </c>
      <c r="D6">
        <v>123</v>
      </c>
      <c r="E6" cm="1">
        <f t="array" ref="E6">_xlfn.IFS(AND(2=E5,B6=B5),3,B6=B5,2,TRUE,1)</f>
        <v>2</v>
      </c>
    </row>
    <row r="7" spans="1:5" x14ac:dyDescent="0.3">
      <c r="A7" t="s">
        <v>126</v>
      </c>
      <c r="B7">
        <v>2032</v>
      </c>
      <c r="C7" t="s">
        <v>92</v>
      </c>
      <c r="D7">
        <v>90</v>
      </c>
      <c r="E7" cm="1">
        <f t="array" ref="E7">_xlfn.IFS(AND(2=E6,B7=B6),3,B7=B6,2,TRUE,1)</f>
        <v>3</v>
      </c>
    </row>
    <row r="8" spans="1:5" x14ac:dyDescent="0.3">
      <c r="A8" t="s">
        <v>154</v>
      </c>
      <c r="B8">
        <v>2479</v>
      </c>
      <c r="C8" t="s">
        <v>92</v>
      </c>
      <c r="D8">
        <v>676</v>
      </c>
      <c r="E8" cm="1">
        <f t="array" ref="E8">_xlfn.IFS(AND(2=E7,B8=B7),3,B8=B7,2,TRUE,1)</f>
        <v>1</v>
      </c>
    </row>
    <row r="9" spans="1:5" x14ac:dyDescent="0.3">
      <c r="A9" t="s">
        <v>155</v>
      </c>
      <c r="B9">
        <v>2479</v>
      </c>
      <c r="C9" t="s">
        <v>92</v>
      </c>
      <c r="D9">
        <v>352</v>
      </c>
      <c r="E9" cm="1">
        <f t="array" ref="E9">_xlfn.IFS(AND(2=E8,B9=B8),3,B9=B8,2,TRUE,1)</f>
        <v>2</v>
      </c>
    </row>
    <row r="10" spans="1:5" x14ac:dyDescent="0.3">
      <c r="A10" t="s">
        <v>156</v>
      </c>
      <c r="B10">
        <v>2479</v>
      </c>
      <c r="C10" t="s">
        <v>92</v>
      </c>
      <c r="D10">
        <v>1208</v>
      </c>
      <c r="E10" cm="1">
        <f t="array" ref="E10">_xlfn.IFS(AND(2=E9,B10=B9),3,B10=B9,2,TRUE,1)</f>
        <v>3</v>
      </c>
    </row>
    <row r="11" spans="1:5" x14ac:dyDescent="0.3">
      <c r="A11" t="s">
        <v>151</v>
      </c>
      <c r="B11">
        <v>2580</v>
      </c>
      <c r="C11" t="s">
        <v>92</v>
      </c>
      <c r="D11">
        <v>1415</v>
      </c>
      <c r="E11" cm="1">
        <f t="array" ref="E11">_xlfn.IFS(AND(2=E10,B11=B10),3,B11=B10,2,TRUE,1)</f>
        <v>1</v>
      </c>
    </row>
    <row r="12" spans="1:5" x14ac:dyDescent="0.3">
      <c r="A12" t="s">
        <v>152</v>
      </c>
      <c r="B12">
        <v>2580</v>
      </c>
      <c r="C12" t="s">
        <v>92</v>
      </c>
      <c r="D12">
        <v>682</v>
      </c>
      <c r="E12" cm="1">
        <f t="array" ref="E12">_xlfn.IFS(AND(2=E11,B12=B11),3,B12=B11,2,TRUE,1)</f>
        <v>2</v>
      </c>
    </row>
    <row r="13" spans="1:5" x14ac:dyDescent="0.3">
      <c r="A13" t="s">
        <v>153</v>
      </c>
      <c r="B13">
        <v>2580</v>
      </c>
      <c r="C13" t="s">
        <v>92</v>
      </c>
      <c r="D13">
        <v>1023</v>
      </c>
      <c r="E13" cm="1">
        <f t="array" ref="E13">_xlfn.IFS(AND(2=E12,B13=B12),3,B13=B12,2,TRUE,1)</f>
        <v>3</v>
      </c>
    </row>
    <row r="14" spans="1:5" x14ac:dyDescent="0.3">
      <c r="A14" t="s">
        <v>127</v>
      </c>
      <c r="B14">
        <v>2685</v>
      </c>
      <c r="C14" t="s">
        <v>92</v>
      </c>
      <c r="D14">
        <v>930</v>
      </c>
      <c r="E14" cm="1">
        <f t="array" ref="E14">_xlfn.IFS(AND(2=E13,B14=B13),3,B14=B13,2,TRUE,1)</f>
        <v>1</v>
      </c>
    </row>
    <row r="15" spans="1:5" x14ac:dyDescent="0.3">
      <c r="A15" t="s">
        <v>128</v>
      </c>
      <c r="B15">
        <v>2685</v>
      </c>
      <c r="C15" t="s">
        <v>92</v>
      </c>
      <c r="D15">
        <v>166</v>
      </c>
      <c r="E15" cm="1">
        <f t="array" ref="E15">_xlfn.IFS(AND(2=E14,B15=B14),3,B15=B14,2,TRUE,1)</f>
        <v>2</v>
      </c>
    </row>
    <row r="16" spans="1:5" x14ac:dyDescent="0.3">
      <c r="A16" t="s">
        <v>129</v>
      </c>
      <c r="B16">
        <v>2685</v>
      </c>
      <c r="C16" t="s">
        <v>92</v>
      </c>
      <c r="D16">
        <v>181</v>
      </c>
      <c r="E16" cm="1">
        <f t="array" ref="E16">_xlfn.IFS(AND(2=E15,B16=B15),3,B16=B15,2,TRUE,1)</f>
        <v>3</v>
      </c>
    </row>
    <row r="17" spans="1:5" x14ac:dyDescent="0.3">
      <c r="A17" t="s">
        <v>93</v>
      </c>
      <c r="B17">
        <v>3006</v>
      </c>
      <c r="C17" t="s">
        <v>92</v>
      </c>
      <c r="D17">
        <v>2948</v>
      </c>
      <c r="E17" cm="1">
        <f t="array" ref="E17">_xlfn.IFS(AND(2=E16,B17=B16),3,B17=B16,2,TRUE,1)</f>
        <v>1</v>
      </c>
    </row>
    <row r="18" spans="1:5" x14ac:dyDescent="0.3">
      <c r="A18" t="s">
        <v>94</v>
      </c>
      <c r="B18">
        <v>3006</v>
      </c>
      <c r="C18" t="s">
        <v>92</v>
      </c>
      <c r="D18">
        <v>545</v>
      </c>
      <c r="E18" cm="1">
        <f t="array" ref="E18">_xlfn.IFS(AND(2=E17,B18=B17),3,B18=B17,2,TRUE,1)</f>
        <v>2</v>
      </c>
    </row>
    <row r="19" spans="1:5" x14ac:dyDescent="0.3">
      <c r="A19" t="s">
        <v>95</v>
      </c>
      <c r="B19">
        <v>3006</v>
      </c>
      <c r="C19" t="s">
        <v>92</v>
      </c>
      <c r="D19">
        <v>123</v>
      </c>
      <c r="E19" cm="1">
        <f t="array" ref="E19">_xlfn.IFS(AND(2=E18,B19=B18),3,B19=B18,2,TRUE,1)</f>
        <v>3</v>
      </c>
    </row>
    <row r="20" spans="1:5" x14ac:dyDescent="0.3">
      <c r="A20" t="s">
        <v>133</v>
      </c>
      <c r="B20">
        <v>3698</v>
      </c>
      <c r="C20" t="s">
        <v>92</v>
      </c>
      <c r="D20">
        <v>11928</v>
      </c>
      <c r="E20" cm="1">
        <f t="array" ref="E20">_xlfn.IFS(AND(2=E19,B20=B19),3,B20=B19,2,TRUE,1)</f>
        <v>1</v>
      </c>
    </row>
    <row r="21" spans="1:5" x14ac:dyDescent="0.3">
      <c r="A21" t="s">
        <v>134</v>
      </c>
      <c r="B21">
        <v>3698</v>
      </c>
      <c r="C21" t="s">
        <v>92</v>
      </c>
      <c r="D21">
        <v>9161</v>
      </c>
      <c r="E21" cm="1">
        <f t="array" ref="E21">_xlfn.IFS(AND(2=E20,B21=B20),3,B21=B20,2,TRUE,1)</f>
        <v>2</v>
      </c>
    </row>
    <row r="22" spans="1:5" x14ac:dyDescent="0.3">
      <c r="A22" t="s">
        <v>135</v>
      </c>
      <c r="B22">
        <v>3698</v>
      </c>
      <c r="C22" t="s">
        <v>92</v>
      </c>
      <c r="D22">
        <v>11548</v>
      </c>
      <c r="E22" cm="1">
        <f t="array" ref="E22">_xlfn.IFS(AND(2=E21,B22=B21),3,B22=B21,2,TRUE,1)</f>
        <v>3</v>
      </c>
    </row>
    <row r="23" spans="1:5" x14ac:dyDescent="0.3">
      <c r="A23" t="s">
        <v>118</v>
      </c>
      <c r="B23">
        <v>3905</v>
      </c>
      <c r="C23" t="s">
        <v>92</v>
      </c>
      <c r="D23">
        <v>3322</v>
      </c>
      <c r="E23" cm="1">
        <f t="array" ref="E23">_xlfn.IFS(AND(2=E22,B23=B22),3,B23=B22,2,TRUE,1)</f>
        <v>1</v>
      </c>
    </row>
    <row r="24" spans="1:5" x14ac:dyDescent="0.3">
      <c r="A24" t="s">
        <v>119</v>
      </c>
      <c r="B24">
        <v>3905</v>
      </c>
      <c r="C24" t="s">
        <v>92</v>
      </c>
      <c r="D24">
        <v>2952</v>
      </c>
      <c r="E24" cm="1">
        <f t="array" ref="E24">_xlfn.IFS(AND(2=E23,B24=B23),3,B24=B23,2,TRUE,1)</f>
        <v>2</v>
      </c>
    </row>
    <row r="25" spans="1:5" x14ac:dyDescent="0.3">
      <c r="A25" t="s">
        <v>120</v>
      </c>
      <c r="B25">
        <v>3905</v>
      </c>
      <c r="C25" t="s">
        <v>92</v>
      </c>
      <c r="D25">
        <v>4682</v>
      </c>
      <c r="E25" cm="1">
        <f t="array" ref="E25">_xlfn.IFS(AND(2=E24,B25=B24),3,B25=B24,2,TRUE,1)</f>
        <v>3</v>
      </c>
    </row>
    <row r="26" spans="1:5" x14ac:dyDescent="0.3">
      <c r="A26" t="s">
        <v>112</v>
      </c>
      <c r="B26">
        <v>4837</v>
      </c>
      <c r="C26" t="s">
        <v>92</v>
      </c>
      <c r="D26">
        <v>4957</v>
      </c>
      <c r="E26" cm="1">
        <f t="array" ref="E26">_xlfn.IFS(AND(2=E25,B26=B25),3,B26=B25,2,TRUE,1)</f>
        <v>1</v>
      </c>
    </row>
    <row r="27" spans="1:5" x14ac:dyDescent="0.3">
      <c r="A27" t="s">
        <v>113</v>
      </c>
      <c r="B27">
        <v>4837</v>
      </c>
      <c r="C27" t="s">
        <v>92</v>
      </c>
      <c r="D27">
        <v>2683</v>
      </c>
      <c r="E27" cm="1">
        <f t="array" ref="E27">_xlfn.IFS(AND(2=E26,B27=B26),3,B27=B26,2,TRUE,1)</f>
        <v>2</v>
      </c>
    </row>
    <row r="28" spans="1:5" x14ac:dyDescent="0.3">
      <c r="A28" t="s">
        <v>114</v>
      </c>
      <c r="B28">
        <v>4837</v>
      </c>
      <c r="C28" t="s">
        <v>92</v>
      </c>
      <c r="D28">
        <v>3243</v>
      </c>
      <c r="E28" cm="1">
        <f t="array" ref="E28">_xlfn.IFS(AND(2=E27,B28=B27),3,B28=B27,2,TRUE,1)</f>
        <v>3</v>
      </c>
    </row>
    <row r="29" spans="1:5" x14ac:dyDescent="0.3">
      <c r="A29" t="s">
        <v>148</v>
      </c>
      <c r="B29">
        <v>5599</v>
      </c>
      <c r="C29" t="s">
        <v>92</v>
      </c>
      <c r="D29">
        <v>7985</v>
      </c>
      <c r="E29" cm="1">
        <f t="array" ref="E29">_xlfn.IFS(AND(2=E28,B29=B28),3,B29=B28,2,TRUE,1)</f>
        <v>1</v>
      </c>
    </row>
    <row r="30" spans="1:5" x14ac:dyDescent="0.3">
      <c r="A30" t="s">
        <v>149</v>
      </c>
      <c r="B30">
        <v>5599</v>
      </c>
      <c r="C30" t="s">
        <v>92</v>
      </c>
      <c r="D30">
        <v>185</v>
      </c>
      <c r="E30" cm="1">
        <f t="array" ref="E30">_xlfn.IFS(AND(2=E29,B30=B29),3,B30=B29,2,TRUE,1)</f>
        <v>2</v>
      </c>
    </row>
    <row r="31" spans="1:5" x14ac:dyDescent="0.3">
      <c r="A31" t="s">
        <v>150</v>
      </c>
      <c r="B31">
        <v>5599</v>
      </c>
      <c r="C31" t="s">
        <v>92</v>
      </c>
      <c r="D31">
        <v>53</v>
      </c>
      <c r="E31" cm="1">
        <f t="array" ref="E31">_xlfn.IFS(AND(2=E30,B31=B30),3,B31=B30,2,TRUE,1)</f>
        <v>3</v>
      </c>
    </row>
    <row r="32" spans="1:5" x14ac:dyDescent="0.3">
      <c r="A32" t="s">
        <v>91</v>
      </c>
      <c r="B32">
        <v>6574</v>
      </c>
      <c r="C32" t="s">
        <v>92</v>
      </c>
      <c r="D32">
        <v>38</v>
      </c>
      <c r="E32" cm="1">
        <f t="array" ref="E32">_xlfn.IFS(AND(2=E31,B32=B31),3,B32=B31,2,TRUE,1)</f>
        <v>1</v>
      </c>
    </row>
    <row r="33" spans="1:5" x14ac:dyDescent="0.3">
      <c r="A33" t="s">
        <v>105</v>
      </c>
      <c r="B33">
        <v>8533</v>
      </c>
      <c r="C33" t="s">
        <v>92</v>
      </c>
      <c r="D33">
        <v>4</v>
      </c>
      <c r="E33" cm="1">
        <f t="array" ref="E33">_xlfn.IFS(AND(2=E32,B33=B32),3,B33=B32,2,TRUE,1)</f>
        <v>1</v>
      </c>
    </row>
    <row r="34" spans="1:5" x14ac:dyDescent="0.3">
      <c r="A34" t="s">
        <v>172</v>
      </c>
      <c r="B34">
        <v>8931</v>
      </c>
      <c r="C34" t="s">
        <v>164</v>
      </c>
      <c r="D34">
        <v>526</v>
      </c>
      <c r="E34" cm="1">
        <f t="array" ref="E34">_xlfn.IFS(AND(2=E33,B34=B33),3,B34=B33,2,TRUE,1)</f>
        <v>1</v>
      </c>
    </row>
    <row r="35" spans="1:5" x14ac:dyDescent="0.3">
      <c r="A35" t="s">
        <v>173</v>
      </c>
      <c r="B35">
        <v>8931</v>
      </c>
      <c r="C35" t="s">
        <v>164</v>
      </c>
      <c r="D35">
        <v>39</v>
      </c>
      <c r="E35" cm="1">
        <f t="array" ref="E35">_xlfn.IFS(AND(2=E34,B35=B34),3,B35=B34,2,TRUE,1)</f>
        <v>2</v>
      </c>
    </row>
    <row r="36" spans="1:5" x14ac:dyDescent="0.3">
      <c r="A36" t="s">
        <v>88</v>
      </c>
      <c r="B36">
        <v>8952</v>
      </c>
      <c r="C36" t="s">
        <v>85</v>
      </c>
      <c r="D36">
        <v>897</v>
      </c>
      <c r="E36" cm="1">
        <f t="array" ref="E36">_xlfn.IFS(AND(2=E35,B36=B35),3,B36=B35,2,TRUE,1)</f>
        <v>1</v>
      </c>
    </row>
    <row r="37" spans="1:5" x14ac:dyDescent="0.3">
      <c r="A37" t="s">
        <v>89</v>
      </c>
      <c r="B37">
        <v>8952</v>
      </c>
      <c r="C37" t="s">
        <v>85</v>
      </c>
      <c r="D37">
        <v>203</v>
      </c>
      <c r="E37" cm="1">
        <f t="array" ref="E37">_xlfn.IFS(AND(2=E36,B37=B36),3,B37=B36,2,TRUE,1)</f>
        <v>2</v>
      </c>
    </row>
    <row r="38" spans="1:5" x14ac:dyDescent="0.3">
      <c r="A38" t="s">
        <v>90</v>
      </c>
      <c r="B38">
        <v>8952</v>
      </c>
      <c r="C38" t="s">
        <v>85</v>
      </c>
      <c r="D38">
        <v>371</v>
      </c>
      <c r="E38" cm="1">
        <f t="array" ref="E38">_xlfn.IFS(AND(2=E37,B38=B37),3,B38=B37,2,TRUE,1)</f>
        <v>3</v>
      </c>
    </row>
    <row r="39" spans="1:5" x14ac:dyDescent="0.3">
      <c r="A39" t="s">
        <v>163</v>
      </c>
      <c r="B39">
        <v>9828</v>
      </c>
      <c r="C39" t="s">
        <v>164</v>
      </c>
      <c r="D39">
        <v>5132</v>
      </c>
      <c r="E39" cm="1">
        <f t="array" ref="E39">_xlfn.IFS(AND(2=E38,B39=B38),3,B39=B38,2,TRUE,1)</f>
        <v>1</v>
      </c>
    </row>
    <row r="40" spans="1:5" x14ac:dyDescent="0.3">
      <c r="A40" t="s">
        <v>165</v>
      </c>
      <c r="B40">
        <v>9828</v>
      </c>
      <c r="C40" t="s">
        <v>164</v>
      </c>
      <c r="D40">
        <v>2877</v>
      </c>
      <c r="E40" cm="1">
        <f t="array" ref="E40">_xlfn.IFS(AND(2=E39,B40=B39),3,B40=B39,2,TRUE,1)</f>
        <v>2</v>
      </c>
    </row>
    <row r="41" spans="1:5" x14ac:dyDescent="0.3">
      <c r="A41" t="s">
        <v>166</v>
      </c>
      <c r="B41">
        <v>9828</v>
      </c>
      <c r="C41" t="s">
        <v>164</v>
      </c>
      <c r="D41">
        <v>2614</v>
      </c>
      <c r="E41" cm="1">
        <f t="array" ref="E41">_xlfn.IFS(AND(2=E40,B41=B40),3,B41=B40,2,TRUE,1)</f>
        <v>3</v>
      </c>
    </row>
    <row r="42" spans="1:5" x14ac:dyDescent="0.3">
      <c r="A42" t="s">
        <v>157</v>
      </c>
      <c r="B42">
        <v>10364</v>
      </c>
      <c r="C42" t="s">
        <v>92</v>
      </c>
      <c r="D42">
        <v>6710</v>
      </c>
      <c r="E42" cm="1">
        <f t="array" ref="E42">_xlfn.IFS(AND(2=E41,B42=B41),3,B42=B41,2,TRUE,1)</f>
        <v>1</v>
      </c>
    </row>
    <row r="43" spans="1:5" x14ac:dyDescent="0.3">
      <c r="A43" t="s">
        <v>158</v>
      </c>
      <c r="B43">
        <v>10364</v>
      </c>
      <c r="C43" t="s">
        <v>92</v>
      </c>
      <c r="D43">
        <v>3767</v>
      </c>
      <c r="E43" cm="1">
        <f t="array" ref="E43">_xlfn.IFS(AND(2=E42,B43=B42),3,B43=B42,2,TRUE,1)</f>
        <v>2</v>
      </c>
    </row>
    <row r="44" spans="1:5" x14ac:dyDescent="0.3">
      <c r="A44" t="s">
        <v>159</v>
      </c>
      <c r="B44">
        <v>10364</v>
      </c>
      <c r="C44" t="s">
        <v>92</v>
      </c>
      <c r="D44">
        <v>3773</v>
      </c>
      <c r="E44" cm="1">
        <f t="array" ref="E44">_xlfn.IFS(AND(2=E43,B44=B43),3,B44=B43,2,TRUE,1)</f>
        <v>3</v>
      </c>
    </row>
    <row r="45" spans="1:5" x14ac:dyDescent="0.3">
      <c r="A45" t="s">
        <v>146</v>
      </c>
      <c r="B45">
        <v>10615</v>
      </c>
      <c r="C45" t="s">
        <v>92</v>
      </c>
      <c r="D45">
        <v>55</v>
      </c>
      <c r="E45" cm="1">
        <f t="array" ref="E45">_xlfn.IFS(AND(2=E44,B45=B44),3,B45=B44,2,TRUE,1)</f>
        <v>1</v>
      </c>
    </row>
    <row r="46" spans="1:5" x14ac:dyDescent="0.3">
      <c r="A46" t="s">
        <v>170</v>
      </c>
      <c r="B46">
        <v>10759</v>
      </c>
      <c r="C46" t="s">
        <v>164</v>
      </c>
      <c r="D46">
        <v>294</v>
      </c>
      <c r="E46" cm="1">
        <f t="array" ref="E46">_xlfn.IFS(AND(2=E45,B46=B45),3,B46=B45,2,TRUE,1)</f>
        <v>1</v>
      </c>
    </row>
    <row r="47" spans="1:5" x14ac:dyDescent="0.3">
      <c r="A47" t="s">
        <v>171</v>
      </c>
      <c r="B47">
        <v>10759</v>
      </c>
      <c r="C47" t="s">
        <v>164</v>
      </c>
      <c r="D47">
        <v>10</v>
      </c>
      <c r="E47" cm="1">
        <f t="array" ref="E47">_xlfn.IFS(AND(2=E46,B47=B46),3,B47=B46,2,TRUE,1)</f>
        <v>2</v>
      </c>
    </row>
    <row r="48" spans="1:5" x14ac:dyDescent="0.3">
      <c r="A48" t="s">
        <v>109</v>
      </c>
      <c r="B48">
        <v>11498</v>
      </c>
      <c r="C48" t="s">
        <v>92</v>
      </c>
      <c r="D48">
        <v>18339</v>
      </c>
      <c r="E48" cm="1">
        <f t="array" ref="E48">_xlfn.IFS(AND(2=E47,B48=B47),3,B48=B47,2,TRUE,1)</f>
        <v>1</v>
      </c>
    </row>
    <row r="49" spans="1:5" x14ac:dyDescent="0.3">
      <c r="A49" t="s">
        <v>110</v>
      </c>
      <c r="B49">
        <v>11498</v>
      </c>
      <c r="C49" t="s">
        <v>92</v>
      </c>
      <c r="D49">
        <v>15672</v>
      </c>
      <c r="E49" cm="1">
        <f t="array" ref="E49">_xlfn.IFS(AND(2=E48,B49=B48),3,B49=B48,2,TRUE,1)</f>
        <v>2</v>
      </c>
    </row>
    <row r="50" spans="1:5" x14ac:dyDescent="0.3">
      <c r="A50" t="s">
        <v>111</v>
      </c>
      <c r="B50">
        <v>11498</v>
      </c>
      <c r="C50" t="s">
        <v>92</v>
      </c>
      <c r="D50">
        <v>14677</v>
      </c>
      <c r="E50" cm="1">
        <f t="array" ref="E50">_xlfn.IFS(AND(2=E49,B50=B49),3,B50=B49,2,TRUE,1)</f>
        <v>3</v>
      </c>
    </row>
    <row r="51" spans="1:5" x14ac:dyDescent="0.3">
      <c r="A51" t="s">
        <v>121</v>
      </c>
      <c r="B51">
        <v>11666</v>
      </c>
      <c r="C51" t="s">
        <v>92</v>
      </c>
      <c r="D51">
        <v>1326</v>
      </c>
      <c r="E51" cm="1">
        <f t="array" ref="E51">_xlfn.IFS(AND(2=E50,B51=B50),3,B51=B50,2,TRUE,1)</f>
        <v>1</v>
      </c>
    </row>
    <row r="52" spans="1:5" x14ac:dyDescent="0.3">
      <c r="A52" t="s">
        <v>122</v>
      </c>
      <c r="B52">
        <v>11666</v>
      </c>
      <c r="C52" t="s">
        <v>92</v>
      </c>
      <c r="D52">
        <v>334</v>
      </c>
      <c r="E52" cm="1">
        <f t="array" ref="E52">_xlfn.IFS(AND(2=E51,B52=B51),3,B52=B51,2,TRUE,1)</f>
        <v>2</v>
      </c>
    </row>
    <row r="53" spans="1:5" x14ac:dyDescent="0.3">
      <c r="A53" t="s">
        <v>123</v>
      </c>
      <c r="B53">
        <v>11666</v>
      </c>
      <c r="C53" t="s">
        <v>92</v>
      </c>
      <c r="D53">
        <v>165</v>
      </c>
      <c r="E53" cm="1">
        <f t="array" ref="E53">_xlfn.IFS(AND(2=E52,B53=B52),3,B53=B52,2,TRUE,1)</f>
        <v>3</v>
      </c>
    </row>
    <row r="54" spans="1:5" x14ac:dyDescent="0.3">
      <c r="A54" t="s">
        <v>140</v>
      </c>
      <c r="B54">
        <v>13094</v>
      </c>
      <c r="C54" t="s">
        <v>92</v>
      </c>
      <c r="D54">
        <v>8168</v>
      </c>
      <c r="E54" cm="1">
        <f t="array" ref="E54">_xlfn.IFS(AND(2=E53,B54=B53),3,B54=B53,2,TRUE,1)</f>
        <v>1</v>
      </c>
    </row>
    <row r="55" spans="1:5" x14ac:dyDescent="0.3">
      <c r="A55" t="s">
        <v>141</v>
      </c>
      <c r="B55">
        <v>13094</v>
      </c>
      <c r="C55" t="s">
        <v>92</v>
      </c>
      <c r="D55">
        <v>5779</v>
      </c>
      <c r="E55" cm="1">
        <f t="array" ref="E55">_xlfn.IFS(AND(2=E54,B55=B54),3,B55=B54,2,TRUE,1)</f>
        <v>2</v>
      </c>
    </row>
    <row r="56" spans="1:5" x14ac:dyDescent="0.3">
      <c r="A56" t="s">
        <v>142</v>
      </c>
      <c r="B56">
        <v>13094</v>
      </c>
      <c r="C56" t="s">
        <v>92</v>
      </c>
      <c r="D56">
        <v>5100</v>
      </c>
      <c r="E56" cm="1">
        <f t="array" ref="E56">_xlfn.IFS(AND(2=E55,B56=B55),3,B56=B55,2,TRUE,1)</f>
        <v>3</v>
      </c>
    </row>
    <row r="57" spans="1:5" x14ac:dyDescent="0.3">
      <c r="A57" t="s">
        <v>130</v>
      </c>
      <c r="B57">
        <v>13521</v>
      </c>
      <c r="C57" t="s">
        <v>92</v>
      </c>
      <c r="D57">
        <v>9484</v>
      </c>
      <c r="E57" cm="1">
        <f t="array" ref="E57">_xlfn.IFS(AND(2=E56,B57=B56),3,B57=B56,2,TRUE,1)</f>
        <v>1</v>
      </c>
    </row>
    <row r="58" spans="1:5" x14ac:dyDescent="0.3">
      <c r="A58" t="s">
        <v>131</v>
      </c>
      <c r="B58">
        <v>13521</v>
      </c>
      <c r="C58" t="s">
        <v>92</v>
      </c>
      <c r="D58">
        <v>5004</v>
      </c>
      <c r="E58" cm="1">
        <f t="array" ref="E58">_xlfn.IFS(AND(2=E57,B58=B57),3,B58=B57,2,TRUE,1)</f>
        <v>2</v>
      </c>
    </row>
    <row r="59" spans="1:5" x14ac:dyDescent="0.3">
      <c r="A59" t="s">
        <v>132</v>
      </c>
      <c r="B59">
        <v>13521</v>
      </c>
      <c r="C59" t="s">
        <v>92</v>
      </c>
      <c r="D59">
        <v>3591</v>
      </c>
      <c r="E59" cm="1">
        <f t="array" ref="E59">_xlfn.IFS(AND(2=E58,B59=B58),3,B59=B58,2,TRUE,1)</f>
        <v>3</v>
      </c>
    </row>
    <row r="60" spans="1:5" x14ac:dyDescent="0.3">
      <c r="A60" t="s">
        <v>102</v>
      </c>
      <c r="B60">
        <v>13571</v>
      </c>
      <c r="C60" t="s">
        <v>92</v>
      </c>
      <c r="D60">
        <v>6546</v>
      </c>
      <c r="E60" cm="1">
        <f t="array" ref="E60">_xlfn.IFS(AND(2=E59,B60=B59),3,B60=B59,2,TRUE,1)</f>
        <v>1</v>
      </c>
    </row>
    <row r="61" spans="1:5" x14ac:dyDescent="0.3">
      <c r="A61" t="s">
        <v>103</v>
      </c>
      <c r="B61">
        <v>13571</v>
      </c>
      <c r="C61" t="s">
        <v>92</v>
      </c>
      <c r="D61">
        <v>5246</v>
      </c>
      <c r="E61" cm="1">
        <f t="array" ref="E61">_xlfn.IFS(AND(2=E60,B61=B60),3,B61=B60,2,TRUE,1)</f>
        <v>2</v>
      </c>
    </row>
    <row r="62" spans="1:5" x14ac:dyDescent="0.3">
      <c r="A62" t="s">
        <v>104</v>
      </c>
      <c r="B62">
        <v>13571</v>
      </c>
      <c r="C62" t="s">
        <v>92</v>
      </c>
      <c r="D62">
        <v>9174</v>
      </c>
      <c r="E62" cm="1">
        <f t="array" ref="E62">_xlfn.IFS(AND(2=E61,B62=B61),3,B62=B61,2,TRUE,1)</f>
        <v>3</v>
      </c>
    </row>
    <row r="63" spans="1:5" x14ac:dyDescent="0.3">
      <c r="A63" t="s">
        <v>160</v>
      </c>
      <c r="B63">
        <v>13953</v>
      </c>
      <c r="C63" t="s">
        <v>92</v>
      </c>
      <c r="D63">
        <v>3574</v>
      </c>
      <c r="E63" cm="1">
        <f t="array" ref="E63">_xlfn.IFS(AND(2=E62,B63=B62),3,B63=B62,2,TRUE,1)</f>
        <v>1</v>
      </c>
    </row>
    <row r="64" spans="1:5" x14ac:dyDescent="0.3">
      <c r="A64" t="s">
        <v>161</v>
      </c>
      <c r="B64">
        <v>13953</v>
      </c>
      <c r="C64" t="s">
        <v>92</v>
      </c>
      <c r="D64">
        <v>1603</v>
      </c>
      <c r="E64" cm="1">
        <f t="array" ref="E64">_xlfn.IFS(AND(2=E63,B64=B63),3,B64=B63,2,TRUE,1)</f>
        <v>2</v>
      </c>
    </row>
    <row r="65" spans="1:5" x14ac:dyDescent="0.3">
      <c r="A65" t="s">
        <v>162</v>
      </c>
      <c r="B65">
        <v>13953</v>
      </c>
      <c r="C65" t="s">
        <v>92</v>
      </c>
      <c r="D65">
        <v>2516</v>
      </c>
      <c r="E65" cm="1">
        <f t="array" ref="E65">_xlfn.IFS(AND(2=E64,B65=B64),3,B65=B64,2,TRUE,1)</f>
        <v>3</v>
      </c>
    </row>
    <row r="66" spans="1:5" x14ac:dyDescent="0.3">
      <c r="A66" t="s">
        <v>143</v>
      </c>
      <c r="B66">
        <v>14761</v>
      </c>
      <c r="C66" t="s">
        <v>92</v>
      </c>
      <c r="D66">
        <v>12795</v>
      </c>
      <c r="E66" cm="1">
        <f t="array" ref="E66">_xlfn.IFS(AND(2=E65,B66=B65),3,B66=B65,2,TRUE,1)</f>
        <v>1</v>
      </c>
    </row>
    <row r="67" spans="1:5" x14ac:dyDescent="0.3">
      <c r="A67" t="s">
        <v>144</v>
      </c>
      <c r="B67">
        <v>14761</v>
      </c>
      <c r="C67" t="s">
        <v>92</v>
      </c>
      <c r="D67">
        <v>2316</v>
      </c>
      <c r="E67" cm="1">
        <f t="array" ref="E67">_xlfn.IFS(AND(2=E66,B67=B66),3,B67=B66,2,TRUE,1)</f>
        <v>2</v>
      </c>
    </row>
    <row r="68" spans="1:5" x14ac:dyDescent="0.3">
      <c r="A68" t="s">
        <v>145</v>
      </c>
      <c r="B68">
        <v>14761</v>
      </c>
      <c r="C68" t="s">
        <v>92</v>
      </c>
      <c r="D68">
        <v>619</v>
      </c>
      <c r="E68" cm="1">
        <f t="array" ref="E68">_xlfn.IFS(AND(2=E67,B68=B67),3,B68=B67,2,TRUE,1)</f>
        <v>3</v>
      </c>
    </row>
    <row r="69" spans="1:5" x14ac:dyDescent="0.3">
      <c r="A69" t="s">
        <v>137</v>
      </c>
      <c r="B69">
        <v>16836</v>
      </c>
      <c r="C69" t="s">
        <v>92</v>
      </c>
      <c r="D69">
        <v>9638</v>
      </c>
      <c r="E69" cm="1">
        <f t="array" ref="E69">_xlfn.IFS(AND(2=E68,B69=B68),3,B69=B68,2,TRUE,1)</f>
        <v>1</v>
      </c>
    </row>
    <row r="70" spans="1:5" x14ac:dyDescent="0.3">
      <c r="A70" t="s">
        <v>138</v>
      </c>
      <c r="B70">
        <v>16836</v>
      </c>
      <c r="C70" t="s">
        <v>92</v>
      </c>
      <c r="D70">
        <v>1640</v>
      </c>
      <c r="E70" cm="1">
        <f t="array" ref="E70">_xlfn.IFS(AND(2=E69,B70=B69),3,B70=B69,2,TRUE,1)</f>
        <v>2</v>
      </c>
    </row>
    <row r="71" spans="1:5" x14ac:dyDescent="0.3">
      <c r="A71" t="s">
        <v>139</v>
      </c>
      <c r="B71">
        <v>16836</v>
      </c>
      <c r="C71" t="s">
        <v>92</v>
      </c>
      <c r="D71">
        <v>843</v>
      </c>
      <c r="E71" cm="1">
        <f t="array" ref="E71">_xlfn.IFS(AND(2=E70,B71=B70),3,B71=B70,2,TRUE,1)</f>
        <v>3</v>
      </c>
    </row>
    <row r="72" spans="1:5" x14ac:dyDescent="0.3">
      <c r="A72" t="s">
        <v>106</v>
      </c>
      <c r="B72">
        <v>16997</v>
      </c>
      <c r="C72" t="s">
        <v>92</v>
      </c>
      <c r="D72">
        <v>672</v>
      </c>
      <c r="E72" cm="1">
        <f t="array" ref="E72">_xlfn.IFS(AND(2=E71,B72=B71),3,B72=B71,2,TRUE,1)</f>
        <v>1</v>
      </c>
    </row>
    <row r="73" spans="1:5" x14ac:dyDescent="0.3">
      <c r="A73" t="s">
        <v>107</v>
      </c>
      <c r="B73">
        <v>16997</v>
      </c>
      <c r="C73" t="s">
        <v>92</v>
      </c>
      <c r="D73">
        <v>141</v>
      </c>
      <c r="E73" cm="1">
        <f t="array" ref="E73">_xlfn.IFS(AND(2=E72,B73=B72),3,B73=B72,2,TRUE,1)</f>
        <v>2</v>
      </c>
    </row>
    <row r="74" spans="1:5" x14ac:dyDescent="0.3">
      <c r="A74" t="s">
        <v>108</v>
      </c>
      <c r="B74">
        <v>16997</v>
      </c>
      <c r="C74" t="s">
        <v>92</v>
      </c>
      <c r="D74">
        <v>5805</v>
      </c>
      <c r="E74" cm="1">
        <f t="array" ref="E74">_xlfn.IFS(AND(2=E73,B74=B73),3,B74=B73,2,TRUE,1)</f>
        <v>3</v>
      </c>
    </row>
    <row r="75" spans="1:5" x14ac:dyDescent="0.3">
      <c r="A75" t="s">
        <v>115</v>
      </c>
      <c r="B75">
        <v>17855</v>
      </c>
      <c r="C75" t="s">
        <v>92</v>
      </c>
      <c r="D75">
        <v>7250</v>
      </c>
      <c r="E75" cm="1">
        <f t="array" ref="E75">_xlfn.IFS(AND(2=E74,B75=B74),3,B75=B74,2,TRUE,1)</f>
        <v>1</v>
      </c>
    </row>
    <row r="76" spans="1:5" x14ac:dyDescent="0.3">
      <c r="A76" t="s">
        <v>116</v>
      </c>
      <c r="B76">
        <v>17855</v>
      </c>
      <c r="C76" t="s">
        <v>92</v>
      </c>
      <c r="D76">
        <v>6835</v>
      </c>
      <c r="E76" cm="1">
        <f t="array" ref="E76">_xlfn.IFS(AND(2=E75,B76=B75),3,B76=B75,2,TRUE,1)</f>
        <v>2</v>
      </c>
    </row>
    <row r="77" spans="1:5" x14ac:dyDescent="0.3">
      <c r="A77" t="s">
        <v>117</v>
      </c>
      <c r="B77">
        <v>17855</v>
      </c>
      <c r="C77" t="s">
        <v>92</v>
      </c>
      <c r="D77">
        <v>7133</v>
      </c>
      <c r="E77" cm="1">
        <f t="array" ref="E77">_xlfn.IFS(AND(2=E76,B77=B76),3,B77=B76,2,TRUE,1)</f>
        <v>3</v>
      </c>
    </row>
    <row r="78" spans="1:5" x14ac:dyDescent="0.3">
      <c r="A78" t="s">
        <v>84</v>
      </c>
      <c r="B78">
        <v>18152</v>
      </c>
      <c r="C78" t="s">
        <v>85</v>
      </c>
      <c r="D78">
        <v>1960</v>
      </c>
      <c r="E78" cm="1">
        <f t="array" ref="E78">_xlfn.IFS(AND(2=E77,B78=B77),3,B78=B77,2,TRUE,1)</f>
        <v>1</v>
      </c>
    </row>
    <row r="79" spans="1:5" x14ac:dyDescent="0.3">
      <c r="A79" t="s">
        <v>86</v>
      </c>
      <c r="B79">
        <v>18152</v>
      </c>
      <c r="C79" t="s">
        <v>85</v>
      </c>
      <c r="D79">
        <v>1120</v>
      </c>
      <c r="E79" cm="1">
        <f t="array" ref="E79">_xlfn.IFS(AND(2=E78,B79=B78),3,B79=B78,2,TRUE,1)</f>
        <v>2</v>
      </c>
    </row>
    <row r="80" spans="1:5" x14ac:dyDescent="0.3">
      <c r="A80" t="s">
        <v>87</v>
      </c>
      <c r="B80">
        <v>18152</v>
      </c>
      <c r="C80" t="s">
        <v>85</v>
      </c>
      <c r="D80">
        <v>10954</v>
      </c>
      <c r="E80" cm="1">
        <f t="array" ref="E80">_xlfn.IFS(AND(2=E79,B80=B79),3,B80=B79,2,TRUE,1)</f>
        <v>3</v>
      </c>
    </row>
    <row r="81" spans="1:11" x14ac:dyDescent="0.3">
      <c r="A81" t="s">
        <v>167</v>
      </c>
      <c r="B81">
        <v>18806</v>
      </c>
      <c r="C81" t="s">
        <v>164</v>
      </c>
      <c r="D81">
        <v>752</v>
      </c>
      <c r="E81" cm="1">
        <f t="array" ref="E81">_xlfn.IFS(AND(2=E80,B81=B80),3,B81=B80,2,TRUE,1)</f>
        <v>1</v>
      </c>
    </row>
    <row r="82" spans="1:11" x14ac:dyDescent="0.3">
      <c r="A82" t="s">
        <v>168</v>
      </c>
      <c r="B82">
        <v>18806</v>
      </c>
      <c r="C82" t="s">
        <v>164</v>
      </c>
      <c r="D82">
        <v>278</v>
      </c>
      <c r="E82" cm="1">
        <f t="array" ref="E82">_xlfn.IFS(AND(2=E81,B82=B81),3,B82=B81,2,TRUE,1)</f>
        <v>2</v>
      </c>
    </row>
    <row r="83" spans="1:11" x14ac:dyDescent="0.3">
      <c r="A83" t="s">
        <v>169</v>
      </c>
      <c r="B83">
        <v>18806</v>
      </c>
      <c r="C83" t="s">
        <v>164</v>
      </c>
      <c r="D83">
        <v>68</v>
      </c>
      <c r="E83" cm="1">
        <f t="array" ref="E83">_xlfn.IFS(AND(2=E82,B83=B82),3,B83=B82,2,TRUE,1)</f>
        <v>3</v>
      </c>
    </row>
    <row r="84" spans="1:11" x14ac:dyDescent="0.3">
      <c r="A84" t="s">
        <v>96</v>
      </c>
      <c r="B84">
        <v>18952</v>
      </c>
      <c r="C84" t="s">
        <v>92</v>
      </c>
      <c r="D84">
        <v>2161</v>
      </c>
      <c r="E84" cm="1">
        <f t="array" ref="E84">_xlfn.IFS(AND(2=E83,B84=B83),3,B84=B83,2,TRUE,1)</f>
        <v>1</v>
      </c>
    </row>
    <row r="85" spans="1:11" x14ac:dyDescent="0.3">
      <c r="A85" t="s">
        <v>97</v>
      </c>
      <c r="B85">
        <v>18952</v>
      </c>
      <c r="C85" t="s">
        <v>92</v>
      </c>
      <c r="D85">
        <v>1166</v>
      </c>
      <c r="E85" cm="1">
        <f t="array" ref="E85">_xlfn.IFS(AND(2=E84,B85=B84),3,B85=B84,2,TRUE,1)</f>
        <v>2</v>
      </c>
    </row>
    <row r="86" spans="1:11" x14ac:dyDescent="0.3">
      <c r="A86" t="s">
        <v>98</v>
      </c>
      <c r="B86">
        <v>18952</v>
      </c>
      <c r="C86" t="s">
        <v>92</v>
      </c>
      <c r="D86">
        <v>85</v>
      </c>
      <c r="E86" cm="1">
        <f t="array" ref="E86">_xlfn.IFS(AND(2=E85,B86=B85),3,B86=B85,2,TRUE,1)</f>
        <v>3</v>
      </c>
    </row>
    <row r="87" spans="1:11" x14ac:dyDescent="0.3">
      <c r="A87" t="s">
        <v>147</v>
      </c>
      <c r="B87">
        <v>19200</v>
      </c>
      <c r="C87" t="s">
        <v>92</v>
      </c>
      <c r="D87">
        <v>6</v>
      </c>
      <c r="E87" cm="1">
        <f t="array" ref="E87">_xlfn.IFS(AND(2=E86,B87=B86),3,B87=B86,2,TRUE,1)</f>
        <v>1</v>
      </c>
    </row>
    <row r="88" spans="1:11" x14ac:dyDescent="0.3">
      <c r="A88" t="s">
        <v>136</v>
      </c>
      <c r="B88">
        <v>21179</v>
      </c>
      <c r="C88" t="s">
        <v>92</v>
      </c>
      <c r="D88">
        <v>56</v>
      </c>
      <c r="E88" cm="1">
        <f t="array" ref="E88">_xlfn.IFS(AND(2=E87,B88=B87),3,B88=B87,2,TRUE,1)</f>
        <v>1</v>
      </c>
    </row>
    <row r="91" spans="1:11" x14ac:dyDescent="0.3">
      <c r="C91">
        <v>1</v>
      </c>
      <c r="D91">
        <v>2</v>
      </c>
      <c r="E91">
        <v>3</v>
      </c>
      <c r="I91">
        <v>1</v>
      </c>
      <c r="J91">
        <v>2</v>
      </c>
      <c r="K91">
        <v>3</v>
      </c>
    </row>
    <row r="92" spans="1:11" x14ac:dyDescent="0.3">
      <c r="B92">
        <v>1000</v>
      </c>
      <c r="C92">
        <f>COUNTIFS(sea_res_normal[position],"&lt;="&amp;B92,sea_res_normal[search],"=1")</f>
        <v>13</v>
      </c>
      <c r="D92">
        <f>COUNTIFS(sea_res_normal[position],"&lt;="&amp;B92,sea_res_normal[search],"=2")</f>
        <v>12</v>
      </c>
      <c r="E92">
        <f>COUNTIFS(sea_res_normal[position],"&lt;="&amp;B92,sea_res_normal[search],"=3")</f>
        <v>11</v>
      </c>
      <c r="H92">
        <v>100</v>
      </c>
      <c r="I92">
        <f>COUNTIFS(sea_res_normal[position],"&lt;="&amp;H92,sea_res_normal[search],"=1")</f>
        <v>5</v>
      </c>
      <c r="J92">
        <f>COUNTIFS(sea_res_normal[position],"&lt;="&amp;H92,sea_res_normal[search],"=2")</f>
        <v>2</v>
      </c>
      <c r="K92">
        <f>COUNTIFS(sea_res_normal[position],"&lt;="&amp;H92,sea_res_normal[search],"=3")</f>
        <v>4</v>
      </c>
    </row>
    <row r="93" spans="1:11" x14ac:dyDescent="0.3">
      <c r="B93">
        <v>3000</v>
      </c>
      <c r="C93">
        <f>COUNTIFS(sea_res_normal[position],"&lt;="&amp;B93,sea_res_normal[search],"=1")-C92</f>
        <v>5</v>
      </c>
      <c r="D93">
        <f>COUNTIFS(sea_res_normal[position],"&lt;="&amp;B93,sea_res_normal[search],"=2")-D92</f>
        <v>9</v>
      </c>
      <c r="E93">
        <f>COUNTIFS(sea_res_normal[position],"&lt;="&amp;B93,sea_res_normal[search],"=3")-E92</f>
        <v>4</v>
      </c>
      <c r="H93">
        <v>200</v>
      </c>
      <c r="I93">
        <f>COUNTIFS(sea_res_normal[position],"&lt;="&amp;H93,sea_res_normal[search],"=1")-I92</f>
        <v>0</v>
      </c>
      <c r="J93">
        <f>COUNTIFS(sea_res_normal[position],"&lt;="&amp;H93,sea_res_normal[search],"=2")-J92</f>
        <v>4</v>
      </c>
      <c r="K93">
        <f>COUNTIFS(sea_res_normal[position],"&lt;="&amp;H93,sea_res_normal[search],"=3")-K92</f>
        <v>3</v>
      </c>
    </row>
    <row r="94" spans="1:11" x14ac:dyDescent="0.3">
      <c r="B94">
        <v>5000</v>
      </c>
      <c r="C94">
        <f>COUNTIFS(sea_res_normal[position],"&lt;="&amp;B94,sea_res_normal[search],"=1")-SUM(C92:C93)</f>
        <v>3</v>
      </c>
      <c r="D94">
        <f>COUNTIFS(sea_res_normal[position],"&lt;="&amp;B94,sea_res_normal[search],"=2")-SUM(D92:D93)</f>
        <v>1</v>
      </c>
      <c r="E94">
        <f>COUNTIFS(sea_res_normal[position],"&lt;="&amp;B94,sea_res_normal[search],"=3")-SUM(E92:E93)</f>
        <v>4</v>
      </c>
      <c r="H94">
        <v>300</v>
      </c>
      <c r="I94">
        <f>COUNTIFS(sea_res_normal[position],"&lt;="&amp;H94,sea_res_normal[search],"=1")-SUM(I92:I93)</f>
        <v>2</v>
      </c>
      <c r="J94">
        <f>COUNTIFS(sea_res_normal[position],"&lt;="&amp;H94,sea_res_normal[search],"=2")-SUM(J92:J93)</f>
        <v>2</v>
      </c>
      <c r="K94">
        <f>COUNTIFS(sea_res_normal[position],"&lt;="&amp;H94,sea_res_normal[search],"=3")-SUM(K92:K93)</f>
        <v>1</v>
      </c>
    </row>
    <row r="95" spans="1:11" x14ac:dyDescent="0.3">
      <c r="B95">
        <v>7000</v>
      </c>
      <c r="C95">
        <f>COUNTIFS(sea_res_normal[position],"&lt;="&amp;B95,sea_res_normal[search],"=1")-SUM(C92:C94)</f>
        <v>3</v>
      </c>
      <c r="D95">
        <f>COUNTIFS(sea_res_normal[position],"&lt;="&amp;B95,sea_res_normal[search],"=2")-SUM(D92:D94)</f>
        <v>4</v>
      </c>
      <c r="E95">
        <f>COUNTIFS(sea_res_normal[position],"&lt;="&amp;B95,sea_res_normal[search],"=3")-SUM(E92:E94)</f>
        <v>2</v>
      </c>
      <c r="H95">
        <v>400</v>
      </c>
      <c r="I95">
        <f>COUNTIFS(sea_res_normal[position],"&lt;="&amp;H95,sea_res_normal[search],"=1")-SUM(I92:I94)</f>
        <v>0</v>
      </c>
      <c r="J95">
        <f>COUNTIFS(sea_res_normal[position],"&lt;="&amp;H95,sea_res_normal[search],"=2")-SUM(J92:J94)</f>
        <v>2</v>
      </c>
      <c r="K95">
        <f>COUNTIFS(sea_res_normal[position],"&lt;="&amp;H95,sea_res_normal[search],"=3")-SUM(K92:K94)</f>
        <v>1</v>
      </c>
    </row>
    <row r="96" spans="1:11" x14ac:dyDescent="0.3">
      <c r="B96">
        <v>9000</v>
      </c>
      <c r="C96">
        <f>COUNTIFS(sea_res_normal[position],"&lt;="&amp;B96,sea_res_normal[search],"=1")-SUM(C92:C95)</f>
        <v>4</v>
      </c>
      <c r="D96">
        <f>COUNTIFS(sea_res_normal[position],"&lt;="&amp;B96,sea_res_normal[search],"=2")-SUM(D92:D95)</f>
        <v>0</v>
      </c>
      <c r="E96">
        <f>COUNTIFS(sea_res_normal[position],"&lt;="&amp;B96,sea_res_normal[search],"=3")-SUM(E92:E95)</f>
        <v>1</v>
      </c>
      <c r="H96">
        <v>500</v>
      </c>
      <c r="I96">
        <f>COUNTIFS(sea_res_normal[position],"&lt;="&amp;H96,sea_res_normal[search],"=1")-SUM(I92:I95)</f>
        <v>0</v>
      </c>
      <c r="J96">
        <f>COUNTIFS(sea_res_normal[position],"&lt;="&amp;H96,sea_res_normal[search],"=2")-SUM(J92:J95)</f>
        <v>0</v>
      </c>
      <c r="K96">
        <f>COUNTIFS(sea_res_normal[position],"&lt;="&amp;H96,sea_res_normal[search],"=3")-SUM(K92:K95)</f>
        <v>0</v>
      </c>
    </row>
    <row r="97" spans="2:11" x14ac:dyDescent="0.3">
      <c r="B97">
        <v>11000</v>
      </c>
      <c r="C97">
        <f>COUNTIFS(sea_res_normal[position],"&lt;="&amp;B97,sea_res_normal[search],"=1")-SUM(C92:C96)</f>
        <v>2</v>
      </c>
      <c r="D97">
        <f>COUNTIFS(sea_res_normal[position],"&lt;="&amp;B97,sea_res_normal[search],"=2")-SUM(D92:D96)</f>
        <v>1</v>
      </c>
      <c r="E97">
        <f>COUNTIFS(sea_res_normal[position],"&lt;="&amp;B97,sea_res_normal[search],"=3")-SUM(E92:E96)</f>
        <v>2</v>
      </c>
      <c r="H97">
        <v>600</v>
      </c>
      <c r="I97">
        <f>COUNTIFS(sea_res_normal[position],"&lt;="&amp;H97,sea_res_normal[search],"=1")-SUM(I92:I96)</f>
        <v>1</v>
      </c>
      <c r="J97">
        <f>COUNTIFS(sea_res_normal[position],"&lt;="&amp;H97,sea_res_normal[search],"=2")-SUM(J92:J96)</f>
        <v>1</v>
      </c>
      <c r="K97">
        <f>COUNTIFS(sea_res_normal[position],"&lt;="&amp;H97,sea_res_normal[search],"=3")-SUM(K92:K96)</f>
        <v>0</v>
      </c>
    </row>
    <row r="98" spans="2:11" x14ac:dyDescent="0.3">
      <c r="B98">
        <v>13000</v>
      </c>
      <c r="C98">
        <f>COUNTIFS(sea_res_normal[position],"&lt;="&amp;B98,sea_res_normal[search],"=1")-SUM(C92:C97)</f>
        <v>2</v>
      </c>
      <c r="D98">
        <f>COUNTIFS(sea_res_normal[position],"&lt;="&amp;B98,sea_res_normal[search],"=2")-SUM(D92:D97)</f>
        <v>0</v>
      </c>
      <c r="E98">
        <f>COUNTIFS(sea_res_normal[position],"&lt;="&amp;B98,sea_res_normal[search],"=3")-SUM(E92:E97)</f>
        <v>1</v>
      </c>
      <c r="H98">
        <v>700</v>
      </c>
      <c r="I98">
        <f>COUNTIFS(sea_res_normal[position],"&lt;="&amp;H98,sea_res_normal[search],"=1")-SUM(I92:I97)</f>
        <v>2</v>
      </c>
      <c r="J98">
        <f>COUNTIFS(sea_res_normal[position],"&lt;="&amp;H98,sea_res_normal[search],"=2")-SUM(J92:J97)</f>
        <v>1</v>
      </c>
      <c r="K98">
        <f>COUNTIFS(sea_res_normal[position],"&lt;="&amp;H98,sea_res_normal[search],"=3")-SUM(K92:K97)</f>
        <v>1</v>
      </c>
    </row>
    <row r="99" spans="2:11" x14ac:dyDescent="0.3">
      <c r="B99">
        <v>15000</v>
      </c>
      <c r="C99">
        <f>COUNTIFS(sea_res_normal[position],"&lt;="&amp;B99,sea_res_normal[search],"=1")-SUM(C92:C98)</f>
        <v>0</v>
      </c>
      <c r="D99">
        <f>COUNTIFS(sea_res_normal[position],"&lt;="&amp;B99,sea_res_normal[search],"=2")-SUM(D92:D98)</f>
        <v>0</v>
      </c>
      <c r="E99">
        <f>COUNTIFS(sea_res_normal[position],"&lt;="&amp;B99,sea_res_normal[search],"=3")-SUM(E92:E98)</f>
        <v>1</v>
      </c>
      <c r="H99">
        <v>800</v>
      </c>
      <c r="I99">
        <f>COUNTIFS(sea_res_normal[position],"&lt;="&amp;H99,sea_res_normal[search],"=1")-SUM(I92:I98)</f>
        <v>1</v>
      </c>
      <c r="J99">
        <f>COUNTIFS(sea_res_normal[position],"&lt;="&amp;H99,sea_res_normal[search],"=2")-SUM(J92:J98)</f>
        <v>0</v>
      </c>
      <c r="K99">
        <f>COUNTIFS(sea_res_normal[position],"&lt;="&amp;H99,sea_res_normal[search],"=3")-SUM(K92:K98)</f>
        <v>0</v>
      </c>
    </row>
    <row r="100" spans="2:11" x14ac:dyDescent="0.3">
      <c r="B100">
        <v>17000</v>
      </c>
      <c r="C100">
        <f>COUNTIFS(sea_res_normal[position],"&lt;="&amp;B100,sea_res_normal[search],"=1")-SUM(C92:C99)</f>
        <v>0</v>
      </c>
      <c r="D100">
        <f>COUNTIFS(sea_res_normal[position],"&lt;="&amp;B100,sea_res_normal[search],"=2")-SUM(D92:D99)</f>
        <v>1</v>
      </c>
      <c r="E100">
        <f>COUNTIFS(sea_res_normal[position],"&lt;="&amp;B100,sea_res_normal[search],"=3")-SUM(E92:E99)</f>
        <v>0</v>
      </c>
      <c r="H100">
        <v>900</v>
      </c>
      <c r="I100">
        <f>COUNTIFS(sea_res_normal[position],"&lt;="&amp;H100,sea_res_normal[search],"=1")-SUM(I92:I99)</f>
        <v>1</v>
      </c>
      <c r="J100">
        <f>COUNTIFS(sea_res_normal[position],"&lt;="&amp;H100,sea_res_normal[search],"=2")-SUM(J92:J99)</f>
        <v>0</v>
      </c>
      <c r="K100">
        <f>COUNTIFS(sea_res_normal[position],"&lt;="&amp;H100,sea_res_normal[search],"=3")-SUM(K92:K99)</f>
        <v>1</v>
      </c>
    </row>
    <row r="101" spans="2:11" x14ac:dyDescent="0.3">
      <c r="B101">
        <v>19000</v>
      </c>
      <c r="C101">
        <f>COUNTIFS(sea_res_normal[position],"&lt;="&amp;B101,sea_res_normal[search],"=1")-SUM(C92:C100)</f>
        <v>1</v>
      </c>
      <c r="D101">
        <f>COUNTIFS(sea_res_normal[position],"&lt;="&amp;B101,sea_res_normal[search],"=2")-SUM(D92:D100)</f>
        <v>0</v>
      </c>
      <c r="E101">
        <f>COUNTIFS(sea_res_normal[position],"&lt;="&amp;B101,sea_res_normal[search],"=3")-SUM(E92:E100)</f>
        <v>0</v>
      </c>
      <c r="H101">
        <v>1000</v>
      </c>
      <c r="I101">
        <f>COUNTIFS(sea_res_normal[position],"&lt;="&amp;H101,sea_res_normal[search],"=1")-SUM(I92:I100)</f>
        <v>1</v>
      </c>
      <c r="J101">
        <f>COUNTIFS(sea_res_normal[position],"&lt;="&amp;H101,sea_res_normal[search],"=2")-SUM(J92:J100)</f>
        <v>0</v>
      </c>
      <c r="K101">
        <f>COUNTIFS(sea_res_normal[position],"&lt;="&amp;H101,sea_res_normal[search],"=3")-SUM(K92:K100)</f>
        <v>0</v>
      </c>
    </row>
    <row r="102" spans="2:11" x14ac:dyDescent="0.3">
      <c r="B102">
        <v>21000</v>
      </c>
      <c r="C102">
        <f>COUNTIFS(sea_res_normal[position],"&lt;="&amp;B102,sea_res_normal[search],"=1")-SUM(C92:C101)</f>
        <v>0</v>
      </c>
      <c r="D102">
        <f>COUNTIFS(sea_res_normal[position],"&lt;="&amp;B102,sea_res_normal[search],"=2")-SUM(D92:D101)</f>
        <v>0</v>
      </c>
      <c r="E102">
        <f>COUNTIFS(sea_res_normal[position],"&lt;="&amp;B102,sea_res_normal[search],"=3")-SUM(E92:E101)</f>
        <v>0</v>
      </c>
    </row>
    <row r="103" spans="2:11" x14ac:dyDescent="0.3">
      <c r="B103">
        <v>23000</v>
      </c>
      <c r="C103">
        <f>COUNTIFS(sea_res_normal[position],"&lt;="&amp;B103,sea_res_normal[search],"=1")-SUM(C92:C102)</f>
        <v>0</v>
      </c>
      <c r="D103">
        <f>COUNTIFS(sea_res_normal[position],"&lt;="&amp;B103,sea_res_normal[search],"=2")-SUM(D92:D102)</f>
        <v>0</v>
      </c>
      <c r="E103">
        <f>COUNTIFS(sea_res_normal[position],"&lt;="&amp;B103,sea_res_normal[search],"=3")-SUM(E92:E102)</f>
        <v>0</v>
      </c>
    </row>
    <row r="104" spans="2:11" x14ac:dyDescent="0.3">
      <c r="B104">
        <v>25000</v>
      </c>
      <c r="C104">
        <f>COUNTIFS(sea_res_normal[position],"&lt;="&amp;B104,sea_res_normal[search],"=1")-SUM(C92:C103)</f>
        <v>0</v>
      </c>
      <c r="D104">
        <f>COUNTIFS(sea_res_normal[position],"&lt;="&amp;B104,sea_res_normal[search],"=2")-SUM(D92:D103)</f>
        <v>0</v>
      </c>
      <c r="E104">
        <f>COUNTIFS(sea_res_normal[position],"&lt;="&amp;B104,sea_res_normal[search],"=3")-SUM(E92:E103)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238-2E08-427C-A0F7-16AC5E48A7B2}">
  <dimension ref="A1:M90"/>
  <sheetViews>
    <sheetView topLeftCell="D1" zoomScale="102" workbookViewId="0">
      <selection activeCell="J5" sqref="J5:L9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0" customWidth="1"/>
    <col min="6" max="6" width="13.33203125" bestFit="1" customWidth="1"/>
    <col min="10" max="10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174</v>
      </c>
    </row>
    <row r="2" spans="1:13" x14ac:dyDescent="0.3">
      <c r="A2" t="s">
        <v>199</v>
      </c>
      <c r="B2">
        <v>267</v>
      </c>
      <c r="C2" t="s">
        <v>187</v>
      </c>
      <c r="D2">
        <v>10</v>
      </c>
      <c r="E2" cm="1">
        <f t="array" ref="E2">_xlfn.IFS(AND(2=E1,B2=B1),3,B2=B1,2,TRUE,1)</f>
        <v>1</v>
      </c>
      <c r="F2">
        <v>1</v>
      </c>
    </row>
    <row r="3" spans="1:13" x14ac:dyDescent="0.3">
      <c r="A3" t="s">
        <v>205</v>
      </c>
      <c r="B3">
        <v>529</v>
      </c>
      <c r="C3" t="s">
        <v>187</v>
      </c>
      <c r="D3">
        <v>542</v>
      </c>
      <c r="E3" cm="1">
        <f t="array" ref="E3">_xlfn.IFS(AND(2=E2,B3=B2),3,B3=B2,2,TRUE,1)</f>
        <v>1</v>
      </c>
      <c r="F3">
        <v>1</v>
      </c>
    </row>
    <row r="4" spans="1:13" x14ac:dyDescent="0.3">
      <c r="A4" t="s">
        <v>206</v>
      </c>
      <c r="B4">
        <v>529</v>
      </c>
      <c r="C4" t="s">
        <v>187</v>
      </c>
      <c r="D4">
        <v>56</v>
      </c>
      <c r="E4" cm="1">
        <f t="array" ref="E4">_xlfn.IFS(AND(2=E3,B4=B3),3,B4=B3,2,TRUE,1)</f>
        <v>2</v>
      </c>
      <c r="F4">
        <v>1</v>
      </c>
    </row>
    <row r="5" spans="1:13" x14ac:dyDescent="0.3">
      <c r="A5" t="s">
        <v>246</v>
      </c>
      <c r="B5">
        <v>1013</v>
      </c>
      <c r="C5" t="s">
        <v>187</v>
      </c>
      <c r="D5">
        <v>946</v>
      </c>
      <c r="E5" cm="1">
        <f t="array" ref="E5">_xlfn.IFS(AND(2=E4,B5=B4),3,B5=B4,2,TRUE,1)</f>
        <v>1</v>
      </c>
      <c r="F5">
        <v>0</v>
      </c>
      <c r="K5">
        <v>1</v>
      </c>
      <c r="L5">
        <v>2</v>
      </c>
      <c r="M5">
        <v>3</v>
      </c>
    </row>
    <row r="6" spans="1:13" x14ac:dyDescent="0.3">
      <c r="A6" t="s">
        <v>247</v>
      </c>
      <c r="B6">
        <v>1013</v>
      </c>
      <c r="C6" t="s">
        <v>187</v>
      </c>
      <c r="D6">
        <v>181</v>
      </c>
      <c r="E6" cm="1">
        <f t="array" ref="E6">_xlfn.IFS(AND(2=E5,B6=B5),3,B6=B5,2,TRUE,1)</f>
        <v>2</v>
      </c>
      <c r="F6">
        <v>1</v>
      </c>
      <c r="J6" t="s">
        <v>250</v>
      </c>
      <c r="K6">
        <f>COUNTIFS(sea_res_same[search],"="&amp;K5,sea_res_same[same_video],"=1")</f>
        <v>14</v>
      </c>
      <c r="L6">
        <f>COUNTIFS(sea_res_same[search],"="&amp;L5,sea_res_same[same_video],"=1")</f>
        <v>16</v>
      </c>
      <c r="M6">
        <f>COUNTIFS(sea_res_same[search],"="&amp;M5,sea_res_same[same_video],"=1")</f>
        <v>13</v>
      </c>
    </row>
    <row r="7" spans="1:13" x14ac:dyDescent="0.3">
      <c r="A7" t="s">
        <v>248</v>
      </c>
      <c r="B7">
        <v>1013</v>
      </c>
      <c r="C7" t="s">
        <v>187</v>
      </c>
      <c r="D7">
        <v>14</v>
      </c>
      <c r="E7" cm="1">
        <f t="array" ref="E7">_xlfn.IFS(AND(2=E6,B7=B6),3,B7=B6,2,TRUE,1)</f>
        <v>3</v>
      </c>
      <c r="F7">
        <v>1</v>
      </c>
      <c r="J7" t="s">
        <v>251</v>
      </c>
      <c r="K7">
        <f>COUNTIFS(sea_res_same[search],"="&amp;K5,sea_res_same[same_video],"=0")</f>
        <v>15</v>
      </c>
      <c r="L7">
        <f>COUNTIFS(sea_res_same[search],"="&amp;L5,sea_res_same[same_video],"=0")</f>
        <v>8</v>
      </c>
      <c r="M7">
        <f>COUNTIFS(sea_res_same[search],"="&amp;M5,sea_res_same[same_video],"=0")</f>
        <v>6</v>
      </c>
    </row>
    <row r="8" spans="1:13" x14ac:dyDescent="0.3">
      <c r="A8" t="s">
        <v>214</v>
      </c>
      <c r="B8">
        <v>1915</v>
      </c>
      <c r="C8" t="s">
        <v>187</v>
      </c>
      <c r="D8">
        <v>736</v>
      </c>
      <c r="E8" cm="1">
        <f t="array" ref="E8">_xlfn.IFS(AND(2=E7,B8=B7),3,B8=B7,2,TRUE,1)</f>
        <v>1</v>
      </c>
      <c r="F8">
        <v>0</v>
      </c>
      <c r="J8" t="s">
        <v>253</v>
      </c>
      <c r="K8">
        <f>COUNTIFS(sea_res_same[position],"&lt;=60",sea_res_same[search],"=1")</f>
        <v>5</v>
      </c>
      <c r="L8">
        <f>COUNTIFS(sea_res_same[position],"&lt;=60",sea_res_same[search],"=2")</f>
        <v>5</v>
      </c>
      <c r="M8">
        <f>COUNTIFS(sea_res_same[position],"&lt;=60",sea_res_same[search],"=3")</f>
        <v>1</v>
      </c>
    </row>
    <row r="9" spans="1:13" x14ac:dyDescent="0.3">
      <c r="A9" t="s">
        <v>215</v>
      </c>
      <c r="B9">
        <v>1915</v>
      </c>
      <c r="C9" t="s">
        <v>187</v>
      </c>
      <c r="D9">
        <v>648</v>
      </c>
      <c r="E9" cm="1">
        <f t="array" ref="E9">_xlfn.IFS(AND(2=E8,B9=B8),3,B9=B8,2,TRUE,1)</f>
        <v>2</v>
      </c>
      <c r="F9">
        <v>0</v>
      </c>
      <c r="J9" t="s">
        <v>252</v>
      </c>
      <c r="K9">
        <f>K6+K8</f>
        <v>19</v>
      </c>
      <c r="L9">
        <f>L6+L8+K8</f>
        <v>26</v>
      </c>
      <c r="M9">
        <f>M6+M8+L8+K8</f>
        <v>24</v>
      </c>
    </row>
    <row r="10" spans="1:13" x14ac:dyDescent="0.3">
      <c r="A10" t="s">
        <v>216</v>
      </c>
      <c r="B10">
        <v>1915</v>
      </c>
      <c r="C10" t="s">
        <v>187</v>
      </c>
      <c r="D10">
        <v>483</v>
      </c>
      <c r="E10" cm="1">
        <f t="array" ref="E10">_xlfn.IFS(AND(2=E9,B10=B9),3,B10=B9,2,TRUE,1)</f>
        <v>3</v>
      </c>
      <c r="F10">
        <v>0</v>
      </c>
    </row>
    <row r="11" spans="1:13" x14ac:dyDescent="0.3">
      <c r="A11" t="s">
        <v>193</v>
      </c>
      <c r="B11">
        <v>2846</v>
      </c>
      <c r="C11" t="s">
        <v>187</v>
      </c>
      <c r="D11">
        <v>884</v>
      </c>
      <c r="E11" cm="1">
        <f t="array" ref="E11">_xlfn.IFS(AND(2=E10,B11=B10),3,B11=B10,2,TRUE,1)</f>
        <v>1</v>
      </c>
      <c r="F11">
        <v>0</v>
      </c>
    </row>
    <row r="12" spans="1:13" x14ac:dyDescent="0.3">
      <c r="A12" t="s">
        <v>194</v>
      </c>
      <c r="B12">
        <v>2846</v>
      </c>
      <c r="C12" t="s">
        <v>187</v>
      </c>
      <c r="D12">
        <v>791</v>
      </c>
      <c r="E12" cm="1">
        <f t="array" ref="E12">_xlfn.IFS(AND(2=E11,B12=B11),3,B12=B11,2,TRUE,1)</f>
        <v>2</v>
      </c>
      <c r="F12">
        <v>1</v>
      </c>
    </row>
    <row r="13" spans="1:13" x14ac:dyDescent="0.3">
      <c r="A13" t="s">
        <v>195</v>
      </c>
      <c r="B13">
        <v>2846</v>
      </c>
      <c r="C13" t="s">
        <v>187</v>
      </c>
      <c r="D13">
        <v>979</v>
      </c>
      <c r="E13" cm="1">
        <f t="array" ref="E13">_xlfn.IFS(AND(2=E12,B13=B12),3,B13=B12,2,TRUE,1)</f>
        <v>3</v>
      </c>
      <c r="F13">
        <v>1</v>
      </c>
    </row>
    <row r="14" spans="1:13" x14ac:dyDescent="0.3">
      <c r="A14" t="s">
        <v>240</v>
      </c>
      <c r="B14">
        <v>3478</v>
      </c>
      <c r="C14" t="s">
        <v>187</v>
      </c>
      <c r="D14">
        <v>816</v>
      </c>
      <c r="E14" cm="1">
        <f t="array" ref="E14">_xlfn.IFS(AND(2=E13,B14=B13),3,B14=B13,2,TRUE,1)</f>
        <v>1</v>
      </c>
      <c r="F14">
        <v>0</v>
      </c>
    </row>
    <row r="15" spans="1:13" x14ac:dyDescent="0.3">
      <c r="A15" t="s">
        <v>241</v>
      </c>
      <c r="B15">
        <v>3478</v>
      </c>
      <c r="C15" t="s">
        <v>187</v>
      </c>
      <c r="D15">
        <v>455</v>
      </c>
      <c r="E15" cm="1">
        <f t="array" ref="E15">_xlfn.IFS(AND(2=E14,B15=B14),3,B15=B14,2,TRUE,1)</f>
        <v>2</v>
      </c>
      <c r="F15">
        <v>0</v>
      </c>
    </row>
    <row r="16" spans="1:13" x14ac:dyDescent="0.3">
      <c r="A16" t="s">
        <v>242</v>
      </c>
      <c r="B16">
        <v>3478</v>
      </c>
      <c r="C16" t="s">
        <v>187</v>
      </c>
      <c r="D16">
        <v>345</v>
      </c>
      <c r="E16" cm="1">
        <f t="array" ref="E16">_xlfn.IFS(AND(2=E15,B16=B15),3,B16=B15,2,TRUE,1)</f>
        <v>3</v>
      </c>
      <c r="F16">
        <v>0</v>
      </c>
    </row>
    <row r="17" spans="1:6" x14ac:dyDescent="0.3">
      <c r="A17" t="s">
        <v>179</v>
      </c>
      <c r="B17">
        <v>4023</v>
      </c>
      <c r="C17" t="s">
        <v>176</v>
      </c>
      <c r="D17">
        <v>44</v>
      </c>
      <c r="E17" cm="1">
        <f t="array" ref="E17">_xlfn.IFS(AND(2=E16,B17=B16),3,B17=B16,2,TRUE,1)</f>
        <v>1</v>
      </c>
      <c r="F17">
        <v>1</v>
      </c>
    </row>
    <row r="18" spans="1:6" x14ac:dyDescent="0.3">
      <c r="A18" t="s">
        <v>175</v>
      </c>
      <c r="B18">
        <v>5501</v>
      </c>
      <c r="C18" t="s">
        <v>176</v>
      </c>
      <c r="D18">
        <v>2</v>
      </c>
      <c r="E18" cm="1">
        <f t="array" ref="E18">_xlfn.IFS(AND(2=E17,B18=B17),3,B18=B17,2,TRUE,1)</f>
        <v>1</v>
      </c>
      <c r="F18">
        <v>1</v>
      </c>
    </row>
    <row r="19" spans="1:6" x14ac:dyDescent="0.3">
      <c r="A19" t="s">
        <v>228</v>
      </c>
      <c r="B19">
        <v>5552</v>
      </c>
      <c r="C19" t="s">
        <v>187</v>
      </c>
      <c r="D19">
        <v>1376</v>
      </c>
      <c r="E19" cm="1">
        <f t="array" ref="E19">_xlfn.IFS(AND(2=E18,B19=B18),3,B19=B18,2,TRUE,1)</f>
        <v>1</v>
      </c>
      <c r="F19">
        <v>0</v>
      </c>
    </row>
    <row r="20" spans="1:6" x14ac:dyDescent="0.3">
      <c r="A20" t="s">
        <v>229</v>
      </c>
      <c r="B20">
        <v>5552</v>
      </c>
      <c r="C20" t="s">
        <v>187</v>
      </c>
      <c r="D20">
        <v>658</v>
      </c>
      <c r="E20" cm="1">
        <f t="array" ref="E20">_xlfn.IFS(AND(2=E19,B20=B19),3,B20=B19,2,TRUE,1)</f>
        <v>2</v>
      </c>
      <c r="F20">
        <v>0</v>
      </c>
    </row>
    <row r="21" spans="1:6" x14ac:dyDescent="0.3">
      <c r="A21" t="s">
        <v>230</v>
      </c>
      <c r="B21">
        <v>5552</v>
      </c>
      <c r="C21" t="s">
        <v>187</v>
      </c>
      <c r="D21">
        <v>426</v>
      </c>
      <c r="E21" cm="1">
        <f t="array" ref="E21">_xlfn.IFS(AND(2=E20,B21=B20),3,B21=B20,2,TRUE,1)</f>
        <v>3</v>
      </c>
      <c r="F21">
        <v>0</v>
      </c>
    </row>
    <row r="22" spans="1:6" x14ac:dyDescent="0.3">
      <c r="A22" t="s">
        <v>210</v>
      </c>
      <c r="B22">
        <v>6677</v>
      </c>
      <c r="C22" t="s">
        <v>187</v>
      </c>
      <c r="D22">
        <v>254</v>
      </c>
      <c r="E22" cm="1">
        <f t="array" ref="E22">_xlfn.IFS(AND(2=E21,B22=B21),3,B22=B21,2,TRUE,1)</f>
        <v>1</v>
      </c>
      <c r="F22">
        <v>1</v>
      </c>
    </row>
    <row r="23" spans="1:6" x14ac:dyDescent="0.3">
      <c r="A23" t="s">
        <v>211</v>
      </c>
      <c r="B23">
        <v>6677</v>
      </c>
      <c r="C23" t="s">
        <v>187</v>
      </c>
      <c r="D23">
        <v>61</v>
      </c>
      <c r="E23" cm="1">
        <f t="array" ref="E23">_xlfn.IFS(AND(2=E22,B23=B22),3,B23=B22,2,TRUE,1)</f>
        <v>2</v>
      </c>
      <c r="F23">
        <v>1</v>
      </c>
    </row>
    <row r="24" spans="1:6" x14ac:dyDescent="0.3">
      <c r="A24" t="s">
        <v>212</v>
      </c>
      <c r="B24">
        <v>6677</v>
      </c>
      <c r="C24" t="s">
        <v>187</v>
      </c>
      <c r="D24">
        <v>212</v>
      </c>
      <c r="E24" cm="1">
        <f t="array" ref="E24">_xlfn.IFS(AND(2=E23,B24=B23),3,B24=B23,2,TRUE,1)</f>
        <v>3</v>
      </c>
      <c r="F24">
        <v>1</v>
      </c>
    </row>
    <row r="25" spans="1:6" x14ac:dyDescent="0.3">
      <c r="A25" t="s">
        <v>223</v>
      </c>
      <c r="B25">
        <v>7507</v>
      </c>
      <c r="C25" t="s">
        <v>187</v>
      </c>
      <c r="D25">
        <v>243</v>
      </c>
      <c r="E25" cm="1">
        <f t="array" ref="E25">_xlfn.IFS(AND(2=E24,B25=B24),3,B25=B24,2,TRUE,1)</f>
        <v>1</v>
      </c>
      <c r="F25">
        <v>0</v>
      </c>
    </row>
    <row r="26" spans="1:6" x14ac:dyDescent="0.3">
      <c r="A26" t="s">
        <v>224</v>
      </c>
      <c r="B26">
        <v>7507</v>
      </c>
      <c r="C26" t="s">
        <v>187</v>
      </c>
      <c r="D26">
        <v>13</v>
      </c>
      <c r="E26" cm="1">
        <f t="array" ref="E26">_xlfn.IFS(AND(2=E25,B26=B25),3,B26=B25,2,TRUE,1)</f>
        <v>2</v>
      </c>
      <c r="F26">
        <v>1</v>
      </c>
    </row>
    <row r="27" spans="1:6" x14ac:dyDescent="0.3">
      <c r="A27" t="s">
        <v>188</v>
      </c>
      <c r="B27">
        <v>8743</v>
      </c>
      <c r="C27" t="s">
        <v>187</v>
      </c>
      <c r="D27">
        <v>9548</v>
      </c>
      <c r="E27" cm="1">
        <f t="array" ref="E27">_xlfn.IFS(AND(2=E26,B27=B26),3,B27=B26,2,TRUE,1)</f>
        <v>1</v>
      </c>
      <c r="F27">
        <v>1</v>
      </c>
    </row>
    <row r="28" spans="1:6" x14ac:dyDescent="0.3">
      <c r="A28" t="s">
        <v>189</v>
      </c>
      <c r="B28">
        <v>8743</v>
      </c>
      <c r="C28" t="s">
        <v>187</v>
      </c>
      <c r="D28">
        <v>2036</v>
      </c>
      <c r="E28" cm="1">
        <f t="array" ref="E28">_xlfn.IFS(AND(2=E27,B28=B27),3,B28=B27,2,TRUE,1)</f>
        <v>2</v>
      </c>
      <c r="F28">
        <v>1</v>
      </c>
    </row>
    <row r="29" spans="1:6" x14ac:dyDescent="0.3">
      <c r="A29" t="s">
        <v>190</v>
      </c>
      <c r="B29">
        <v>8743</v>
      </c>
      <c r="C29" t="s">
        <v>187</v>
      </c>
      <c r="D29">
        <v>1683</v>
      </c>
      <c r="E29" cm="1">
        <f t="array" ref="E29">_xlfn.IFS(AND(2=E28,B29=B28),3,B29=B28,2,TRUE,1)</f>
        <v>3</v>
      </c>
      <c r="F29">
        <v>1</v>
      </c>
    </row>
    <row r="30" spans="1:6" x14ac:dyDescent="0.3">
      <c r="A30" t="s">
        <v>225</v>
      </c>
      <c r="B30">
        <v>8957</v>
      </c>
      <c r="C30" t="s">
        <v>187</v>
      </c>
      <c r="D30">
        <v>3810</v>
      </c>
      <c r="E30" cm="1">
        <f t="array" ref="E30">_xlfn.IFS(AND(2=E29,B30=B29),3,B30=B29,2,TRUE,1)</f>
        <v>1</v>
      </c>
      <c r="F30">
        <v>0</v>
      </c>
    </row>
    <row r="31" spans="1:6" x14ac:dyDescent="0.3">
      <c r="A31" t="s">
        <v>226</v>
      </c>
      <c r="B31">
        <v>8957</v>
      </c>
      <c r="C31" t="s">
        <v>187</v>
      </c>
      <c r="D31">
        <v>554</v>
      </c>
      <c r="E31" cm="1">
        <f t="array" ref="E31">_xlfn.IFS(AND(2=E30,B31=B30),3,B31=B30,2,TRUE,1)</f>
        <v>2</v>
      </c>
      <c r="F31">
        <v>1</v>
      </c>
    </row>
    <row r="32" spans="1:6" x14ac:dyDescent="0.3">
      <c r="A32" t="s">
        <v>227</v>
      </c>
      <c r="B32">
        <v>8957</v>
      </c>
      <c r="C32" t="s">
        <v>187</v>
      </c>
      <c r="D32">
        <v>81</v>
      </c>
      <c r="E32" cm="1">
        <f t="array" ref="E32">_xlfn.IFS(AND(2=E31,B32=B31),3,B32=B31,2,TRUE,1)</f>
        <v>3</v>
      </c>
      <c r="F32">
        <v>1</v>
      </c>
    </row>
    <row r="33" spans="1:6" x14ac:dyDescent="0.3">
      <c r="A33" t="s">
        <v>217</v>
      </c>
      <c r="B33">
        <v>9986</v>
      </c>
      <c r="C33" t="s">
        <v>187</v>
      </c>
      <c r="D33">
        <v>362</v>
      </c>
      <c r="E33" cm="1">
        <f t="array" ref="E33">_xlfn.IFS(AND(2=E32,B33=B32),3,B33=B32,2,TRUE,1)</f>
        <v>1</v>
      </c>
      <c r="F33">
        <v>1</v>
      </c>
    </row>
    <row r="34" spans="1:6" x14ac:dyDescent="0.3">
      <c r="A34" t="s">
        <v>218</v>
      </c>
      <c r="B34">
        <v>9986</v>
      </c>
      <c r="C34" t="s">
        <v>187</v>
      </c>
      <c r="D34">
        <v>191</v>
      </c>
      <c r="E34" cm="1">
        <f t="array" ref="E34">_xlfn.IFS(AND(2=E33,B34=B33),3,B34=B33,2,TRUE,1)</f>
        <v>2</v>
      </c>
      <c r="F34">
        <v>1</v>
      </c>
    </row>
    <row r="35" spans="1:6" x14ac:dyDescent="0.3">
      <c r="A35" t="s">
        <v>219</v>
      </c>
      <c r="B35">
        <v>9986</v>
      </c>
      <c r="C35" t="s">
        <v>187</v>
      </c>
      <c r="D35">
        <v>181</v>
      </c>
      <c r="E35" cm="1">
        <f t="array" ref="E35">_xlfn.IFS(AND(2=E34,B35=B34),3,B35=B34,2,TRUE,1)</f>
        <v>3</v>
      </c>
      <c r="F35">
        <v>1</v>
      </c>
    </row>
    <row r="36" spans="1:6" x14ac:dyDescent="0.3">
      <c r="A36" t="s">
        <v>237</v>
      </c>
      <c r="B36">
        <v>10206</v>
      </c>
      <c r="C36" t="s">
        <v>187</v>
      </c>
      <c r="D36">
        <v>1304</v>
      </c>
      <c r="E36" cm="1">
        <f t="array" ref="E36">_xlfn.IFS(AND(2=E35,B36=B35),3,B36=B35,2,TRUE,1)</f>
        <v>1</v>
      </c>
      <c r="F36">
        <v>1</v>
      </c>
    </row>
    <row r="37" spans="1:6" x14ac:dyDescent="0.3">
      <c r="A37" t="s">
        <v>238</v>
      </c>
      <c r="B37">
        <v>10206</v>
      </c>
      <c r="C37" t="s">
        <v>187</v>
      </c>
      <c r="D37">
        <v>427</v>
      </c>
      <c r="E37" cm="1">
        <f t="array" ref="E37">_xlfn.IFS(AND(2=E36,B37=B36),3,B37=B36,2,TRUE,1)</f>
        <v>2</v>
      </c>
      <c r="F37">
        <v>1</v>
      </c>
    </row>
    <row r="38" spans="1:6" x14ac:dyDescent="0.3">
      <c r="A38" t="s">
        <v>239</v>
      </c>
      <c r="B38">
        <v>10206</v>
      </c>
      <c r="C38" t="s">
        <v>187</v>
      </c>
      <c r="D38">
        <v>325</v>
      </c>
      <c r="E38" cm="1">
        <f t="array" ref="E38">_xlfn.IFS(AND(2=E37,B38=B37),3,B38=B37,2,TRUE,1)</f>
        <v>3</v>
      </c>
      <c r="F38">
        <v>1</v>
      </c>
    </row>
    <row r="39" spans="1:6" x14ac:dyDescent="0.3">
      <c r="A39" t="s">
        <v>220</v>
      </c>
      <c r="B39">
        <v>10778</v>
      </c>
      <c r="C39" t="s">
        <v>187</v>
      </c>
      <c r="D39">
        <v>301</v>
      </c>
      <c r="E39" cm="1">
        <f t="array" ref="E39">_xlfn.IFS(AND(2=E38,B39=B38),3,B39=B38,2,TRUE,1)</f>
        <v>1</v>
      </c>
      <c r="F39">
        <v>1</v>
      </c>
    </row>
    <row r="40" spans="1:6" x14ac:dyDescent="0.3">
      <c r="A40" t="s">
        <v>221</v>
      </c>
      <c r="B40">
        <v>10778</v>
      </c>
      <c r="C40" t="s">
        <v>187</v>
      </c>
      <c r="D40">
        <v>124</v>
      </c>
      <c r="E40" cm="1">
        <f t="array" ref="E40">_xlfn.IFS(AND(2=E39,B40=B39),3,B40=B39,2,TRUE,1)</f>
        <v>2</v>
      </c>
      <c r="F40">
        <v>1</v>
      </c>
    </row>
    <row r="41" spans="1:6" x14ac:dyDescent="0.3">
      <c r="A41" t="s">
        <v>222</v>
      </c>
      <c r="B41">
        <v>10778</v>
      </c>
      <c r="C41" t="s">
        <v>187</v>
      </c>
      <c r="D41">
        <v>170</v>
      </c>
      <c r="E41" cm="1">
        <f t="array" ref="E41">_xlfn.IFS(AND(2=E40,B41=B40),3,B41=B40,2,TRUE,1)</f>
        <v>3</v>
      </c>
      <c r="F41">
        <v>1</v>
      </c>
    </row>
    <row r="42" spans="1:6" x14ac:dyDescent="0.3">
      <c r="A42" t="s">
        <v>183</v>
      </c>
      <c r="B42">
        <v>11463</v>
      </c>
      <c r="C42" t="s">
        <v>176</v>
      </c>
      <c r="D42">
        <v>1203</v>
      </c>
      <c r="E42" cm="1">
        <f t="array" ref="E42">_xlfn.IFS(AND(2=E41,B42=B41),3,B42=B41,2,TRUE,1)</f>
        <v>1</v>
      </c>
      <c r="F42">
        <v>0</v>
      </c>
    </row>
    <row r="43" spans="1:6" x14ac:dyDescent="0.3">
      <c r="A43" t="s">
        <v>184</v>
      </c>
      <c r="B43">
        <v>11463</v>
      </c>
      <c r="C43" t="s">
        <v>176</v>
      </c>
      <c r="D43">
        <v>841</v>
      </c>
      <c r="E43" cm="1">
        <f t="array" ref="E43">_xlfn.IFS(AND(2=E42,B43=B42),3,B43=B42,2,TRUE,1)</f>
        <v>2</v>
      </c>
      <c r="F43">
        <v>1</v>
      </c>
    </row>
    <row r="44" spans="1:6" x14ac:dyDescent="0.3">
      <c r="A44" t="s">
        <v>185</v>
      </c>
      <c r="B44">
        <v>11463</v>
      </c>
      <c r="C44" t="s">
        <v>176</v>
      </c>
      <c r="D44">
        <v>169</v>
      </c>
      <c r="E44" cm="1">
        <f t="array" ref="E44">_xlfn.IFS(AND(2=E43,B44=B43),3,B44=B43,2,TRUE,1)</f>
        <v>3</v>
      </c>
      <c r="F44">
        <v>1</v>
      </c>
    </row>
    <row r="45" spans="1:6" x14ac:dyDescent="0.3">
      <c r="A45" t="s">
        <v>202</v>
      </c>
      <c r="B45">
        <v>13052</v>
      </c>
      <c r="C45" t="s">
        <v>187</v>
      </c>
      <c r="D45">
        <v>2247</v>
      </c>
      <c r="E45" cm="1">
        <f t="array" ref="E45">_xlfn.IFS(AND(2=E44,B45=B44),3,B45=B44,2,TRUE,1)</f>
        <v>1</v>
      </c>
      <c r="F45">
        <v>0</v>
      </c>
    </row>
    <row r="46" spans="1:6" x14ac:dyDescent="0.3">
      <c r="A46" t="s">
        <v>203</v>
      </c>
      <c r="B46">
        <v>13052</v>
      </c>
      <c r="C46" t="s">
        <v>187</v>
      </c>
      <c r="D46">
        <v>262</v>
      </c>
      <c r="E46" cm="1">
        <f t="array" ref="E46">_xlfn.IFS(AND(2=E45,B46=B45),3,B46=B45,2,TRUE,1)</f>
        <v>2</v>
      </c>
      <c r="F46">
        <v>0</v>
      </c>
    </row>
    <row r="47" spans="1:6" x14ac:dyDescent="0.3">
      <c r="A47" t="s">
        <v>204</v>
      </c>
      <c r="B47">
        <v>13052</v>
      </c>
      <c r="C47" t="s">
        <v>187</v>
      </c>
      <c r="D47">
        <v>268</v>
      </c>
      <c r="E47" cm="1">
        <f t="array" ref="E47">_xlfn.IFS(AND(2=E46,B47=B46),3,B47=B46,2,TRUE,1)</f>
        <v>3</v>
      </c>
      <c r="F47">
        <v>1</v>
      </c>
    </row>
    <row r="48" spans="1:6" x14ac:dyDescent="0.3">
      <c r="A48" t="s">
        <v>177</v>
      </c>
      <c r="B48">
        <v>13326</v>
      </c>
      <c r="C48" t="s">
        <v>176</v>
      </c>
      <c r="D48">
        <v>274</v>
      </c>
      <c r="E48" cm="1">
        <f t="array" ref="E48">_xlfn.IFS(AND(2=E47,B48=B47),3,B48=B47,2,TRUE,1)</f>
        <v>1</v>
      </c>
      <c r="F48">
        <v>1</v>
      </c>
    </row>
    <row r="49" spans="1:6" x14ac:dyDescent="0.3">
      <c r="A49" t="s">
        <v>178</v>
      </c>
      <c r="B49">
        <v>13326</v>
      </c>
      <c r="C49" t="s">
        <v>176</v>
      </c>
      <c r="D49">
        <v>47</v>
      </c>
      <c r="E49" cm="1">
        <f t="array" ref="E49">_xlfn.IFS(AND(2=E48,B49=B48),3,B49=B48,2,TRUE,1)</f>
        <v>2</v>
      </c>
      <c r="F49">
        <v>1</v>
      </c>
    </row>
    <row r="50" spans="1:6" x14ac:dyDescent="0.3">
      <c r="A50" t="s">
        <v>231</v>
      </c>
      <c r="B50">
        <v>13402</v>
      </c>
      <c r="C50" t="s">
        <v>187</v>
      </c>
      <c r="D50">
        <v>3575</v>
      </c>
      <c r="E50" cm="1">
        <f t="array" ref="E50">_xlfn.IFS(AND(2=E49,B50=B49),3,B50=B49,2,TRUE,1)</f>
        <v>1</v>
      </c>
      <c r="F50">
        <v>0</v>
      </c>
    </row>
    <row r="51" spans="1:6" x14ac:dyDescent="0.3">
      <c r="A51" t="s">
        <v>232</v>
      </c>
      <c r="B51">
        <v>13402</v>
      </c>
      <c r="C51" t="s">
        <v>187</v>
      </c>
      <c r="D51">
        <v>3251</v>
      </c>
      <c r="E51" cm="1">
        <f t="array" ref="E51">_xlfn.IFS(AND(2=E50,B51=B50),3,B51=B50,2,TRUE,1)</f>
        <v>2</v>
      </c>
      <c r="F51">
        <v>0</v>
      </c>
    </row>
    <row r="52" spans="1:6" x14ac:dyDescent="0.3">
      <c r="A52" t="s">
        <v>233</v>
      </c>
      <c r="B52">
        <v>13402</v>
      </c>
      <c r="C52" t="s">
        <v>187</v>
      </c>
      <c r="D52">
        <v>2202</v>
      </c>
      <c r="E52" cm="1">
        <f t="array" ref="E52">_xlfn.IFS(AND(2=E51,B52=B51),3,B52=B51,2,TRUE,1)</f>
        <v>3</v>
      </c>
      <c r="F52">
        <v>0</v>
      </c>
    </row>
    <row r="53" spans="1:6" x14ac:dyDescent="0.3">
      <c r="A53" t="s">
        <v>200</v>
      </c>
      <c r="B53">
        <v>15421</v>
      </c>
      <c r="C53" t="s">
        <v>187</v>
      </c>
      <c r="D53">
        <v>84</v>
      </c>
      <c r="E53" cm="1">
        <f t="array" ref="E53">_xlfn.IFS(AND(2=E52,B53=B52),3,B53=B52,2,TRUE,1)</f>
        <v>1</v>
      </c>
      <c r="F53">
        <v>1</v>
      </c>
    </row>
    <row r="54" spans="1:6" x14ac:dyDescent="0.3">
      <c r="A54" t="s">
        <v>201</v>
      </c>
      <c r="B54">
        <v>15421</v>
      </c>
      <c r="C54" t="s">
        <v>187</v>
      </c>
      <c r="D54">
        <v>27</v>
      </c>
      <c r="E54" cm="1">
        <f t="array" ref="E54">_xlfn.IFS(AND(2=E53,B54=B53),3,B54=B53,2,TRUE,1)</f>
        <v>2</v>
      </c>
      <c r="F54">
        <v>1</v>
      </c>
    </row>
    <row r="55" spans="1:6" x14ac:dyDescent="0.3">
      <c r="A55" t="s">
        <v>191</v>
      </c>
      <c r="B55">
        <v>15771</v>
      </c>
      <c r="C55" t="s">
        <v>187</v>
      </c>
      <c r="D55">
        <v>212</v>
      </c>
      <c r="E55" cm="1">
        <f t="array" ref="E55">_xlfn.IFS(AND(2=E54,B55=B54),3,B55=B54,2,TRUE,1)</f>
        <v>1</v>
      </c>
      <c r="F55">
        <v>0</v>
      </c>
    </row>
    <row r="56" spans="1:6" x14ac:dyDescent="0.3">
      <c r="A56" t="s">
        <v>192</v>
      </c>
      <c r="B56">
        <v>15771</v>
      </c>
      <c r="C56" t="s">
        <v>187</v>
      </c>
      <c r="D56">
        <v>23</v>
      </c>
      <c r="E56" cm="1">
        <f t="array" ref="E56">_xlfn.IFS(AND(2=E55,B56=B55),3,B56=B55,2,TRUE,1)</f>
        <v>2</v>
      </c>
      <c r="F56">
        <v>1</v>
      </c>
    </row>
    <row r="57" spans="1:6" x14ac:dyDescent="0.3">
      <c r="A57" t="s">
        <v>243</v>
      </c>
      <c r="B57">
        <v>16007</v>
      </c>
      <c r="C57" t="s">
        <v>187</v>
      </c>
      <c r="D57">
        <v>1927</v>
      </c>
      <c r="E57" cm="1">
        <f t="array" ref="E57">_xlfn.IFS(AND(2=E56,B57=B56),3,B57=B56,2,TRUE,1)</f>
        <v>1</v>
      </c>
      <c r="F57">
        <v>0</v>
      </c>
    </row>
    <row r="58" spans="1:6" x14ac:dyDescent="0.3">
      <c r="A58" t="s">
        <v>244</v>
      </c>
      <c r="B58">
        <v>16007</v>
      </c>
      <c r="C58" t="s">
        <v>187</v>
      </c>
      <c r="D58">
        <v>799</v>
      </c>
      <c r="E58" cm="1">
        <f t="array" ref="E58">_xlfn.IFS(AND(2=E57,B58=B57),3,B58=B57,2,TRUE,1)</f>
        <v>2</v>
      </c>
      <c r="F58">
        <v>1</v>
      </c>
    </row>
    <row r="59" spans="1:6" x14ac:dyDescent="0.3">
      <c r="A59" t="s">
        <v>245</v>
      </c>
      <c r="B59">
        <v>16007</v>
      </c>
      <c r="C59" t="s">
        <v>187</v>
      </c>
      <c r="D59">
        <v>592</v>
      </c>
      <c r="E59" cm="1">
        <f t="array" ref="E59">_xlfn.IFS(AND(2=E58,B59=B58),3,B59=B58,2,TRUE,1)</f>
        <v>3</v>
      </c>
      <c r="F59">
        <v>1</v>
      </c>
    </row>
    <row r="60" spans="1:6" x14ac:dyDescent="0.3">
      <c r="A60" t="s">
        <v>207</v>
      </c>
      <c r="B60">
        <v>17027</v>
      </c>
      <c r="C60" t="s">
        <v>187</v>
      </c>
      <c r="D60">
        <v>1676</v>
      </c>
      <c r="E60" cm="1">
        <f t="array" ref="E60">_xlfn.IFS(AND(2=E59,B60=B59),3,B60=B59,2,TRUE,1)</f>
        <v>1</v>
      </c>
      <c r="F60">
        <v>0</v>
      </c>
    </row>
    <row r="61" spans="1:6" x14ac:dyDescent="0.3">
      <c r="A61" t="s">
        <v>208</v>
      </c>
      <c r="B61">
        <v>17027</v>
      </c>
      <c r="C61" t="s">
        <v>187</v>
      </c>
      <c r="D61">
        <v>3267</v>
      </c>
      <c r="E61" cm="1">
        <f t="array" ref="E61">_xlfn.IFS(AND(2=E60,B61=B60),3,B61=B60,2,TRUE,1)</f>
        <v>2</v>
      </c>
      <c r="F61">
        <v>0</v>
      </c>
    </row>
    <row r="62" spans="1:6" x14ac:dyDescent="0.3">
      <c r="A62" t="s">
        <v>209</v>
      </c>
      <c r="B62">
        <v>17027</v>
      </c>
      <c r="C62" t="s">
        <v>187</v>
      </c>
      <c r="D62">
        <v>383</v>
      </c>
      <c r="E62" cm="1">
        <f t="array" ref="E62">_xlfn.IFS(AND(2=E61,B62=B61),3,B62=B61,2,TRUE,1)</f>
        <v>3</v>
      </c>
      <c r="F62">
        <v>0</v>
      </c>
    </row>
    <row r="63" spans="1:6" x14ac:dyDescent="0.3">
      <c r="A63" t="s">
        <v>180</v>
      </c>
      <c r="B63">
        <v>17142</v>
      </c>
      <c r="C63" t="s">
        <v>176</v>
      </c>
      <c r="D63">
        <v>4401</v>
      </c>
      <c r="E63" cm="1">
        <f t="array" ref="E63">_xlfn.IFS(AND(2=E62,B63=B62),3,B63=B62,2,TRUE,1)</f>
        <v>1</v>
      </c>
      <c r="F63">
        <v>0</v>
      </c>
    </row>
    <row r="64" spans="1:6" x14ac:dyDescent="0.3">
      <c r="A64" t="s">
        <v>181</v>
      </c>
      <c r="B64">
        <v>17142</v>
      </c>
      <c r="C64" t="s">
        <v>176</v>
      </c>
      <c r="D64">
        <v>2301</v>
      </c>
      <c r="E64" cm="1">
        <f t="array" ref="E64">_xlfn.IFS(AND(2=E63,B64=B63),3,B64=B63,2,TRUE,1)</f>
        <v>2</v>
      </c>
      <c r="F64">
        <v>0</v>
      </c>
    </row>
    <row r="65" spans="1:12" x14ac:dyDescent="0.3">
      <c r="A65" t="s">
        <v>182</v>
      </c>
      <c r="B65">
        <v>17142</v>
      </c>
      <c r="C65" t="s">
        <v>176</v>
      </c>
      <c r="D65">
        <v>2438</v>
      </c>
      <c r="E65" cm="1">
        <f t="array" ref="E65">_xlfn.IFS(AND(2=E64,B65=B64),3,B65=B64,2,TRUE,1)</f>
        <v>3</v>
      </c>
      <c r="F65">
        <v>1</v>
      </c>
    </row>
    <row r="66" spans="1:12" x14ac:dyDescent="0.3">
      <c r="A66" t="s">
        <v>196</v>
      </c>
      <c r="B66">
        <v>18537</v>
      </c>
      <c r="C66" t="s">
        <v>187</v>
      </c>
      <c r="D66">
        <v>1153</v>
      </c>
      <c r="E66" cm="1">
        <f t="array" ref="E66">_xlfn.IFS(AND(2=E65,B66=B65),3,B66=B65,2,TRUE,1)</f>
        <v>1</v>
      </c>
      <c r="F66">
        <v>1</v>
      </c>
    </row>
    <row r="67" spans="1:12" x14ac:dyDescent="0.3">
      <c r="A67" t="s">
        <v>197</v>
      </c>
      <c r="B67">
        <v>18537</v>
      </c>
      <c r="C67" t="s">
        <v>187</v>
      </c>
      <c r="D67">
        <v>424</v>
      </c>
      <c r="E67" cm="1">
        <f t="array" ref="E67">_xlfn.IFS(AND(2=E66,B67=B66),3,B67=B66,2,TRUE,1)</f>
        <v>2</v>
      </c>
      <c r="F67">
        <v>1</v>
      </c>
    </row>
    <row r="68" spans="1:12" x14ac:dyDescent="0.3">
      <c r="A68" t="s">
        <v>198</v>
      </c>
      <c r="B68">
        <v>18537</v>
      </c>
      <c r="C68" t="s">
        <v>187</v>
      </c>
      <c r="D68">
        <v>1028</v>
      </c>
      <c r="E68" cm="1">
        <f t="array" ref="E68">_xlfn.IFS(AND(2=E67,B68=B67),3,B68=B67,2,TRUE,1)</f>
        <v>3</v>
      </c>
      <c r="F68">
        <v>1</v>
      </c>
    </row>
    <row r="69" spans="1:12" x14ac:dyDescent="0.3">
      <c r="A69" t="s">
        <v>213</v>
      </c>
      <c r="B69">
        <v>18740</v>
      </c>
      <c r="C69" t="s">
        <v>187</v>
      </c>
      <c r="D69">
        <v>56</v>
      </c>
      <c r="E69" cm="1">
        <f t="array" ref="E69">_xlfn.IFS(AND(2=E68,B69=B68),3,B69=B68,2,TRUE,1)</f>
        <v>1</v>
      </c>
      <c r="F69">
        <v>1</v>
      </c>
    </row>
    <row r="70" spans="1:12" x14ac:dyDescent="0.3">
      <c r="A70" t="s">
        <v>234</v>
      </c>
      <c r="B70">
        <v>18781</v>
      </c>
      <c r="C70" t="s">
        <v>187</v>
      </c>
      <c r="D70">
        <v>3198</v>
      </c>
      <c r="E70" cm="1">
        <f t="array" ref="E70">_xlfn.IFS(AND(2=E69,B70=B69),3,B70=B69,2,TRUE,1)</f>
        <v>1</v>
      </c>
      <c r="F70">
        <v>0</v>
      </c>
    </row>
    <row r="71" spans="1:12" x14ac:dyDescent="0.3">
      <c r="A71" t="s">
        <v>235</v>
      </c>
      <c r="B71">
        <v>18781</v>
      </c>
      <c r="C71" t="s">
        <v>187</v>
      </c>
      <c r="D71">
        <v>2008</v>
      </c>
      <c r="E71" cm="1">
        <f t="array" ref="E71">_xlfn.IFS(AND(2=E70,B71=B70),3,B71=B70,2,TRUE,1)</f>
        <v>2</v>
      </c>
      <c r="F71">
        <v>0</v>
      </c>
    </row>
    <row r="72" spans="1:12" x14ac:dyDescent="0.3">
      <c r="A72" t="s">
        <v>236</v>
      </c>
      <c r="B72">
        <v>18781</v>
      </c>
      <c r="C72" t="s">
        <v>187</v>
      </c>
      <c r="D72">
        <v>810</v>
      </c>
      <c r="E72" cm="1">
        <f t="array" ref="E72">_xlfn.IFS(AND(2=E71,B72=B71),3,B72=B71,2,TRUE,1)</f>
        <v>3</v>
      </c>
      <c r="F72">
        <v>0</v>
      </c>
    </row>
    <row r="73" spans="1:12" x14ac:dyDescent="0.3">
      <c r="A73" t="s">
        <v>186</v>
      </c>
      <c r="B73">
        <v>21179</v>
      </c>
      <c r="C73" t="s">
        <v>187</v>
      </c>
      <c r="D73">
        <v>12</v>
      </c>
      <c r="E73" cm="1">
        <f t="array" ref="E73">_xlfn.IFS(AND(2=E72,B73=B72),3,B73=B72,2,TRUE,1)</f>
        <v>1</v>
      </c>
      <c r="F73">
        <v>1</v>
      </c>
    </row>
    <row r="77" spans="1:12" x14ac:dyDescent="0.3">
      <c r="D77">
        <v>1</v>
      </c>
      <c r="E77">
        <v>2</v>
      </c>
      <c r="F77">
        <v>3</v>
      </c>
      <c r="J77">
        <v>1</v>
      </c>
      <c r="K77">
        <v>2</v>
      </c>
      <c r="L77">
        <v>3</v>
      </c>
    </row>
    <row r="78" spans="1:12" x14ac:dyDescent="0.3">
      <c r="C78">
        <v>1000</v>
      </c>
      <c r="D78">
        <f>COUNTIFS(sea_res_same[position],"&lt;="&amp;C78,sea_res_same[search],"=1")</f>
        <v>17</v>
      </c>
      <c r="E78">
        <f>COUNTIFS(sea_res_same[position],"&lt;="&amp;C78,sea_res_same[search],"=2")</f>
        <v>19</v>
      </c>
      <c r="F78">
        <f>COUNTIFS(sea_res_same[position],"&lt;="&amp;C78,sea_res_same[search],"=3")</f>
        <v>15</v>
      </c>
      <c r="I78">
        <v>100</v>
      </c>
      <c r="J78">
        <f>COUNTIFS(sea_res_same[position],"&lt;="&amp;I78,sea_res_same[search],"=1")</f>
        <v>6</v>
      </c>
      <c r="K78">
        <f>COUNTIFS(sea_res_same[position],"&lt;="&amp;I78,sea_res_same[search],"=2")</f>
        <v>6</v>
      </c>
      <c r="L78">
        <f>COUNTIFS(sea_res_same[position],"&lt;="&amp;I78,sea_res_same[search],"=3")</f>
        <v>2</v>
      </c>
    </row>
    <row r="79" spans="1:12" x14ac:dyDescent="0.3">
      <c r="C79">
        <v>3000</v>
      </c>
      <c r="D79">
        <f>COUNTIFS(sea_res_same[position],"&lt;="&amp;C79,sea_res_same[search],"=1")-D78</f>
        <v>7</v>
      </c>
      <c r="E79">
        <f>COUNTIFS(sea_res_same[position],"&lt;="&amp;C79,sea_res_same[search],"=2")-E78</f>
        <v>3</v>
      </c>
      <c r="F79">
        <f>COUNTIFS(sea_res_same[position],"&lt;="&amp;C79,sea_res_same[search],"=3")-F78</f>
        <v>4</v>
      </c>
      <c r="I79">
        <v>200</v>
      </c>
      <c r="J79">
        <f>COUNTIFS(sea_res_same[position],"&lt;="&amp;I79,sea_res_same[search],"=1")-J78</f>
        <v>0</v>
      </c>
      <c r="K79">
        <f>COUNTIFS(sea_res_same[position],"&lt;="&amp;I79,sea_res_same[search],"=2")-K78</f>
        <v>3</v>
      </c>
      <c r="L79">
        <f>COUNTIFS(sea_res_same[position],"&lt;="&amp;I79,sea_res_same[search],"=3")-L78</f>
        <v>3</v>
      </c>
    </row>
    <row r="80" spans="1:12" x14ac:dyDescent="0.3">
      <c r="C80">
        <v>5000</v>
      </c>
      <c r="D80">
        <f>COUNTIFS(sea_res_same[position],"&lt;="&amp;C80,sea_res_same[search],"=1")-SUM(D78:D79)</f>
        <v>4</v>
      </c>
      <c r="E80">
        <f>COUNTIFS(sea_res_same[position],"&lt;="&amp;C80,sea_res_same[search],"=2")-SUM(E78:E79)</f>
        <v>2</v>
      </c>
      <c r="F80">
        <f>COUNTIFS(sea_res_same[position],"&lt;="&amp;C80,sea_res_same[search],"=3")-SUM(F78:F79)</f>
        <v>0</v>
      </c>
      <c r="I80">
        <v>300</v>
      </c>
      <c r="J80">
        <f>COUNTIFS(sea_res_same[position],"&lt;="&amp;I80,sea_res_same[search],"=1")-SUM(J78:J79)</f>
        <v>4</v>
      </c>
      <c r="K80">
        <f>COUNTIFS(sea_res_same[position],"&lt;="&amp;I80,sea_res_same[search],"=2")-SUM(K78:K79)</f>
        <v>1</v>
      </c>
      <c r="L80">
        <f>COUNTIFS(sea_res_same[position],"&lt;="&amp;I80,sea_res_same[search],"=3")-SUM(L78:L79)</f>
        <v>2</v>
      </c>
    </row>
    <row r="81" spans="3:12" x14ac:dyDescent="0.3">
      <c r="C81">
        <v>7000</v>
      </c>
      <c r="D81">
        <f>COUNTIFS(sea_res_same[position],"&lt;="&amp;C81,sea_res_same[search],"=1")-SUM(D78:D80)</f>
        <v>0</v>
      </c>
      <c r="E81">
        <f>COUNTIFS(sea_res_same[position],"&lt;="&amp;C81,sea_res_same[search],"=2")-SUM(E78:E80)</f>
        <v>0</v>
      </c>
      <c r="F81">
        <f>COUNTIFS(sea_res_same[position],"&lt;="&amp;C81,sea_res_same[search],"=3")-SUM(F78:F80)</f>
        <v>0</v>
      </c>
      <c r="I81">
        <v>400</v>
      </c>
      <c r="J81">
        <f>COUNTIFS(sea_res_same[position],"&lt;="&amp;I81,sea_res_same[search],"=1")-SUM(J78:J80)</f>
        <v>2</v>
      </c>
      <c r="K81">
        <f>COUNTIFS(sea_res_same[position],"&lt;="&amp;I81,sea_res_same[search],"=2")-SUM(K78:K80)</f>
        <v>0</v>
      </c>
      <c r="L81">
        <f>COUNTIFS(sea_res_same[position],"&lt;="&amp;I81,sea_res_same[search],"=3")-SUM(L78:L80)</f>
        <v>3</v>
      </c>
    </row>
    <row r="82" spans="3:12" x14ac:dyDescent="0.3">
      <c r="C82">
        <v>9000</v>
      </c>
      <c r="D82">
        <f>COUNTIFS(sea_res_same[position],"&lt;="&amp;C82,sea_res_same[search],"=1")-SUM(D78:D81)</f>
        <v>0</v>
      </c>
      <c r="E82">
        <f>COUNTIFS(sea_res_same[position],"&lt;="&amp;C82,sea_res_same[search],"=2")-SUM(E78:E81)</f>
        <v>0</v>
      </c>
      <c r="F82">
        <f>COUNTIFS(sea_res_same[position],"&lt;="&amp;C82,sea_res_same[search],"=3")-SUM(F78:F81)</f>
        <v>0</v>
      </c>
      <c r="I82">
        <v>500</v>
      </c>
      <c r="J82">
        <f>COUNTIFS(sea_res_same[position],"&lt;="&amp;I82,sea_res_same[search],"=1")-SUM(J78:J81)</f>
        <v>0</v>
      </c>
      <c r="K82">
        <f>COUNTIFS(sea_res_same[position],"&lt;="&amp;I82,sea_res_same[search],"=2")-SUM(K78:K81)</f>
        <v>3</v>
      </c>
      <c r="L82">
        <f>COUNTIFS(sea_res_same[position],"&lt;="&amp;I82,sea_res_same[search],"=3")-SUM(L78:L81)</f>
        <v>2</v>
      </c>
    </row>
    <row r="83" spans="3:12" x14ac:dyDescent="0.3">
      <c r="C83">
        <v>11000</v>
      </c>
      <c r="D83">
        <f>COUNTIFS(sea_res_same[position],"&lt;="&amp;C83,sea_res_same[search],"=1")-SUM(D78:D82)</f>
        <v>1</v>
      </c>
      <c r="E83">
        <f>COUNTIFS(sea_res_same[position],"&lt;="&amp;C83,sea_res_same[search],"=2")-SUM(E78:E82)</f>
        <v>0</v>
      </c>
      <c r="F83">
        <f>COUNTIFS(sea_res_same[position],"&lt;="&amp;C83,sea_res_same[search],"=3")-SUM(F78:F82)</f>
        <v>0</v>
      </c>
      <c r="I83">
        <v>600</v>
      </c>
      <c r="J83">
        <f>COUNTIFS(sea_res_same[position],"&lt;="&amp;I83,sea_res_same[search],"=1")-SUM(J78:J82)</f>
        <v>1</v>
      </c>
      <c r="K83">
        <f>COUNTIFS(sea_res_same[position],"&lt;="&amp;I83,sea_res_same[search],"=2")-SUM(K78:K82)</f>
        <v>1</v>
      </c>
      <c r="L83">
        <f>COUNTIFS(sea_res_same[position],"&lt;="&amp;I83,sea_res_same[search],"=3")-SUM(L78:L82)</f>
        <v>1</v>
      </c>
    </row>
    <row r="84" spans="3:12" x14ac:dyDescent="0.3">
      <c r="C84">
        <v>13000</v>
      </c>
      <c r="D84">
        <f>COUNTIFS(sea_res_same[position],"&lt;="&amp;C84,sea_res_same[search],"=1")-SUM(D78:D83)</f>
        <v>0</v>
      </c>
      <c r="E84">
        <f>COUNTIFS(sea_res_same[position],"&lt;="&amp;C84,sea_res_same[search],"=2")-SUM(E78:E83)</f>
        <v>0</v>
      </c>
      <c r="F84">
        <f>COUNTIFS(sea_res_same[position],"&lt;="&amp;C84,sea_res_same[search],"=3")-SUM(F78:F83)</f>
        <v>0</v>
      </c>
      <c r="I84">
        <v>700</v>
      </c>
      <c r="J84">
        <f>COUNTIFS(sea_res_same[position],"&lt;="&amp;I84,sea_res_same[search],"=1")-SUM(J78:J83)</f>
        <v>0</v>
      </c>
      <c r="K84">
        <f>COUNTIFS(sea_res_same[position],"&lt;="&amp;I84,sea_res_same[search],"=2")-SUM(K78:K83)</f>
        <v>2</v>
      </c>
      <c r="L84">
        <f>COUNTIFS(sea_res_same[position],"&lt;="&amp;I84,sea_res_same[search],"=3")-SUM(L78:L83)</f>
        <v>0</v>
      </c>
    </row>
    <row r="85" spans="3:12" x14ac:dyDescent="0.3">
      <c r="C85">
        <v>15000</v>
      </c>
      <c r="D85">
        <f>COUNTIFS(sea_res_same[position],"&lt;="&amp;C85,sea_res_same[search],"=1")-SUM(D78:D84)</f>
        <v>0</v>
      </c>
      <c r="E85">
        <f>COUNTIFS(sea_res_same[position],"&lt;="&amp;C85,sea_res_same[search],"=2")-SUM(E78:E84)</f>
        <v>0</v>
      </c>
      <c r="F85">
        <f>COUNTIFS(sea_res_same[position],"&lt;="&amp;C85,sea_res_same[search],"=3")-SUM(F78:F84)</f>
        <v>0</v>
      </c>
      <c r="I85">
        <v>800</v>
      </c>
      <c r="J85">
        <f>COUNTIFS(sea_res_same[position],"&lt;="&amp;I85,sea_res_same[search],"=1")-SUM(J78:J84)</f>
        <v>1</v>
      </c>
      <c r="K85">
        <f>COUNTIFS(sea_res_same[position],"&lt;="&amp;I85,sea_res_same[search],"=2")-SUM(K78:K84)</f>
        <v>2</v>
      </c>
      <c r="L85">
        <f>COUNTIFS(sea_res_same[position],"&lt;="&amp;I85,sea_res_same[search],"=3")-SUM(L78:L84)</f>
        <v>0</v>
      </c>
    </row>
    <row r="86" spans="3:12" x14ac:dyDescent="0.3">
      <c r="C86">
        <v>17000</v>
      </c>
      <c r="D86">
        <f>COUNTIFS(sea_res_same[position],"&lt;="&amp;C86,sea_res_same[search],"=1")-SUM(D78:D85)</f>
        <v>0</v>
      </c>
      <c r="E86">
        <f>COUNTIFS(sea_res_same[position],"&lt;="&amp;C86,sea_res_same[search],"=2")-SUM(E78:E85)</f>
        <v>0</v>
      </c>
      <c r="F86">
        <f>COUNTIFS(sea_res_same[position],"&lt;="&amp;C86,sea_res_same[search],"=3")-SUM(F78:F85)</f>
        <v>0</v>
      </c>
      <c r="I86">
        <v>900</v>
      </c>
      <c r="J86">
        <f>COUNTIFS(sea_res_same[position],"&lt;="&amp;I86,sea_res_same[search],"=1")-SUM(J78:J85)</f>
        <v>2</v>
      </c>
      <c r="K86">
        <f>COUNTIFS(sea_res_same[position],"&lt;="&amp;I86,sea_res_same[search],"=2")-SUM(K78:K85)</f>
        <v>1</v>
      </c>
      <c r="L86">
        <f>COUNTIFS(sea_res_same[position],"&lt;="&amp;I86,sea_res_same[search],"=3")-SUM(L78:L85)</f>
        <v>1</v>
      </c>
    </row>
    <row r="87" spans="3:12" x14ac:dyDescent="0.3">
      <c r="C87">
        <v>19000</v>
      </c>
      <c r="D87">
        <f>COUNTIFS(sea_res_same[position],"&lt;="&amp;C87,sea_res_same[search],"=1")-SUM(D78:D86)</f>
        <v>0</v>
      </c>
      <c r="E87">
        <f>COUNTIFS(sea_res_same[position],"&lt;="&amp;C87,sea_res_same[search],"=2")-SUM(E78:E86)</f>
        <v>0</v>
      </c>
      <c r="F87">
        <f>COUNTIFS(sea_res_same[position],"&lt;="&amp;C87,sea_res_same[search],"=3")-SUM(F78:F86)</f>
        <v>0</v>
      </c>
      <c r="I87">
        <v>1000</v>
      </c>
      <c r="J87">
        <f>COUNTIFS(sea_res_same[position],"&lt;="&amp;I87,sea_res_same[search],"=1")-SUM(J78:J86)</f>
        <v>1</v>
      </c>
      <c r="K87">
        <f>COUNTIFS(sea_res_same[position],"&lt;="&amp;I87,sea_res_same[search],"=2")-SUM(K78:K86)</f>
        <v>0</v>
      </c>
      <c r="L87">
        <f>COUNTIFS(sea_res_same[position],"&lt;="&amp;I87,sea_res_same[search],"=3")-SUM(L78:L86)</f>
        <v>1</v>
      </c>
    </row>
    <row r="88" spans="3:12" x14ac:dyDescent="0.3">
      <c r="C88">
        <v>21000</v>
      </c>
      <c r="D88">
        <f>COUNTIFS(sea_res_same[position],"&lt;="&amp;C88,sea_res_same[search],"=1")-SUM(D78:D87)</f>
        <v>0</v>
      </c>
      <c r="E88">
        <f>COUNTIFS(sea_res_same[position],"&lt;="&amp;C88,sea_res_same[search],"=2")-SUM(E78:E87)</f>
        <v>0</v>
      </c>
      <c r="F88">
        <f>COUNTIFS(sea_res_same[position],"&lt;="&amp;C88,sea_res_same[search],"=3")-SUM(F78:F87)</f>
        <v>0</v>
      </c>
    </row>
    <row r="89" spans="3:12" x14ac:dyDescent="0.3">
      <c r="C89">
        <v>23000</v>
      </c>
      <c r="D89">
        <f>COUNTIFS(sea_res_same[position],"&lt;="&amp;C89,sea_res_same[search],"=1")-SUM(D78:D88)</f>
        <v>0</v>
      </c>
      <c r="E89">
        <f>COUNTIFS(sea_res_same[position],"&lt;="&amp;C89,sea_res_same[search],"=2")-SUM(E78:E88)</f>
        <v>0</v>
      </c>
      <c r="F89">
        <f>COUNTIFS(sea_res_same[position],"&lt;="&amp;C89,sea_res_same[search],"=3")-SUM(F78:F88)</f>
        <v>0</v>
      </c>
    </row>
    <row r="90" spans="3:12" x14ac:dyDescent="0.3">
      <c r="C90">
        <v>25000</v>
      </c>
      <c r="D90">
        <f>COUNTIFS(sea_res_same[position],"&lt;="&amp;C90,sea_res_same[search],"=1")-SUM(D78:D89)</f>
        <v>0</v>
      </c>
      <c r="E90">
        <f>COUNTIFS(sea_res_same[position],"&lt;="&amp;C90,sea_res_same[search],"=2")-SUM(E78:E89)</f>
        <v>0</v>
      </c>
      <c r="F90">
        <f>COUNTIFS(sea_res_same[position],"&lt;="&amp;C90,sea_res_same[search],"=3")-SUM(F78:F89)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3:BE26"/>
  <sheetViews>
    <sheetView topLeftCell="B1" zoomScale="46" zoomScaleNormal="70" workbookViewId="0">
      <selection activeCell="AC6" sqref="AC6"/>
    </sheetView>
  </sheetViews>
  <sheetFormatPr defaultRowHeight="14.4" x14ac:dyDescent="0.3"/>
  <cols>
    <col min="29" max="29" width="10.44140625" style="1" bestFit="1" customWidth="1"/>
  </cols>
  <sheetData>
    <row r="3" spans="27:57" x14ac:dyDescent="0.3">
      <c r="AB3">
        <v>1</v>
      </c>
      <c r="AC3" s="1" t="s">
        <v>256</v>
      </c>
      <c r="AD3">
        <v>2</v>
      </c>
      <c r="AE3" s="1" t="s">
        <v>257</v>
      </c>
      <c r="AF3">
        <v>3</v>
      </c>
      <c r="AI3">
        <v>1</v>
      </c>
      <c r="AJ3">
        <v>2</v>
      </c>
      <c r="AK3">
        <v>3</v>
      </c>
      <c r="AN3">
        <v>2</v>
      </c>
      <c r="AO3">
        <v>3</v>
      </c>
    </row>
    <row r="4" spans="27:57" x14ac:dyDescent="0.3">
      <c r="AA4">
        <v>1000</v>
      </c>
      <c r="AB4">
        <f>sea_res_combine_two!C82+sea_res_normal!C92+sea_res_same!D78</f>
        <v>56</v>
      </c>
      <c r="AC4" s="1">
        <f>SUM($AB$4:AB4)/SUM($AB$4:$AB$16)</f>
        <v>0.57731958762886593</v>
      </c>
      <c r="AD4">
        <f>sea_res_combine_two!D82+sea_res_normal!D92+sea_res_same!E78</f>
        <v>48</v>
      </c>
      <c r="AE4" s="1">
        <f>SUM($AD$4:AD4)/SUM($AD$4:$AD$16)</f>
        <v>0.64</v>
      </c>
      <c r="AF4">
        <f>sea_res_combine_two!E82+sea_res_normal!E92+sea_res_same!F78</f>
        <v>40</v>
      </c>
      <c r="AH4">
        <v>100</v>
      </c>
      <c r="AI4">
        <f>sea_res_combine_two!I82+sea_res_normal!I92+sea_res_same!J78</f>
        <v>23</v>
      </c>
      <c r="AJ4">
        <f>sea_res_combine_two!J82+sea_res_normal!J92+sea_res_same!K78</f>
        <v>14</v>
      </c>
      <c r="AK4">
        <f>sea_res_combine_two!K82+sea_res_normal!K92+sea_res_same!L78</f>
        <v>15</v>
      </c>
      <c r="AM4">
        <v>1000</v>
      </c>
      <c r="AN4">
        <f>AD4+(AB18-AN17)</f>
        <v>70</v>
      </c>
      <c r="AO4">
        <f>AF4+(AB18-AO17)</f>
        <v>72</v>
      </c>
    </row>
    <row r="5" spans="27:57" x14ac:dyDescent="0.3">
      <c r="AA5">
        <v>3000</v>
      </c>
      <c r="AB5">
        <f>sea_res_combine_two!C83+sea_res_normal!C93+sea_res_same!D79</f>
        <v>14</v>
      </c>
      <c r="AC5" s="1">
        <f>SUM($AB$4:AB5)/SUM($AB$4:$AB$16)</f>
        <v>0.72164948453608246</v>
      </c>
      <c r="AD5">
        <f>sea_res_combine_two!D83+sea_res_normal!D93+sea_res_same!E79</f>
        <v>15</v>
      </c>
      <c r="AE5" s="1">
        <f>SUM($AD$4:AD5)/SUM($AD$4:$AD$16)</f>
        <v>0.84</v>
      </c>
      <c r="AF5">
        <f>sea_res_combine_two!E83+sea_res_normal!E93+sea_res_same!F79</f>
        <v>12</v>
      </c>
      <c r="AH5">
        <v>200</v>
      </c>
      <c r="AI5">
        <f>sea_res_combine_two!I83+sea_res_normal!I93+sea_res_same!J79</f>
        <v>2</v>
      </c>
      <c r="AJ5">
        <f>sea_res_combine_two!J83+sea_res_normal!J93+sea_res_same!K79</f>
        <v>15</v>
      </c>
      <c r="AK5">
        <f>sea_res_combine_two!K83+sea_res_normal!K93+sea_res_same!L79</f>
        <v>9</v>
      </c>
      <c r="AM5">
        <v>3000</v>
      </c>
      <c r="AN5">
        <f t="shared" ref="AN5:AN16" si="0">AD5</f>
        <v>15</v>
      </c>
      <c r="AO5">
        <f t="shared" ref="AO5:AO16" si="1">AF5</f>
        <v>12</v>
      </c>
    </row>
    <row r="6" spans="27:57" x14ac:dyDescent="0.3">
      <c r="AA6">
        <v>5000</v>
      </c>
      <c r="AB6">
        <f>sea_res_combine_two!C84+sea_res_normal!C94+sea_res_same!D80</f>
        <v>10</v>
      </c>
      <c r="AC6" s="1">
        <f>SUM($AB$4:AB6)/SUM($AB$4:$AB$16)</f>
        <v>0.82474226804123707</v>
      </c>
      <c r="AD6">
        <f>sea_res_combine_two!D84+sea_res_normal!D94+sea_res_same!E80</f>
        <v>4</v>
      </c>
      <c r="AE6" s="1">
        <f>SUM($AD$4:AD6)/SUM($AD$4:$AD$16)</f>
        <v>0.89333333333333331</v>
      </c>
      <c r="AF6">
        <f>sea_res_combine_two!E84+sea_res_normal!E94+sea_res_same!F80</f>
        <v>4</v>
      </c>
      <c r="AH6">
        <v>300</v>
      </c>
      <c r="AI6">
        <f>sea_res_combine_two!I84+sea_res_normal!I94+sea_res_same!J80</f>
        <v>9</v>
      </c>
      <c r="AJ6">
        <f>sea_res_combine_two!J84+sea_res_normal!J94+sea_res_same!K80</f>
        <v>4</v>
      </c>
      <c r="AK6">
        <f>sea_res_combine_two!K84+sea_res_normal!K94+sea_res_same!L80</f>
        <v>3</v>
      </c>
      <c r="AM6">
        <v>5000</v>
      </c>
      <c r="AN6">
        <f t="shared" si="0"/>
        <v>4</v>
      </c>
      <c r="AO6">
        <f t="shared" si="1"/>
        <v>4</v>
      </c>
      <c r="BE6" s="1"/>
    </row>
    <row r="7" spans="27:57" x14ac:dyDescent="0.3">
      <c r="AA7">
        <v>7000</v>
      </c>
      <c r="AB7">
        <f>sea_res_combine_two!C85+sea_res_normal!C95+sea_res_same!D81</f>
        <v>4</v>
      </c>
      <c r="AC7" s="1">
        <f>SUM($AB$4:AB7)/SUM($AB$4:$AB$16)</f>
        <v>0.865979381443299</v>
      </c>
      <c r="AD7">
        <f>sea_res_combine_two!D85+sea_res_normal!D95+sea_res_same!E81</f>
        <v>5</v>
      </c>
      <c r="AE7" s="1">
        <f>SUM($AD$4:AD7)/SUM($AD$4:$AD$16)</f>
        <v>0.96</v>
      </c>
      <c r="AF7">
        <f>sea_res_combine_two!E85+sea_res_normal!E95+sea_res_same!F81</f>
        <v>4</v>
      </c>
      <c r="AH7">
        <v>400</v>
      </c>
      <c r="AI7">
        <f>sea_res_combine_two!I85+sea_res_normal!I95+sea_res_same!J81</f>
        <v>5</v>
      </c>
      <c r="AJ7">
        <f>sea_res_combine_two!J85+sea_res_normal!J95+sea_res_same!K81</f>
        <v>2</v>
      </c>
      <c r="AK7">
        <f>sea_res_combine_two!K85+sea_res_normal!K95+sea_res_same!L81</f>
        <v>4</v>
      </c>
      <c r="AM7">
        <v>7000</v>
      </c>
      <c r="AN7">
        <f t="shared" si="0"/>
        <v>5</v>
      </c>
      <c r="AO7">
        <f t="shared" si="1"/>
        <v>4</v>
      </c>
      <c r="BE7" s="1"/>
    </row>
    <row r="8" spans="27:57" x14ac:dyDescent="0.3">
      <c r="AA8">
        <v>8000</v>
      </c>
      <c r="AB8">
        <f>sea_res_combine_two!C86+sea_res_normal!C96+sea_res_same!D82</f>
        <v>4</v>
      </c>
      <c r="AC8" s="1">
        <f>SUM($AB$4:AB8)/SUM($AB$4:$AB$16)</f>
        <v>0.90721649484536082</v>
      </c>
      <c r="AD8">
        <f>sea_res_combine_two!D86+sea_res_normal!D96+sea_res_same!E82</f>
        <v>1</v>
      </c>
      <c r="AE8" s="1">
        <f>SUM($AD$4:AD8)/SUM($AD$4:$AD$16)</f>
        <v>0.97333333333333338</v>
      </c>
      <c r="AF8">
        <f>sea_res_combine_two!E86+sea_res_normal!E96+sea_res_same!F82</f>
        <v>1</v>
      </c>
      <c r="AH8">
        <v>500</v>
      </c>
      <c r="AI8">
        <f>sea_res_combine_two!I86+sea_res_normal!I96+sea_res_same!J82</f>
        <v>2</v>
      </c>
      <c r="AJ8">
        <f>sea_res_combine_two!J86+sea_res_normal!J96+sea_res_same!K82</f>
        <v>3</v>
      </c>
      <c r="AK8">
        <f>sea_res_combine_two!K86+sea_res_normal!K96+sea_res_same!L82</f>
        <v>2</v>
      </c>
      <c r="AM8">
        <v>9000</v>
      </c>
      <c r="AN8">
        <f t="shared" si="0"/>
        <v>1</v>
      </c>
      <c r="AO8">
        <f t="shared" si="1"/>
        <v>1</v>
      </c>
      <c r="BE8" s="1"/>
    </row>
    <row r="9" spans="27:57" x14ac:dyDescent="0.3">
      <c r="AA9">
        <v>11000</v>
      </c>
      <c r="AB9">
        <f>sea_res_combine_two!C87+sea_res_normal!C97+sea_res_same!D83</f>
        <v>5</v>
      </c>
      <c r="AC9" s="1">
        <f>SUM($AB$4:AB9)/SUM($AB$4:$AB$16)</f>
        <v>0.95876288659793818</v>
      </c>
      <c r="AD9">
        <f>sea_res_combine_two!D87+sea_res_normal!D97+sea_res_same!E83</f>
        <v>1</v>
      </c>
      <c r="AE9" s="1">
        <f>SUM($AD$4:AD9)/SUM($AD$4:$AD$16)</f>
        <v>0.98666666666666669</v>
      </c>
      <c r="AF9">
        <f>sea_res_combine_two!E87+sea_res_normal!E97+sea_res_same!F83</f>
        <v>2</v>
      </c>
      <c r="AH9">
        <v>600</v>
      </c>
      <c r="AI9">
        <f>sea_res_combine_two!I87+sea_res_normal!I97+sea_res_same!J83</f>
        <v>3</v>
      </c>
      <c r="AJ9">
        <f>sea_res_combine_two!J87+sea_res_normal!J97+sea_res_same!K83</f>
        <v>3</v>
      </c>
      <c r="AK9">
        <f>sea_res_combine_two!K87+sea_res_normal!K97+sea_res_same!L83</f>
        <v>2</v>
      </c>
      <c r="AM9">
        <v>11000</v>
      </c>
      <c r="AN9">
        <f t="shared" si="0"/>
        <v>1</v>
      </c>
      <c r="AO9">
        <f t="shared" si="1"/>
        <v>2</v>
      </c>
      <c r="BE9" s="1"/>
    </row>
    <row r="10" spans="27:57" x14ac:dyDescent="0.3">
      <c r="AA10">
        <v>13000</v>
      </c>
      <c r="AB10">
        <f>sea_res_combine_two!C88+sea_res_normal!C98+sea_res_same!D84</f>
        <v>2</v>
      </c>
      <c r="AC10" s="1">
        <f>SUM($AB$4:AB10)/SUM($AB$4:$AB$16)</f>
        <v>0.97938144329896903</v>
      </c>
      <c r="AD10">
        <f>sea_res_combine_two!D88+sea_res_normal!D98+sea_res_same!E84</f>
        <v>0</v>
      </c>
      <c r="AE10" s="1">
        <f>SUM($AD$4:AD10)/SUM($AD$4:$AD$16)</f>
        <v>0.98666666666666669</v>
      </c>
      <c r="AF10">
        <f>sea_res_combine_two!E88+sea_res_normal!E98+sea_res_same!F84</f>
        <v>1</v>
      </c>
      <c r="AH10">
        <v>700</v>
      </c>
      <c r="AI10">
        <f>sea_res_combine_two!I88+sea_res_normal!I98+sea_res_same!J84</f>
        <v>4</v>
      </c>
      <c r="AJ10">
        <f>sea_res_combine_two!J88+sea_res_normal!J98+sea_res_same!K84</f>
        <v>4</v>
      </c>
      <c r="AK10">
        <f>sea_res_combine_two!K88+sea_res_normal!K98+sea_res_same!L84</f>
        <v>1</v>
      </c>
      <c r="AM10">
        <v>13000</v>
      </c>
      <c r="AN10">
        <f t="shared" si="0"/>
        <v>0</v>
      </c>
      <c r="AO10">
        <f t="shared" si="1"/>
        <v>1</v>
      </c>
      <c r="BE10" s="1"/>
    </row>
    <row r="11" spans="27:57" x14ac:dyDescent="0.3">
      <c r="AA11">
        <v>15000</v>
      </c>
      <c r="AB11">
        <f>sea_res_combine_two!C89+sea_res_normal!C99+sea_res_same!D85</f>
        <v>1</v>
      </c>
      <c r="AC11" s="1">
        <f>SUM($AB$4:AB11)/SUM($AB$4:$AB$16)</f>
        <v>0.98969072164948457</v>
      </c>
      <c r="AD11">
        <f>sea_res_combine_two!D89+sea_res_normal!D99+sea_res_same!E85</f>
        <v>0</v>
      </c>
      <c r="AE11" s="1">
        <f>SUM($AD$4:AD11)/SUM($AD$4:$AD$16)</f>
        <v>0.98666666666666669</v>
      </c>
      <c r="AF11">
        <f>sea_res_combine_two!E89+sea_res_normal!E99+sea_res_same!F85</f>
        <v>1</v>
      </c>
      <c r="AH11">
        <v>800</v>
      </c>
      <c r="AI11">
        <f>sea_res_combine_two!I89+sea_res_normal!I99+sea_res_same!J85</f>
        <v>2</v>
      </c>
      <c r="AJ11">
        <f>sea_res_combine_two!J89+sea_res_normal!J99+sea_res_same!K85</f>
        <v>2</v>
      </c>
      <c r="AK11">
        <f>sea_res_combine_two!K89+sea_res_normal!K99+sea_res_same!L85</f>
        <v>0</v>
      </c>
      <c r="AM11">
        <v>15000</v>
      </c>
      <c r="AN11">
        <f t="shared" si="0"/>
        <v>0</v>
      </c>
      <c r="AO11">
        <f t="shared" si="1"/>
        <v>1</v>
      </c>
      <c r="BE11" s="1"/>
    </row>
    <row r="12" spans="27:57" x14ac:dyDescent="0.3">
      <c r="AA12">
        <v>17000</v>
      </c>
      <c r="AB12">
        <f>sea_res_combine_two!C90+sea_res_normal!C100+sea_res_same!D86</f>
        <v>0</v>
      </c>
      <c r="AC12" s="1">
        <f>SUM($AB$4:AB12)/SUM($AB$4:$AB$16)</f>
        <v>0.98969072164948457</v>
      </c>
      <c r="AD12">
        <f>sea_res_combine_two!D90+sea_res_normal!D100+sea_res_same!E86</f>
        <v>1</v>
      </c>
      <c r="AE12" s="1">
        <f>SUM($AD$4:AD12)/SUM($AD$4:$AD$16)</f>
        <v>1</v>
      </c>
      <c r="AF12">
        <f>sea_res_combine_two!E90+sea_res_normal!E100+sea_res_same!F86</f>
        <v>0</v>
      </c>
      <c r="AH12">
        <v>900</v>
      </c>
      <c r="AI12">
        <f>sea_res_combine_two!I90+sea_res_normal!I100+sea_res_same!J86</f>
        <v>4</v>
      </c>
      <c r="AJ12">
        <f>sea_res_combine_two!J90+sea_res_normal!J100+sea_res_same!K86</f>
        <v>1</v>
      </c>
      <c r="AK12">
        <f>sea_res_combine_two!K90+sea_res_normal!K100+sea_res_same!L86</f>
        <v>2</v>
      </c>
      <c r="AM12">
        <v>17000</v>
      </c>
      <c r="AN12">
        <f t="shared" si="0"/>
        <v>1</v>
      </c>
      <c r="AO12">
        <f t="shared" si="1"/>
        <v>0</v>
      </c>
      <c r="BE12" s="1"/>
    </row>
    <row r="13" spans="27:57" x14ac:dyDescent="0.3">
      <c r="AA13">
        <v>19000</v>
      </c>
      <c r="AB13">
        <f>sea_res_combine_two!C91+sea_res_normal!C101+sea_res_same!D87</f>
        <v>1</v>
      </c>
      <c r="AC13" s="1">
        <f>SUM($AB$4:AB13)/SUM($AB$4:$AB$16)</f>
        <v>1</v>
      </c>
      <c r="AD13">
        <f>sea_res_combine_two!D91+sea_res_normal!D101+sea_res_same!E87</f>
        <v>0</v>
      </c>
      <c r="AE13" s="1">
        <f>SUM($AD$4:AD13)/SUM($AD$4:$AD$16)</f>
        <v>1</v>
      </c>
      <c r="AF13">
        <f>sea_res_combine_two!E91+sea_res_normal!E101+sea_res_same!F87</f>
        <v>0</v>
      </c>
      <c r="AH13">
        <v>1000</v>
      </c>
      <c r="AI13">
        <f>sea_res_combine_two!I91+sea_res_normal!I101+sea_res_same!J87</f>
        <v>2</v>
      </c>
      <c r="AJ13">
        <f>sea_res_combine_two!J91+sea_res_normal!J101+sea_res_same!K87</f>
        <v>0</v>
      </c>
      <c r="AK13">
        <f>sea_res_combine_two!K91+sea_res_normal!K101+sea_res_same!L87</f>
        <v>2</v>
      </c>
      <c r="AM13">
        <v>19000</v>
      </c>
      <c r="AN13">
        <f t="shared" si="0"/>
        <v>0</v>
      </c>
      <c r="AO13">
        <f t="shared" si="1"/>
        <v>0</v>
      </c>
      <c r="BE13" s="1"/>
    </row>
    <row r="14" spans="27:57" x14ac:dyDescent="0.3">
      <c r="AA14">
        <v>21000</v>
      </c>
      <c r="AB14">
        <f>sea_res_combine_two!C92+sea_res_normal!C102+sea_res_same!D88</f>
        <v>0</v>
      </c>
      <c r="AC14" s="1">
        <f>SUM($AB$4:AB14)/SUM($AB$4:$AB$16)</f>
        <v>1</v>
      </c>
      <c r="AD14">
        <f>sea_res_combine_two!D92+sea_res_normal!D102+sea_res_same!E88</f>
        <v>0</v>
      </c>
      <c r="AE14" s="1">
        <f>SUM($AD$4:AD14)/SUM($AD$4:$AD$16)</f>
        <v>1</v>
      </c>
      <c r="AF14">
        <f>sea_res_combine_two!E92+sea_res_normal!E102+sea_res_same!F88</f>
        <v>0</v>
      </c>
      <c r="AM14">
        <v>21000</v>
      </c>
      <c r="AN14">
        <f t="shared" si="0"/>
        <v>0</v>
      </c>
      <c r="AO14">
        <f t="shared" si="1"/>
        <v>0</v>
      </c>
      <c r="BE14" s="1"/>
    </row>
    <row r="15" spans="27:57" x14ac:dyDescent="0.3">
      <c r="AA15">
        <v>23000</v>
      </c>
      <c r="AB15">
        <f>sea_res_combine_two!C93+sea_res_normal!C103+sea_res_same!D89</f>
        <v>0</v>
      </c>
      <c r="AC15" s="1">
        <f>SUM($AB$4:AB15)/SUM($AB$4:$AB$16)</f>
        <v>1</v>
      </c>
      <c r="AD15">
        <f>sea_res_combine_two!D93+sea_res_normal!D103+sea_res_same!E89</f>
        <v>0</v>
      </c>
      <c r="AE15" s="1">
        <f>SUM($AD$4:AD15)/SUM($AD$4:$AD$16)</f>
        <v>1</v>
      </c>
      <c r="AF15">
        <f>sea_res_combine_two!E93+sea_res_normal!E103+sea_res_same!F89</f>
        <v>0</v>
      </c>
      <c r="AM15">
        <v>23000</v>
      </c>
      <c r="AN15">
        <f t="shared" si="0"/>
        <v>0</v>
      </c>
      <c r="AO15">
        <f t="shared" si="1"/>
        <v>0</v>
      </c>
      <c r="BE15" s="1"/>
    </row>
    <row r="16" spans="27:57" x14ac:dyDescent="0.3">
      <c r="AA16">
        <v>25000</v>
      </c>
      <c r="AB16">
        <f>sea_res_combine_two!C94+sea_res_normal!C104+sea_res_same!D90</f>
        <v>0</v>
      </c>
      <c r="AC16" s="1">
        <f>SUM($AB$4:AB16)/SUM($AB$4:$AB$16)</f>
        <v>1</v>
      </c>
      <c r="AD16">
        <f>sea_res_combine_two!D94+sea_res_normal!D104+sea_res_same!E90</f>
        <v>0</v>
      </c>
      <c r="AE16" s="1">
        <f>SUM($AD$4:AD16)/SUM($AD$4:$AD$16)</f>
        <v>1</v>
      </c>
      <c r="AF16">
        <f>sea_res_combine_two!E94+sea_res_normal!E104+sea_res_same!F90</f>
        <v>0</v>
      </c>
      <c r="AM16">
        <v>25000</v>
      </c>
      <c r="AN16">
        <f t="shared" si="0"/>
        <v>0</v>
      </c>
      <c r="AO16">
        <f t="shared" si="1"/>
        <v>0</v>
      </c>
      <c r="BE16" s="1"/>
    </row>
    <row r="17" spans="27:57" x14ac:dyDescent="0.3">
      <c r="AN17">
        <f>SUM(AD4:AD16)</f>
        <v>75</v>
      </c>
      <c r="AO17">
        <f>SUM(AF4:AF16)</f>
        <v>65</v>
      </c>
      <c r="BE17" s="1"/>
    </row>
    <row r="18" spans="27:57" x14ac:dyDescent="0.3">
      <c r="AA18" t="s">
        <v>254</v>
      </c>
      <c r="AB18">
        <f>SUM(AB4:AB16)</f>
        <v>97</v>
      </c>
      <c r="AF18" t="s">
        <v>255</v>
      </c>
      <c r="AG18">
        <f>SUM(AB4:AF16)</f>
        <v>261.08109965635742</v>
      </c>
      <c r="BE18" s="1"/>
    </row>
    <row r="19" spans="27:57" x14ac:dyDescent="0.3">
      <c r="BE19" s="1"/>
    </row>
    <row r="20" spans="27:57" x14ac:dyDescent="0.3">
      <c r="BE20" s="1"/>
    </row>
    <row r="21" spans="27:57" x14ac:dyDescent="0.3">
      <c r="BE21" s="1"/>
    </row>
    <row r="22" spans="27:57" x14ac:dyDescent="0.3">
      <c r="BE22" s="1"/>
    </row>
    <row r="23" spans="27:57" x14ac:dyDescent="0.3">
      <c r="BE23" s="1"/>
    </row>
    <row r="24" spans="27:57" x14ac:dyDescent="0.3">
      <c r="BE24" s="1"/>
    </row>
    <row r="25" spans="27:57" x14ac:dyDescent="0.3">
      <c r="BE25" s="1"/>
    </row>
    <row r="26" spans="27:57" x14ac:dyDescent="0.3">
      <c r="BE2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FD56-0670-448E-A065-C90CA5C8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sea_res_combine_two</vt:lpstr>
      <vt:lpstr>sea_dataset_normal</vt:lpstr>
      <vt:lpstr>message</vt:lpstr>
      <vt:lpstr>sea_dataset_combine_scores</vt:lpstr>
      <vt:lpstr>sea_res_normal</vt:lpstr>
      <vt:lpstr>sea_res_same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2022-10-05T19:23:14Z</dcterms:modified>
</cp:coreProperties>
</file>