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Zviad_Thinkpad\Zviad\"/>
    </mc:Choice>
  </mc:AlternateContent>
  <xr:revisionPtr revIDLastSave="0" documentId="13_ncr:1_{A2D24413-D78D-4273-86F1-DAD3BD2E0BFC}" xr6:coauthVersionLast="36" xr6:coauthVersionMax="36" xr10:uidLastSave="{00000000-0000-0000-0000-000000000000}"/>
  <bookViews>
    <workbookView xWindow="480" yWindow="90" windowWidth="9555" windowHeight="7740" activeTab="1" xr2:uid="{00000000-000D-0000-FFFF-FFFF00000000}"/>
  </bookViews>
  <sheets>
    <sheet name="Sheet1" sheetId="4" r:id="rId1"/>
    <sheet name="Sheet3" sheetId="3" r:id="rId2"/>
  </sheets>
  <calcPr calcId="191029"/>
</workbook>
</file>

<file path=xl/calcChain.xml><?xml version="1.0" encoding="utf-8"?>
<calcChain xmlns="http://schemas.openxmlformats.org/spreadsheetml/2006/main">
  <c r="G43" i="3" l="1"/>
  <c r="G44" i="3"/>
  <c r="G40" i="3"/>
  <c r="G33" i="3"/>
  <c r="G24" i="3"/>
  <c r="G25" i="3"/>
  <c r="G21" i="3"/>
  <c r="G8" i="3"/>
  <c r="G10" i="3" s="1"/>
  <c r="G6" i="3"/>
  <c r="G15" i="3" s="1"/>
  <c r="G16" i="3" s="1"/>
  <c r="G23" i="3" l="1"/>
  <c r="G22" i="3" s="1"/>
  <c r="G26" i="3" s="1"/>
  <c r="G34" i="3"/>
  <c r="G35" i="3" s="1"/>
  <c r="G36" i="3" s="1"/>
  <c r="G42" i="3"/>
  <c r="G41" i="3" l="1"/>
  <c r="G45" i="3" s="1"/>
  <c r="G27" i="3"/>
  <c r="G28" i="3" l="1"/>
  <c r="G57" i="3" s="1"/>
  <c r="G52" i="3"/>
  <c r="G46" i="3"/>
  <c r="G47" i="3" l="1"/>
  <c r="G55" i="3" s="1"/>
  <c r="G51" i="3"/>
  <c r="G53" i="3" s="1"/>
  <c r="G56" i="3" l="1"/>
  <c r="G58" i="3" l="1"/>
  <c r="G60" i="3"/>
  <c r="G63" i="3" s="1"/>
</calcChain>
</file>

<file path=xl/sharedStrings.xml><?xml version="1.0" encoding="utf-8"?>
<sst xmlns="http://schemas.openxmlformats.org/spreadsheetml/2006/main" count="69" uniqueCount="63">
  <si>
    <t>Invested capital</t>
  </si>
  <si>
    <t>After-tax ROI</t>
  </si>
  <si>
    <t>EBIT growth rate</t>
  </si>
  <si>
    <t>sustained period</t>
  </si>
  <si>
    <t>D/A</t>
  </si>
  <si>
    <t>levered equity beta</t>
  </si>
  <si>
    <t>current cost of debt</t>
  </si>
  <si>
    <t>LBO plan:</t>
  </si>
  <si>
    <t>Given:</t>
  </si>
  <si>
    <t>target D/A</t>
  </si>
  <si>
    <t>new after tax ROI</t>
  </si>
  <si>
    <t>EBIT growth</t>
  </si>
  <si>
    <t xml:space="preserve">sustained period </t>
  </si>
  <si>
    <t>expected cost of debt</t>
  </si>
  <si>
    <t>Corporate tax rate is</t>
  </si>
  <si>
    <t>MRP</t>
  </si>
  <si>
    <t xml:space="preserve">risk free rate </t>
  </si>
  <si>
    <t>Q: How much value the LBO creates for owners?</t>
  </si>
  <si>
    <t>pre-LBO cost of levered equity</t>
  </si>
  <si>
    <t>pre-LBO WACC</t>
  </si>
  <si>
    <t>unlevered equity beta</t>
  </si>
  <si>
    <t>cost of unlevered equity</t>
  </si>
  <si>
    <r>
      <rPr>
        <b/>
        <sz val="11"/>
        <color theme="1"/>
        <rFont val="Calibri"/>
        <family val="2"/>
        <charset val="204"/>
        <scheme val="minor"/>
      </rPr>
      <t>Step 2:</t>
    </r>
    <r>
      <rPr>
        <sz val="11"/>
        <color theme="1"/>
        <rFont val="Calibri"/>
        <family val="2"/>
        <scheme val="minor"/>
      </rPr>
      <t xml:space="preserve"> unlever beta using Fernandez equation, that is</t>
    </r>
  </si>
  <si>
    <r>
      <rPr>
        <b/>
        <sz val="11"/>
        <color theme="1"/>
        <rFont val="Calibri"/>
        <family val="2"/>
        <charset val="204"/>
        <scheme val="minor"/>
      </rPr>
      <t>Step 1:</t>
    </r>
    <r>
      <rPr>
        <sz val="11"/>
        <color theme="1"/>
        <rFont val="Calibri"/>
        <family val="2"/>
        <scheme val="minor"/>
      </rPr>
      <t xml:space="preserve"> pre-LBO WACC</t>
    </r>
  </si>
  <si>
    <t>levered equity beta = unlevered equity beta + (unlevered equity beta - debt beta) * (1-tax rate) * Debt/Equity</t>
  </si>
  <si>
    <t>EV = NOPAT/WACC + (avg future EVA/WACC) * (1/(1+WACC))*T,</t>
  </si>
  <si>
    <r>
      <rPr>
        <b/>
        <sz val="11"/>
        <color theme="1"/>
        <rFont val="Calibri"/>
        <family val="2"/>
        <charset val="204"/>
        <scheme val="minor"/>
      </rPr>
      <t>Step 3:</t>
    </r>
    <r>
      <rPr>
        <sz val="11"/>
        <color theme="1"/>
        <rFont val="Calibri"/>
        <family val="2"/>
        <scheme val="minor"/>
      </rPr>
      <t xml:space="preserve"> pre-LBO valuation using generic formula for EV, "no growth plus PV of growth opportunities":</t>
    </r>
  </si>
  <si>
    <t>pre-LBO EV</t>
  </si>
  <si>
    <t>NOPAT = EBIT * (1-tax rate),</t>
  </si>
  <si>
    <t>EVA = (ROIC - WACC) * Invested Capital,</t>
  </si>
  <si>
    <t>Invested Capital = NOPAT * retention ratio,</t>
  </si>
  <si>
    <t>T = growth period,</t>
  </si>
  <si>
    <t>retention ratio = EBIT growth rate / After-tax ROI.</t>
  </si>
  <si>
    <t>20% is debt:</t>
  </si>
  <si>
    <t>rest is equity:</t>
  </si>
  <si>
    <t xml:space="preserve">from CAPM: </t>
  </si>
  <si>
    <t>post-LBO levered equity beta at target D/A</t>
  </si>
  <si>
    <t>post-LBO cost of relevered equity</t>
  </si>
  <si>
    <t>post-LBO WACC</t>
  </si>
  <si>
    <t>post-LBO EV</t>
  </si>
  <si>
    <t>75% is debt:</t>
  </si>
  <si>
    <r>
      <rPr>
        <b/>
        <sz val="11"/>
        <rFont val="Calibri"/>
        <family val="2"/>
        <charset val="204"/>
        <scheme val="minor"/>
      </rPr>
      <t>Step 5</t>
    </r>
    <r>
      <rPr>
        <sz val="11"/>
        <rFont val="Calibri"/>
        <family val="2"/>
        <scheme val="minor"/>
      </rPr>
      <t>: Post-LBO valuation</t>
    </r>
  </si>
  <si>
    <r>
      <t xml:space="preserve">Step 4: </t>
    </r>
    <r>
      <rPr>
        <sz val="11"/>
        <rFont val="Calibri"/>
        <family val="2"/>
        <charset val="204"/>
        <scheme val="minor"/>
      </rPr>
      <t>Post-LBO WACC</t>
    </r>
  </si>
  <si>
    <t>Step 6: Deal for shareholders?</t>
  </si>
  <si>
    <t>they pay off pre-LBO debt</t>
  </si>
  <si>
    <t>and are left with</t>
  </si>
  <si>
    <t>that goes to repurchase shares</t>
  </si>
  <si>
    <t xml:space="preserve">their total is </t>
  </si>
  <si>
    <t>together with their equity of</t>
  </si>
  <si>
    <t xml:space="preserve">compared to pre-LBO equity of </t>
  </si>
  <si>
    <t xml:space="preserve">the growth is </t>
  </si>
  <si>
    <t>from CAPM: RR = RFR + beta * MRP</t>
  </si>
  <si>
    <r>
      <t xml:space="preserve">pre-LBO Debt beta </t>
    </r>
    <r>
      <rPr>
        <sz val="11"/>
        <color rgb="FFFF0000"/>
        <rFont val="Calibri"/>
        <family val="2"/>
        <charset val="204"/>
        <scheme val="minor"/>
      </rPr>
      <t>(implied)</t>
    </r>
  </si>
  <si>
    <r>
      <t xml:space="preserve">post- LBO debt beta </t>
    </r>
    <r>
      <rPr>
        <sz val="11"/>
        <color rgb="FFFF0000"/>
        <rFont val="Calibri"/>
        <family val="2"/>
        <charset val="204"/>
        <scheme val="minor"/>
      </rPr>
      <t>(implied)</t>
    </r>
  </si>
  <si>
    <t>** assume CAPM prices both equity and debt claims,</t>
  </si>
  <si>
    <r>
      <t xml:space="preserve"> that is, </t>
    </r>
    <r>
      <rPr>
        <sz val="10"/>
        <color rgb="FFFF0000"/>
        <rFont val="Calibri"/>
        <family val="2"/>
        <charset val="204"/>
        <scheme val="minor"/>
      </rPr>
      <t>implied debt beta obtainable from CAPM</t>
    </r>
  </si>
  <si>
    <t xml:space="preserve">* assume all debt levels are at target (market valued) </t>
  </si>
  <si>
    <t xml:space="preserve">D/A ratio both before and after LBO, therefore we use </t>
  </si>
  <si>
    <t>Fernandez unlevered beta formula</t>
  </si>
  <si>
    <t>Total value added is</t>
  </si>
  <si>
    <t>value added from financial effects only</t>
  </si>
  <si>
    <t>value added from operative improvements only</t>
  </si>
  <si>
    <t>with post-LBO debt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</si>
</sst>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Border="1"/>
    <xf numFmtId="0" fontId="0" fillId="0" borderId="0" xfId="0" applyBorder="1"/>
    <xf numFmtId="0" fontId="0" fillId="0" borderId="1" xfId="0" applyBorder="1"/>
    <xf numFmtId="9" fontId="0" fillId="0" borderId="0" xfId="0" applyNumberFormat="1" applyBorder="1"/>
    <xf numFmtId="2" fontId="0" fillId="0" borderId="0" xfId="0" applyNumberFormat="1" applyBorder="1"/>
    <xf numFmtId="1" fontId="0" fillId="0" borderId="0" xfId="0" applyNumberFormat="1" applyBorder="1"/>
    <xf numFmtId="10" fontId="0" fillId="0" borderId="0" xfId="0" applyNumberFormat="1" applyBorder="1"/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4" fillId="0" borderId="0" xfId="0" applyFont="1"/>
    <xf numFmtId="10" fontId="4" fillId="0" borderId="0" xfId="0" applyNumberFormat="1" applyFont="1"/>
    <xf numFmtId="0" fontId="0" fillId="0" borderId="3" xfId="0" applyBorder="1"/>
    <xf numFmtId="2" fontId="4" fillId="0" borderId="0" xfId="0" applyNumberFormat="1" applyFont="1"/>
    <xf numFmtId="0" fontId="5" fillId="0" borderId="0" xfId="0" applyFont="1"/>
    <xf numFmtId="165" fontId="0" fillId="0" borderId="0" xfId="1" applyNumberFormat="1" applyFont="1" applyBorder="1"/>
    <xf numFmtId="165" fontId="4" fillId="0" borderId="0" xfId="0" applyNumberFormat="1" applyFont="1"/>
    <xf numFmtId="0" fontId="6" fillId="0" borderId="2" xfId="0" applyFont="1" applyBorder="1"/>
    <xf numFmtId="10" fontId="6" fillId="0" borderId="3" xfId="0" applyNumberFormat="1" applyFont="1" applyBorder="1"/>
    <xf numFmtId="0" fontId="6" fillId="0" borderId="0" xfId="0" applyFont="1"/>
    <xf numFmtId="165" fontId="6" fillId="0" borderId="0" xfId="1" applyNumberFormat="1" applyFont="1"/>
    <xf numFmtId="165" fontId="4" fillId="0" borderId="0" xfId="0" applyNumberFormat="1" applyFont="1" applyAlignment="1">
      <alignment horizontal="right"/>
    </xf>
    <xf numFmtId="164" fontId="6" fillId="0" borderId="0" xfId="1" applyNumberFormat="1" applyFont="1"/>
    <xf numFmtId="165" fontId="6" fillId="0" borderId="3" xfId="1" applyNumberFormat="1" applyFont="1" applyBorder="1"/>
    <xf numFmtId="0" fontId="6" fillId="0" borderId="3" xfId="0" applyFont="1" applyBorder="1"/>
    <xf numFmtId="0" fontId="7" fillId="0" borderId="0" xfId="0" applyFont="1" applyFill="1" applyBorder="1"/>
    <xf numFmtId="1" fontId="4" fillId="0" borderId="0" xfId="0" applyNumberFormat="1" applyFont="1"/>
    <xf numFmtId="0" fontId="6" fillId="0" borderId="4" xfId="0" applyFont="1" applyBorder="1"/>
    <xf numFmtId="165" fontId="6" fillId="0" borderId="0" xfId="1" applyNumberFormat="1" applyFont="1" applyBorder="1"/>
    <xf numFmtId="0" fontId="6" fillId="0" borderId="0" xfId="0" applyFont="1" applyBorder="1"/>
    <xf numFmtId="10" fontId="6" fillId="0" borderId="0" xfId="0" applyNumberFormat="1" applyFont="1" applyBorder="1"/>
    <xf numFmtId="0" fontId="8" fillId="0" borderId="0" xfId="0" applyFont="1"/>
    <xf numFmtId="0" fontId="3" fillId="0" borderId="0" xfId="0" applyFont="1" applyBorder="1"/>
    <xf numFmtId="0" fontId="2" fillId="0" borderId="0" xfId="0" applyFont="1"/>
    <xf numFmtId="0" fontId="3" fillId="0" borderId="0" xfId="0" applyFont="1" applyBorder="1" applyAlignment="1">
      <alignment horizontal="left"/>
    </xf>
    <xf numFmtId="0" fontId="3" fillId="0" borderId="1" xfId="0" applyFont="1" applyBorder="1"/>
    <xf numFmtId="0" fontId="13" fillId="0" borderId="0" xfId="0" applyFont="1" applyBorder="1"/>
    <xf numFmtId="0" fontId="10" fillId="0" borderId="0" xfId="0" applyFont="1"/>
    <xf numFmtId="9" fontId="10" fillId="0" borderId="0" xfId="0" applyNumberFormat="1" applyFont="1"/>
    <xf numFmtId="0" fontId="0" fillId="0" borderId="5" xfId="0" applyBorder="1"/>
    <xf numFmtId="0" fontId="7" fillId="0" borderId="4" xfId="0" applyFont="1" applyFill="1" applyBorder="1"/>
    <xf numFmtId="0" fontId="0" fillId="0" borderId="4" xfId="0" applyBorder="1"/>
    <xf numFmtId="0" fontId="4" fillId="0" borderId="4" xfId="0" applyFont="1" applyBorder="1"/>
    <xf numFmtId="9" fontId="6" fillId="0" borderId="3" xfId="2" applyFont="1" applyBorder="1"/>
    <xf numFmtId="165" fontId="0" fillId="0" borderId="0" xfId="1" applyNumberFormat="1" applyFont="1"/>
    <xf numFmtId="0" fontId="6" fillId="0" borderId="0" xfId="0" applyFont="1" applyFill="1" applyBorder="1"/>
    <xf numFmtId="165" fontId="6" fillId="0" borderId="0" xfId="0" applyNumberFormat="1" applyFont="1"/>
    <xf numFmtId="0" fontId="3" fillId="0" borderId="0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161926</xdr:rowOff>
    </xdr:from>
    <xdr:to>
      <xdr:col>14</xdr:col>
      <xdr:colOff>142874</xdr:colOff>
      <xdr:row>19</xdr:row>
      <xdr:rowOff>9526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47675" y="161926"/>
          <a:ext cx="8229599" cy="346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Shaky Asset Corp. (SAC) currently has an invested capital equal to 25MEUR. SAC is ineffeciently managed with an after-tax ROI of only 7% p.a. and an annual EBITgrowth rate equal to 4%. Management has indicated that the after-tax ROI can be sustained 5 years, after which it will drop to the level of WACC. Current  target debt/assets ratio for SAC is 20% and the levered equity beta is 0.8. Current cost of debt is 4% p.a.</a:t>
          </a:r>
        </a:p>
        <a:p>
          <a:endParaRPr lang="en-US" sz="1100" b="0" i="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An investment bank sees SAC as a tempting LBO case: operative improvements andfinancial benefits could be enormous. The LBO plan would involve levering up SACto a target 75% debt/assets ratio and </a:t>
          </a:r>
          <a:r>
            <a:rPr lang="en-US" sz="1100" b="1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using the debt to repurchase shares</a:t>
          </a:r>
          <a:r>
            <a:rPr lang="en-US" sz="1100" b="0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. Simultaneously the management team would be replaced and a new motivated management team is expected to improve after-tax ROI to 10% p.a. and EBIT growth of 4% p.a., both of which can be realized immediately and maintained at a constantlevel for the next 10 years. Beyond that, competition is expected to push after-tax ROI down to WACC levels.</a:t>
          </a:r>
        </a:p>
        <a:p>
          <a:endParaRPr lang="en-US" sz="1100" b="0" i="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The added debt would cause SAC bond rating to drop such that the expected cost of all SAC debt would increase to 4.6% p.a. [Assume all debt levels are at target (marketvalued) debt/assets ratio both before and after LBO].</a:t>
          </a:r>
        </a:p>
        <a:p>
          <a:endParaRPr lang="en-US" sz="1100" b="0" i="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Corporate tax rate is 29%.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The market risk premium is assumed to be 5% p.a and therisk free rate 2.5% p.a. 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Assume CAPM prices both equity and debt claims (=implied debt beta obtainable from CAPM).</a:t>
          </a:r>
        </a:p>
        <a:p>
          <a:endParaRPr lang="en-US" sz="1100" b="0" i="0">
            <a:solidFill>
              <a:schemeClr val="dk1"/>
            </a:solidFill>
            <a:effectLst/>
            <a:latin typeface="Arial" pitchFamily="34" charset="0"/>
            <a:ea typeface="+mn-ea"/>
            <a:cs typeface="Arial" pitchFamily="34" charset="0"/>
          </a:endParaRPr>
        </a:p>
        <a:p>
          <a:r>
            <a:rPr lang="en-US" sz="1100" b="1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Question: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Arial" pitchFamily="34" charset="0"/>
              <a:ea typeface="+mn-ea"/>
              <a:cs typeface="Arial" pitchFamily="34" charset="0"/>
            </a:rPr>
            <a:t>How much value will the proposed LBO deal create for SCA owners?</a:t>
          </a:r>
        </a:p>
        <a:p>
          <a:endParaRPr lang="en-US" sz="1100"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N27" sqref="N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"/>
  <sheetViews>
    <sheetView tabSelected="1" zoomScaleNormal="100" workbookViewId="0">
      <selection activeCell="A49" sqref="A49"/>
    </sheetView>
  </sheetViews>
  <sheetFormatPr defaultRowHeight="15" x14ac:dyDescent="0.25"/>
  <cols>
    <col min="1" max="1" width="19.85546875" customWidth="1"/>
    <col min="2" max="2" width="12.42578125" customWidth="1"/>
    <col min="6" max="6" width="43.85546875" customWidth="1"/>
    <col min="7" max="7" width="15.85546875" customWidth="1"/>
  </cols>
  <sheetData>
    <row r="1" spans="1:15" x14ac:dyDescent="0.25">
      <c r="A1" s="1" t="s">
        <v>8</v>
      </c>
      <c r="B1" s="2"/>
      <c r="C1" s="2"/>
      <c r="D1" s="2"/>
      <c r="E1" s="3"/>
    </row>
    <row r="2" spans="1:15" x14ac:dyDescent="0.25">
      <c r="A2" s="2" t="s">
        <v>0</v>
      </c>
      <c r="B2" s="15">
        <v>25000000</v>
      </c>
      <c r="C2" s="2"/>
      <c r="D2" s="2"/>
      <c r="E2" s="3"/>
      <c r="F2" s="14" t="s">
        <v>23</v>
      </c>
    </row>
    <row r="3" spans="1:15" x14ac:dyDescent="0.25">
      <c r="A3" s="2" t="s">
        <v>1</v>
      </c>
      <c r="B3" s="4">
        <v>7.0000000000000007E-2</v>
      </c>
      <c r="C3" s="2"/>
      <c r="D3" s="2"/>
      <c r="E3" s="3"/>
    </row>
    <row r="4" spans="1:15" x14ac:dyDescent="0.25">
      <c r="A4" s="2" t="s">
        <v>2</v>
      </c>
      <c r="B4" s="4">
        <v>0.04</v>
      </c>
      <c r="C4" s="2"/>
      <c r="D4" s="2"/>
      <c r="E4" s="3"/>
      <c r="F4" t="s">
        <v>51</v>
      </c>
    </row>
    <row r="5" spans="1:15" x14ac:dyDescent="0.25">
      <c r="A5" s="2" t="s">
        <v>3</v>
      </c>
      <c r="B5" s="2">
        <v>5</v>
      </c>
      <c r="C5" s="2"/>
      <c r="D5" s="2"/>
      <c r="E5" s="3"/>
    </row>
    <row r="6" spans="1:15" x14ac:dyDescent="0.25">
      <c r="A6" s="2" t="s">
        <v>4</v>
      </c>
      <c r="B6" s="4">
        <v>0.2</v>
      </c>
      <c r="C6" s="2"/>
      <c r="D6" s="2"/>
      <c r="E6" s="3"/>
      <c r="F6" s="10" t="s">
        <v>52</v>
      </c>
      <c r="G6" s="13">
        <f>(B8-B23)/B22</f>
        <v>0.3</v>
      </c>
    </row>
    <row r="7" spans="1:15" x14ac:dyDescent="0.25">
      <c r="A7" s="2" t="s">
        <v>5</v>
      </c>
      <c r="B7" s="5">
        <v>0.8</v>
      </c>
      <c r="C7" s="2"/>
      <c r="D7" s="2"/>
      <c r="E7" s="3"/>
    </row>
    <row r="8" spans="1:15" x14ac:dyDescent="0.25">
      <c r="A8" s="2" t="s">
        <v>6</v>
      </c>
      <c r="B8" s="4">
        <v>0.04</v>
      </c>
      <c r="C8" s="2"/>
      <c r="D8" s="2"/>
      <c r="E8" s="3"/>
      <c r="F8" s="10" t="s">
        <v>18</v>
      </c>
      <c r="G8" s="11">
        <f>B23+B7*B22</f>
        <v>6.5000000000000002E-2</v>
      </c>
    </row>
    <row r="9" spans="1:15" x14ac:dyDescent="0.25">
      <c r="A9" s="2"/>
      <c r="B9" s="2"/>
      <c r="C9" s="2"/>
      <c r="D9" s="2"/>
      <c r="E9" s="3"/>
    </row>
    <row r="10" spans="1:15" x14ac:dyDescent="0.25">
      <c r="A10" s="1" t="s">
        <v>7</v>
      </c>
      <c r="B10" s="2"/>
      <c r="C10" s="2"/>
      <c r="D10" s="2"/>
      <c r="E10" s="3"/>
      <c r="F10" s="17" t="s">
        <v>19</v>
      </c>
      <c r="G10" s="18">
        <f>B6*(1-B21)*B8+(1-B6)*G8</f>
        <v>5.7680000000000002E-2</v>
      </c>
      <c r="H10" s="12"/>
      <c r="I10" s="12"/>
      <c r="J10" s="12"/>
      <c r="K10" s="12"/>
      <c r="L10" s="12"/>
      <c r="M10" s="12"/>
      <c r="N10" s="12"/>
      <c r="O10" s="12"/>
    </row>
    <row r="11" spans="1:15" x14ac:dyDescent="0.25">
      <c r="A11" s="2" t="s">
        <v>9</v>
      </c>
      <c r="B11" s="4">
        <v>0.75</v>
      </c>
      <c r="C11" s="2"/>
      <c r="D11" s="2"/>
      <c r="E11" s="3"/>
    </row>
    <row r="12" spans="1:15" x14ac:dyDescent="0.25">
      <c r="A12" s="2" t="s">
        <v>10</v>
      </c>
      <c r="B12" s="4">
        <v>0.1</v>
      </c>
      <c r="C12" s="2"/>
      <c r="D12" s="2"/>
      <c r="E12" s="3"/>
      <c r="F12" s="14" t="s">
        <v>22</v>
      </c>
    </row>
    <row r="13" spans="1:15" x14ac:dyDescent="0.25">
      <c r="A13" s="2" t="s">
        <v>11</v>
      </c>
      <c r="B13" s="4">
        <v>0.04</v>
      </c>
      <c r="C13" s="2"/>
      <c r="D13" s="2"/>
      <c r="E13" s="3"/>
      <c r="F13" s="37" t="s">
        <v>24</v>
      </c>
    </row>
    <row r="14" spans="1:15" x14ac:dyDescent="0.25">
      <c r="A14" s="2" t="s">
        <v>12</v>
      </c>
      <c r="B14" s="6">
        <v>10</v>
      </c>
      <c r="C14" s="2"/>
      <c r="D14" s="2"/>
      <c r="E14" s="3"/>
    </row>
    <row r="15" spans="1:15" x14ac:dyDescent="0.25">
      <c r="A15" s="2" t="s">
        <v>13</v>
      </c>
      <c r="B15" s="7">
        <v>4.5999999999999999E-2</v>
      </c>
      <c r="C15" s="2"/>
      <c r="D15" s="2"/>
      <c r="E15" s="3"/>
      <c r="F15" s="10" t="s">
        <v>20</v>
      </c>
      <c r="G15" s="13">
        <f>(B7+G6*(1-B21)*(B6/(1-B6)))/(1+(1-B21)*(B6/(1-B6)))</f>
        <v>0.72462845010615717</v>
      </c>
    </row>
    <row r="16" spans="1:15" x14ac:dyDescent="0.25">
      <c r="A16" s="2"/>
      <c r="B16" s="2"/>
      <c r="C16" s="2"/>
      <c r="D16" s="2"/>
      <c r="E16" s="3"/>
      <c r="F16" s="17" t="s">
        <v>21</v>
      </c>
      <c r="G16" s="18">
        <f>B23+G15*B22</f>
        <v>6.1231422505307859E-2</v>
      </c>
      <c r="H16" s="12"/>
      <c r="I16" s="12"/>
      <c r="J16" s="12"/>
      <c r="K16" s="12"/>
      <c r="L16" s="12"/>
      <c r="M16" s="12"/>
      <c r="N16" s="12"/>
      <c r="O16" s="12"/>
    </row>
    <row r="17" spans="1:14" ht="16.5" customHeight="1" x14ac:dyDescent="0.25">
      <c r="A17" s="47" t="s">
        <v>56</v>
      </c>
      <c r="B17" s="47"/>
      <c r="C17" s="47"/>
      <c r="D17" s="47"/>
      <c r="E17" s="48"/>
    </row>
    <row r="18" spans="1:14" ht="15.75" customHeight="1" x14ac:dyDescent="0.25">
      <c r="A18" s="34" t="s">
        <v>57</v>
      </c>
      <c r="B18" s="8"/>
      <c r="C18" s="8"/>
      <c r="D18" s="8"/>
      <c r="E18" s="9"/>
      <c r="F18" s="14" t="s">
        <v>26</v>
      </c>
    </row>
    <row r="19" spans="1:14" x14ac:dyDescent="0.25">
      <c r="A19" s="36" t="s">
        <v>58</v>
      </c>
      <c r="B19" s="32"/>
      <c r="C19" s="32"/>
      <c r="D19" s="32"/>
      <c r="E19" s="35"/>
      <c r="F19" s="38" t="s">
        <v>25</v>
      </c>
    </row>
    <row r="20" spans="1:14" x14ac:dyDescent="0.25">
      <c r="A20" s="32"/>
      <c r="B20" s="32"/>
      <c r="C20" s="32"/>
      <c r="D20" s="32"/>
      <c r="E20" s="3"/>
    </row>
    <row r="21" spans="1:14" x14ac:dyDescent="0.25">
      <c r="A21" s="2" t="s">
        <v>14</v>
      </c>
      <c r="B21" s="4">
        <v>0.28999999999999998</v>
      </c>
      <c r="C21" s="2"/>
      <c r="D21" s="2"/>
      <c r="E21" s="3"/>
      <c r="F21" s="10" t="s">
        <v>28</v>
      </c>
      <c r="G21" s="16">
        <f>B3*B2</f>
        <v>1750000.0000000002</v>
      </c>
    </row>
    <row r="22" spans="1:14" x14ac:dyDescent="0.25">
      <c r="A22" s="2" t="s">
        <v>15</v>
      </c>
      <c r="B22" s="4">
        <v>0.05</v>
      </c>
      <c r="C22" s="2"/>
      <c r="D22" s="2"/>
      <c r="E22" s="3"/>
      <c r="F22" s="10" t="s">
        <v>29</v>
      </c>
      <c r="G22" s="10">
        <f>G23*(B3-G10)</f>
        <v>12320.000000000005</v>
      </c>
    </row>
    <row r="23" spans="1:14" x14ac:dyDescent="0.25">
      <c r="A23" s="2" t="s">
        <v>16</v>
      </c>
      <c r="B23" s="7">
        <v>2.5000000000000001E-2</v>
      </c>
      <c r="C23" s="2"/>
      <c r="D23" s="2"/>
      <c r="E23" s="3"/>
      <c r="F23" s="10" t="s">
        <v>30</v>
      </c>
      <c r="G23" s="21">
        <f>G21*G25</f>
        <v>1000000.0000000001</v>
      </c>
    </row>
    <row r="24" spans="1:14" ht="15" customHeight="1" x14ac:dyDescent="0.25">
      <c r="A24" s="2"/>
      <c r="B24" s="7"/>
      <c r="C24" s="2"/>
      <c r="D24" s="2"/>
      <c r="E24" s="3"/>
      <c r="F24" s="10" t="s">
        <v>31</v>
      </c>
      <c r="G24" s="10">
        <f>B5</f>
        <v>5</v>
      </c>
    </row>
    <row r="25" spans="1:14" x14ac:dyDescent="0.25">
      <c r="A25" s="32" t="s">
        <v>54</v>
      </c>
      <c r="B25" s="7"/>
      <c r="C25" s="2"/>
      <c r="D25" s="2"/>
      <c r="E25" s="3"/>
      <c r="F25" s="10" t="s">
        <v>32</v>
      </c>
      <c r="G25" s="11">
        <f>B4/B3</f>
        <v>0.5714285714285714</v>
      </c>
    </row>
    <row r="26" spans="1:14" x14ac:dyDescent="0.25">
      <c r="A26" s="32" t="s">
        <v>55</v>
      </c>
      <c r="B26" s="7"/>
      <c r="C26" s="2"/>
      <c r="D26" s="2"/>
      <c r="E26" s="3"/>
      <c r="F26" s="19" t="s">
        <v>27</v>
      </c>
      <c r="G26" s="20">
        <f>G21/G10+(G22/G10)*(1/(1+G10))*G24</f>
        <v>31349526.312581562</v>
      </c>
    </row>
    <row r="27" spans="1:14" x14ac:dyDescent="0.25">
      <c r="A27" s="2"/>
      <c r="B27" s="2"/>
      <c r="C27" s="2"/>
      <c r="D27" s="2"/>
      <c r="E27" s="3"/>
      <c r="F27" s="19" t="s">
        <v>33</v>
      </c>
      <c r="G27" s="20">
        <f>B6*G26</f>
        <v>6269905.2625163123</v>
      </c>
    </row>
    <row r="28" spans="1:14" x14ac:dyDescent="0.25">
      <c r="A28" s="33" t="s">
        <v>17</v>
      </c>
      <c r="B28" s="2"/>
      <c r="C28" s="2"/>
      <c r="D28" s="2"/>
      <c r="E28" s="3"/>
      <c r="F28" s="17" t="s">
        <v>34</v>
      </c>
      <c r="G28" s="23">
        <f>G26-G27</f>
        <v>25079621.050065249</v>
      </c>
      <c r="H28" s="12"/>
      <c r="I28" s="12"/>
      <c r="J28" s="12"/>
      <c r="K28" s="12"/>
      <c r="L28" s="12"/>
      <c r="M28" s="12"/>
      <c r="N28" s="12"/>
    </row>
    <row r="29" spans="1:14" ht="15.75" customHeight="1" x14ac:dyDescent="0.25">
      <c r="A29" s="2"/>
      <c r="B29" s="2"/>
      <c r="C29" s="2"/>
      <c r="D29" s="2"/>
      <c r="E29" s="3"/>
    </row>
    <row r="30" spans="1:14" x14ac:dyDescent="0.25">
      <c r="A30" s="47"/>
      <c r="B30" s="47"/>
      <c r="C30" s="47"/>
      <c r="D30" s="47"/>
      <c r="E30" s="3"/>
      <c r="F30" s="25" t="s">
        <v>42</v>
      </c>
    </row>
    <row r="31" spans="1:14" x14ac:dyDescent="0.25">
      <c r="A31" s="2"/>
      <c r="B31" s="2"/>
      <c r="C31" s="2"/>
      <c r="D31" s="2"/>
      <c r="E31" s="3"/>
    </row>
    <row r="32" spans="1:14" x14ac:dyDescent="0.25">
      <c r="E32" s="3"/>
      <c r="F32" t="s">
        <v>35</v>
      </c>
    </row>
    <row r="33" spans="5:14" x14ac:dyDescent="0.25">
      <c r="E33" s="3"/>
      <c r="F33" s="10" t="s">
        <v>53</v>
      </c>
      <c r="G33" s="10">
        <f>(B15-B23)/B22</f>
        <v>0.41999999999999993</v>
      </c>
    </row>
    <row r="34" spans="5:14" x14ac:dyDescent="0.25">
      <c r="E34" s="3"/>
      <c r="F34" s="10" t="s">
        <v>36</v>
      </c>
      <c r="G34" s="13">
        <f>G15+(G15-G33)*(1-B21)*(B11/(1-B11))</f>
        <v>1.3734870488322719</v>
      </c>
    </row>
    <row r="35" spans="5:14" x14ac:dyDescent="0.25">
      <c r="E35" s="3"/>
      <c r="F35" s="10" t="s">
        <v>37</v>
      </c>
      <c r="G35" s="11">
        <f>B23+G34*B22</f>
        <v>9.3674352441613595E-2</v>
      </c>
    </row>
    <row r="36" spans="5:14" x14ac:dyDescent="0.25">
      <c r="E36" s="3"/>
      <c r="F36" s="24" t="s">
        <v>38</v>
      </c>
      <c r="G36" s="18">
        <f>G35*(1-B11)+B15*(1-B21)*B11</f>
        <v>4.7913588110403395E-2</v>
      </c>
      <c r="H36" s="12"/>
      <c r="I36" s="12"/>
      <c r="J36" s="12"/>
      <c r="K36" s="12"/>
      <c r="L36" s="12"/>
      <c r="M36" s="12"/>
      <c r="N36" s="12"/>
    </row>
    <row r="37" spans="5:14" x14ac:dyDescent="0.25">
      <c r="E37" s="3"/>
      <c r="F37" s="29"/>
      <c r="G37" s="30"/>
      <c r="H37" s="2"/>
      <c r="I37" s="2"/>
      <c r="J37" s="2"/>
      <c r="K37" s="2"/>
      <c r="L37" s="2"/>
      <c r="M37" s="2"/>
      <c r="N37" s="2"/>
    </row>
    <row r="38" spans="5:14" x14ac:dyDescent="0.25">
      <c r="E38" s="3"/>
      <c r="F38" s="31" t="s">
        <v>41</v>
      </c>
    </row>
    <row r="39" spans="5:14" x14ac:dyDescent="0.25">
      <c r="E39" s="3"/>
      <c r="F39" s="31"/>
    </row>
    <row r="40" spans="5:14" x14ac:dyDescent="0.25">
      <c r="E40" s="3"/>
      <c r="F40" s="10" t="s">
        <v>28</v>
      </c>
      <c r="G40" s="16">
        <f>B2*B12</f>
        <v>2500000</v>
      </c>
    </row>
    <row r="41" spans="5:14" x14ac:dyDescent="0.25">
      <c r="E41" s="3"/>
      <c r="F41" s="10" t="s">
        <v>29</v>
      </c>
      <c r="G41" s="10">
        <f>G42*(B12-G36)</f>
        <v>52086.411889596602</v>
      </c>
    </row>
    <row r="42" spans="5:14" x14ac:dyDescent="0.25">
      <c r="E42" s="3"/>
      <c r="F42" s="10" t="s">
        <v>30</v>
      </c>
      <c r="G42" s="21">
        <f>G40*G44</f>
        <v>999999.99999999988</v>
      </c>
    </row>
    <row r="43" spans="5:14" x14ac:dyDescent="0.25">
      <c r="E43" s="3"/>
      <c r="F43" s="10" t="s">
        <v>31</v>
      </c>
      <c r="G43" s="26">
        <f>B14</f>
        <v>10</v>
      </c>
    </row>
    <row r="44" spans="5:14" x14ac:dyDescent="0.25">
      <c r="E44" s="3"/>
      <c r="F44" s="10" t="s">
        <v>32</v>
      </c>
      <c r="G44" s="11">
        <f>B13/B12</f>
        <v>0.39999999999999997</v>
      </c>
    </row>
    <row r="45" spans="5:14" x14ac:dyDescent="0.25">
      <c r="E45" s="3"/>
      <c r="F45" s="19" t="s">
        <v>39</v>
      </c>
      <c r="G45" s="22">
        <f>G40/G36+(G41/G36)*(1/(1+G36))*G43</f>
        <v>62551122.738597915</v>
      </c>
    </row>
    <row r="46" spans="5:14" x14ac:dyDescent="0.25">
      <c r="E46" s="3"/>
      <c r="F46" s="27" t="s">
        <v>40</v>
      </c>
      <c r="G46" s="28">
        <f>B11*G45</f>
        <v>46913342.053948432</v>
      </c>
      <c r="H46" s="2"/>
      <c r="I46" s="2"/>
      <c r="J46" s="2"/>
      <c r="K46" s="2"/>
      <c r="L46" s="2"/>
      <c r="M46" s="2"/>
      <c r="N46" s="2"/>
    </row>
    <row r="47" spans="5:14" x14ac:dyDescent="0.25">
      <c r="E47" s="3"/>
      <c r="F47" s="17" t="s">
        <v>34</v>
      </c>
      <c r="G47" s="23">
        <f>G45-G46</f>
        <v>15637780.684649482</v>
      </c>
      <c r="H47" s="12"/>
      <c r="I47" s="12"/>
      <c r="J47" s="12"/>
      <c r="K47" s="12"/>
      <c r="L47" s="12"/>
      <c r="M47" s="12"/>
      <c r="N47" s="12"/>
    </row>
    <row r="48" spans="5:14" x14ac:dyDescent="0.25">
      <c r="F48" s="39"/>
    </row>
    <row r="49" spans="6:14" x14ac:dyDescent="0.25">
      <c r="F49" s="40" t="s">
        <v>43</v>
      </c>
    </row>
    <row r="50" spans="6:14" x14ac:dyDescent="0.25">
      <c r="F50" s="41"/>
    </row>
    <row r="51" spans="6:14" x14ac:dyDescent="0.25">
      <c r="F51" s="42" t="s">
        <v>62</v>
      </c>
      <c r="G51" s="16">
        <f>G46</f>
        <v>46913342.053948432</v>
      </c>
    </row>
    <row r="52" spans="6:14" x14ac:dyDescent="0.25">
      <c r="F52" s="42" t="s">
        <v>44</v>
      </c>
      <c r="G52" s="16">
        <f>G27</f>
        <v>6269905.2625163123</v>
      </c>
    </row>
    <row r="53" spans="6:14" x14ac:dyDescent="0.25">
      <c r="F53" s="42" t="s">
        <v>45</v>
      </c>
      <c r="G53" s="16">
        <f>G51-G52</f>
        <v>40643436.79143212</v>
      </c>
    </row>
    <row r="54" spans="6:14" x14ac:dyDescent="0.25">
      <c r="F54" s="41" t="s">
        <v>46</v>
      </c>
    </row>
    <row r="55" spans="6:14" x14ac:dyDescent="0.25">
      <c r="F55" s="42" t="s">
        <v>48</v>
      </c>
      <c r="G55" s="16">
        <f>G47</f>
        <v>15637780.684649482</v>
      </c>
    </row>
    <row r="56" spans="6:14" x14ac:dyDescent="0.25">
      <c r="F56" s="42" t="s">
        <v>47</v>
      </c>
      <c r="G56" s="16">
        <f>G55+G53</f>
        <v>56281217.476081602</v>
      </c>
    </row>
    <row r="57" spans="6:14" x14ac:dyDescent="0.25">
      <c r="F57" s="42" t="s">
        <v>49</v>
      </c>
      <c r="G57" s="16">
        <f>G28</f>
        <v>25079621.050065249</v>
      </c>
      <c r="L57" s="2"/>
      <c r="M57" s="2"/>
      <c r="N57" s="2"/>
    </row>
    <row r="58" spans="6:14" x14ac:dyDescent="0.25">
      <c r="F58" s="17" t="s">
        <v>50</v>
      </c>
      <c r="G58" s="43">
        <f>G56/G57-1</f>
        <v>1.2441015900411769</v>
      </c>
      <c r="H58" s="12"/>
      <c r="I58" s="12"/>
      <c r="J58" s="12"/>
      <c r="K58" s="12"/>
      <c r="L58" s="12"/>
      <c r="M58" s="12"/>
      <c r="N58" s="12"/>
    </row>
    <row r="60" spans="6:14" x14ac:dyDescent="0.25">
      <c r="F60" s="45" t="s">
        <v>59</v>
      </c>
      <c r="G60" s="46">
        <f>G56-G57</f>
        <v>31201596.426016353</v>
      </c>
    </row>
    <row r="62" spans="6:14" x14ac:dyDescent="0.25">
      <c r="F62" t="s">
        <v>60</v>
      </c>
      <c r="G62" s="44">
        <v>7373993.777252242</v>
      </c>
    </row>
    <row r="63" spans="6:14" x14ac:dyDescent="0.25">
      <c r="F63" s="10" t="s">
        <v>61</v>
      </c>
      <c r="G63" s="16">
        <f>G60-G62</f>
        <v>23827602.648764111</v>
      </c>
    </row>
  </sheetData>
  <mergeCells count="2">
    <mergeCell ref="A17:E17"/>
    <mergeCell ref="A30:D3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Sarke Information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Uprosi</dc:creator>
  <cp:lastModifiedBy>RECC</cp:lastModifiedBy>
  <dcterms:created xsi:type="dcterms:W3CDTF">2013-06-21T12:25:52Z</dcterms:created>
  <dcterms:modified xsi:type="dcterms:W3CDTF">2025-05-20T11:17:08Z</dcterms:modified>
</cp:coreProperties>
</file>