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24226"/>
  <mc:AlternateContent xmlns:mc="http://schemas.openxmlformats.org/markup-compatibility/2006">
    <mc:Choice Requires="x15">
      <x15ac:absPath xmlns:x15ac="http://schemas.microsoft.com/office/spreadsheetml/2010/11/ac" url="C:\Users\nhatr\Documents\GitHub\mission-timer-be\src\helpers\excel\"/>
    </mc:Choice>
  </mc:AlternateContent>
  <xr:revisionPtr revIDLastSave="0" documentId="13_ncr:1_{0D62F79E-2740-44CF-9907-73D9AED7CEC8}" xr6:coauthVersionLast="47" xr6:coauthVersionMax="47" xr10:uidLastSave="{00000000-0000-0000-0000-000000000000}"/>
  <bookViews>
    <workbookView xWindow="-120" yWindow="-120" windowWidth="29040" windowHeight="15720" tabRatio="438" xr2:uid="{00000000-000D-0000-FFFF-FFFF00000000}"/>
  </bookViews>
  <sheets>
    <sheet name="name" sheetId="32" r:id="rId1"/>
    <sheet name="KL_CT#." sheetId="27" state="hidden" r:id="rId2"/>
    <sheet name="KL_NCKH" sheetId="28" state="hidden" r:id="rId3"/>
    <sheet name="TH_NCKH" sheetId="29" state="hidden" r:id="rId4"/>
  </sheets>
  <externalReferences>
    <externalReference r:id="rId5"/>
  </externalReferences>
  <definedNames>
    <definedName name="_Fill" localSheetId="1" hidden="1">#REF!</definedName>
    <definedName name="_Fill" localSheetId="0" hidden="1">#REF!</definedName>
    <definedName name="_Fill" hidden="1">#REF!</definedName>
    <definedName name="_xlnm._FilterDatabase" localSheetId="1" hidden="1">'KL_CT#.'!$A$7:$A$567</definedName>
    <definedName name="_xlnm._FilterDatabase" localSheetId="0" hidden="1">name!$A$8:$F$14</definedName>
    <definedName name="BANG01">#REF!</definedName>
    <definedName name="BANG02" localSheetId="0">#REF!</definedName>
    <definedName name="BANG02">#REF!</definedName>
    <definedName name="_xlnm.Print_Area" localSheetId="1">'KL_CT#.'!$A$1:$F$573</definedName>
    <definedName name="_xlnm.Print_Titles" localSheetId="1">'KL_CT#.'!$7:$7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 i="32" l="1"/>
  <c r="D13" i="32"/>
  <c r="G501" i="27"/>
  <c r="G500" i="27"/>
  <c r="G453" i="27"/>
  <c r="G411" i="27"/>
  <c r="G410" i="27"/>
  <c r="G387" i="27"/>
  <c r="G366" i="27"/>
  <c r="G365" i="27"/>
  <c r="G310" i="27"/>
  <c r="G286" i="27"/>
  <c r="G238" i="27"/>
  <c r="G237" i="27"/>
  <c r="D35" i="29"/>
  <c r="D34" i="29"/>
  <c r="E29" i="29"/>
  <c r="F29" i="29"/>
  <c r="D29" i="29"/>
  <c r="C29" i="29"/>
  <c r="E28" i="29"/>
  <c r="F28" i="29"/>
  <c r="D28" i="29"/>
  <c r="C28" i="29"/>
  <c r="E27" i="29"/>
  <c r="F27" i="29"/>
  <c r="D27" i="29"/>
  <c r="C27" i="29"/>
  <c r="E26" i="29"/>
  <c r="F26" i="29"/>
  <c r="D26" i="29"/>
  <c r="C26" i="29"/>
  <c r="E25" i="29"/>
  <c r="F25" i="29"/>
  <c r="D25" i="29"/>
  <c r="C25" i="29"/>
  <c r="E24" i="29"/>
  <c r="F24" i="29"/>
  <c r="D24" i="29"/>
  <c r="C24" i="29"/>
  <c r="E23" i="29"/>
  <c r="F23" i="29"/>
  <c r="D23" i="29"/>
  <c r="C23" i="29"/>
  <c r="E22" i="29"/>
  <c r="F22" i="29"/>
  <c r="D22" i="29"/>
  <c r="C22" i="29"/>
  <c r="E21" i="29"/>
  <c r="F21" i="29"/>
  <c r="D21" i="29"/>
  <c r="C21" i="29"/>
  <c r="E20" i="29"/>
  <c r="F20" i="29"/>
  <c r="D20" i="29"/>
  <c r="C20" i="29"/>
  <c r="E19" i="29"/>
  <c r="F19" i="29"/>
  <c r="D19" i="29"/>
  <c r="C19" i="29"/>
  <c r="E18" i="29"/>
  <c r="F18" i="29"/>
  <c r="D18" i="29"/>
  <c r="C18" i="29"/>
  <c r="E17" i="29"/>
  <c r="F17" i="29"/>
  <c r="D17" i="29"/>
  <c r="C17" i="29"/>
  <c r="E16" i="29"/>
  <c r="F16" i="29"/>
  <c r="D16" i="29"/>
  <c r="C16" i="29"/>
  <c r="E15" i="29"/>
  <c r="F15" i="29"/>
  <c r="D15" i="29"/>
  <c r="C15" i="29"/>
  <c r="E14" i="29"/>
  <c r="F14" i="29"/>
  <c r="D14" i="29"/>
  <c r="C14" i="29"/>
  <c r="E13" i="29"/>
  <c r="F13" i="29"/>
  <c r="D13" i="29"/>
  <c r="C13" i="29"/>
  <c r="E12" i="29"/>
  <c r="F12" i="29"/>
  <c r="D12" i="29"/>
  <c r="C12" i="29"/>
  <c r="E11" i="29"/>
  <c r="F11" i="29"/>
  <c r="D11" i="29"/>
  <c r="C11" i="29"/>
  <c r="E10" i="29"/>
  <c r="F10" i="29"/>
  <c r="D10" i="29"/>
  <c r="C10" i="29"/>
  <c r="E9" i="29"/>
  <c r="F9" i="29"/>
  <c r="D9" i="29"/>
  <c r="C9" i="29"/>
  <c r="E8" i="29"/>
  <c r="F8" i="29"/>
  <c r="D8" i="29"/>
  <c r="C8" i="29"/>
  <c r="E7" i="29"/>
  <c r="F7" i="29"/>
  <c r="D7" i="29"/>
  <c r="C7" i="29"/>
  <c r="E132" i="28"/>
  <c r="G132" i="28"/>
  <c r="F123" i="28"/>
  <c r="E123" i="28"/>
  <c r="G123" i="28" s="1"/>
  <c r="E118" i="28"/>
  <c r="G118" i="28" s="1"/>
  <c r="F112" i="28"/>
  <c r="E112" i="28"/>
  <c r="G112" i="28"/>
  <c r="E92" i="28"/>
  <c r="G92" i="28"/>
  <c r="F85" i="28"/>
  <c r="E85" i="28"/>
  <c r="G85" i="28" s="1"/>
  <c r="E78" i="28"/>
  <c r="G78" i="28" s="1"/>
  <c r="F73" i="28"/>
  <c r="E73" i="28"/>
  <c r="G73" i="28" s="1"/>
  <c r="E69" i="28"/>
  <c r="G69" i="28"/>
  <c r="F65" i="28"/>
  <c r="E65" i="28"/>
  <c r="G65" i="28" s="1"/>
  <c r="E61" i="28"/>
  <c r="G61" i="28" s="1"/>
  <c r="F52" i="28"/>
  <c r="E52" i="28"/>
  <c r="G52" i="28"/>
  <c r="E48" i="28"/>
  <c r="G48" i="28"/>
  <c r="E43" i="28"/>
  <c r="G43" i="28"/>
  <c r="E36" i="28"/>
  <c r="G36" i="28"/>
  <c r="E33" i="28"/>
  <c r="G33" i="28"/>
  <c r="E26" i="28"/>
  <c r="G26" i="28"/>
  <c r="E20" i="28"/>
  <c r="G20" i="28"/>
  <c r="E17" i="28"/>
  <c r="G17" i="28"/>
  <c r="E11" i="28"/>
  <c r="G11" i="28"/>
  <c r="E8" i="28"/>
  <c r="G8" i="28"/>
  <c r="F6" i="28"/>
  <c r="E6" i="28"/>
  <c r="G6" i="28" s="1"/>
  <c r="E511" i="27"/>
  <c r="E513" i="27"/>
  <c r="E488" i="27"/>
  <c r="E490" i="27" s="1"/>
  <c r="E464" i="27"/>
  <c r="E467" i="27"/>
  <c r="E355" i="27"/>
  <c r="E357" i="27" s="1"/>
  <c r="E442" i="27"/>
  <c r="E444" i="27"/>
  <c r="E541" i="27"/>
  <c r="E544" i="27" s="1"/>
  <c r="E411" i="27"/>
  <c r="E410" i="27"/>
  <c r="E422" i="27" s="1"/>
  <c r="E388" i="27"/>
  <c r="E387" i="27"/>
  <c r="E382" i="27"/>
  <c r="E397" i="27"/>
  <c r="E399" i="27" s="1"/>
  <c r="E367" i="27"/>
  <c r="E366" i="27"/>
  <c r="E365" i="27"/>
  <c r="E376" i="27"/>
  <c r="E378" i="27" s="1"/>
  <c r="E363" i="27"/>
  <c r="E297" i="27"/>
  <c r="E299" i="27"/>
  <c r="E310" i="27"/>
  <c r="E306" i="27"/>
  <c r="E323" i="27"/>
  <c r="E325" i="27"/>
  <c r="E122" i="27"/>
  <c r="E124" i="27"/>
  <c r="E277" i="27"/>
  <c r="E279" i="27"/>
  <c r="E248" i="27"/>
  <c r="E250" i="27"/>
  <c r="E225" i="27"/>
  <c r="E227" i="27"/>
  <c r="E198" i="27"/>
  <c r="E200" i="27"/>
  <c r="E177" i="27"/>
  <c r="E179" i="27"/>
  <c r="E155" i="27"/>
  <c r="E157" i="27"/>
  <c r="E101" i="27"/>
  <c r="E103" i="27"/>
  <c r="E73" i="27"/>
  <c r="E75" i="27"/>
  <c r="E34" i="27"/>
  <c r="E33" i="27"/>
  <c r="E44" i="27" s="1"/>
  <c r="E46" i="27" s="1"/>
  <c r="E32" i="27"/>
  <c r="E23" i="27"/>
  <c r="E19" i="27"/>
  <c r="E14" i="27"/>
  <c r="E13" i="27"/>
  <c r="E12" i="27"/>
  <c r="E10" i="27"/>
  <c r="E25" i="27" s="1"/>
  <c r="E27" i="27" s="1"/>
  <c r="D572" i="27"/>
  <c r="E563" i="27"/>
  <c r="E566" i="27"/>
  <c r="E565" i="27"/>
  <c r="E466" i="27"/>
  <c r="E445" i="27"/>
  <c r="E514" i="27"/>
  <c r="E400" i="27"/>
  <c r="E491" i="27"/>
  <c r="E424" i="27" l="1"/>
  <c r="E425" i="27"/>
  <c r="E543"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TOSHIBA</author>
  </authors>
  <commentList>
    <comment ref="H69" authorId="0" shapeId="0" xr:uid="{00000000-0006-0000-0200-000001000000}">
      <text>
        <r>
          <rPr>
            <b/>
            <sz val="9"/>
            <rFont val="Times New Roman"/>
            <family val="1"/>
          </rPr>
          <t>TOSHIBA:</t>
        </r>
        <r>
          <rPr>
            <sz val="9"/>
            <rFont val="Times New Roman"/>
            <family val="1"/>
          </rPr>
          <t xml:space="preserve">
</t>
        </r>
      </text>
    </comment>
    <comment ref="H72" authorId="0" shapeId="0" xr:uid="{00000000-0006-0000-0200-000002000000}">
      <text>
        <r>
          <rPr>
            <b/>
            <sz val="9"/>
            <rFont val="Times New Roman"/>
            <family val="1"/>
          </rPr>
          <t>TOSHIBA:</t>
        </r>
        <r>
          <rPr>
            <sz val="9"/>
            <rFont val="Times New Roman"/>
            <family val="1"/>
          </rPr>
          <t xml:space="preserve">
</t>
        </r>
      </text>
    </comment>
  </commentList>
</comments>
</file>

<file path=xl/sharedStrings.xml><?xml version="1.0" encoding="utf-8"?>
<sst xmlns="http://schemas.openxmlformats.org/spreadsheetml/2006/main" count="1503" uniqueCount="447">
  <si>
    <t>Tổng cộng</t>
  </si>
  <si>
    <t>S
TT</t>
  </si>
  <si>
    <t>Họ và tên</t>
  </si>
  <si>
    <t>BẢNG TÍNH KHỐI LƯỢNG CÔNG TÁC KHÁC CỦA GIẢNG VIÊN</t>
  </si>
  <si>
    <t xml:space="preserve">Số giờ chuẩn </t>
  </si>
  <si>
    <t>01003002</t>
  </si>
  <si>
    <t>Trịnh Tiến Thọ</t>
  </si>
  <si>
    <t>01003009</t>
  </si>
  <si>
    <t>Võ Kim Hằng</t>
  </si>
  <si>
    <t>01003008</t>
  </si>
  <si>
    <t>Nguyễn Thị Út Hiền</t>
  </si>
  <si>
    <t>Đặng Văn Hải</t>
  </si>
  <si>
    <t>01003010</t>
  </si>
  <si>
    <t>Lý Thanh Hùng</t>
  </si>
  <si>
    <t>14</t>
  </si>
  <si>
    <t>15</t>
  </si>
  <si>
    <t>16</t>
  </si>
  <si>
    <t>17</t>
  </si>
  <si>
    <t>18</t>
  </si>
  <si>
    <t>19</t>
  </si>
  <si>
    <t>20</t>
  </si>
  <si>
    <t>21</t>
  </si>
  <si>
    <t>Ngô Trọng Hùng</t>
  </si>
  <si>
    <t>Hoàng Trọng Trần Huy</t>
  </si>
  <si>
    <t>Nguyễn Minh Huy</t>
  </si>
  <si>
    <t>Huỳnh Văn Nam</t>
  </si>
  <si>
    <t>Trần Quốc Nhiệm</t>
  </si>
  <si>
    <t>Hồ Thị Mỹ Nữ</t>
  </si>
  <si>
    <t>Phan Hoàng Phụng</t>
  </si>
  <si>
    <t>Phạm Văn Toàn</t>
  </si>
  <si>
    <t>Phạm Thanh Vương</t>
  </si>
  <si>
    <t>Phạm Hữu Lộc</t>
  </si>
  <si>
    <t>Nguyễn Lê Thái</t>
  </si>
  <si>
    <t>Lê Thể Truyền</t>
  </si>
  <si>
    <t>Nguyễn Hữu Thọ</t>
  </si>
  <si>
    <t>Nguyễn Vũ Anh Duy</t>
  </si>
  <si>
    <t>01003007</t>
  </si>
  <si>
    <t>01003011</t>
  </si>
  <si>
    <t>01003014</t>
  </si>
  <si>
    <t>01003012</t>
  </si>
  <si>
    <t>01003015</t>
  </si>
  <si>
    <t>01003018</t>
  </si>
  <si>
    <t>01003019</t>
  </si>
  <si>
    <t>01003020</t>
  </si>
  <si>
    <t>01003001</t>
  </si>
  <si>
    <t>01003003</t>
  </si>
  <si>
    <t>01003005</t>
  </si>
  <si>
    <t>01003024</t>
  </si>
  <si>
    <t>01002021</t>
  </si>
  <si>
    <t>01003025</t>
  </si>
  <si>
    <t>01003027</t>
  </si>
  <si>
    <t>01003028</t>
  </si>
  <si>
    <t>KHOA CÔNG NGHỆ CƠ KHÍ</t>
  </si>
  <si>
    <t>Xây dựng đề cương học phần mới cho hệ đại học, cao đẳng</t>
  </si>
  <si>
    <t>Xây dựng đề cương học phần mới cho hệ thạc sỹ</t>
  </si>
  <si>
    <t>Đăng ký và thực hiện cải tiến đổi mới phương pháp giảng dạy (có sản phẩm được Bộ môn/Khoa đánh giá)</t>
  </si>
  <si>
    <t>Tham dự các cuộc họp do Trường, Khoa, Bộ môn tổ chức</t>
  </si>
  <si>
    <t>Tham dự các buổi tọa đàm, hội nghị, hội thảo do Trường, Khoa, Bộ môn cử đi</t>
  </si>
  <si>
    <t>Trực đơn vị, phòng thí nghiệm, tham gia bảo trì, bảo dưỡng phòng thí nghiệm</t>
  </si>
  <si>
    <t>Đi thực tế tại cơ sở, doanh nghiệp</t>
  </si>
  <si>
    <t>Xây dựng ngân hàng đề thi, đề kiểm tra bằng hình thức trắc nghiệm</t>
  </si>
  <si>
    <t>Xây dựng ngân hàng đề thi, đề kiểm tra bằng hình thức tự luận</t>
  </si>
  <si>
    <t>Xây dựng đề thi tuyển sinh đại học liên thông, văn bằng 2, đề thi tốt nghiệp cao đẳng nghề (cũ)</t>
  </si>
  <si>
    <t>Xây dựng đề thi tuyển sinh trình độ thạc sỹ</t>
  </si>
  <si>
    <t>Xây dựng đề thi kết thúc học phần trình độ đại học, cao đẳng (chưa có ngân hàng đề)</t>
  </si>
  <si>
    <t>Coi thi, kiểm tra học phần</t>
  </si>
  <si>
    <t>Coi thi tuyển sinh, tốt nghiệp</t>
  </si>
  <si>
    <t>Coi thi kỳ thi THPT quốc gia</t>
  </si>
  <si>
    <t>Chấm bài kiểm tra định kỳ, kết thúc học phần</t>
  </si>
  <si>
    <t>Chấm bài thi tuyển sinh, tốt nghiệp</t>
  </si>
  <si>
    <t>Chấm bài tập lớn, tiểu luận</t>
  </si>
  <si>
    <t>Nhập điểm vào phần mềm</t>
  </si>
  <si>
    <t>Tham gia công tác tư vấn tuyển sinh</t>
  </si>
  <si>
    <t>Tham gia hỗ trợ cho các buổi lễ do Trường, khoa tổ chức</t>
  </si>
  <si>
    <t>Tham gia công tác đảm bảo chất lượng của đơn vị (Có sự phân công và đánh giá của trưởng đơn vị)</t>
  </si>
  <si>
    <t>Tham gia thành viên đánh giá cấp chương trình</t>
  </si>
  <si>
    <t>Hoạt động hỗ trợ giảng dạy</t>
  </si>
  <si>
    <t>Hoạt động hỗ trợ công tác nghiên cứu khoa học</t>
  </si>
  <si>
    <t>Báo cáo các hội thảo khoa học cấp khoa</t>
  </si>
  <si>
    <t>Thành viên Ban tổ chức Hội nghị, Hội thảo khoa học cấp Trường</t>
  </si>
  <si>
    <t>Thành viên Ban tổ chức Hội nghị, Hội thảo khoa học cấp Khoa</t>
  </si>
  <si>
    <t>Báo cáo tọa đàm, hội thảo do Trường cử đi tham gia</t>
  </si>
  <si>
    <t>Hoạt động quản lý và hỗ trợ người học</t>
  </si>
  <si>
    <t>Làm cố vấn học tập</t>
  </si>
  <si>
    <t>Đưa đoàn sinh viên đi tham quan, kiến tập, thực tập (Có quyết định trưởng đoàn)</t>
  </si>
  <si>
    <t>Tham gia bồi dưỡng sinh viên thi các cuộc thi của sinh viên</t>
  </si>
  <si>
    <t>Đưa đoàn sinh viên tham gia các cuộc thi ngoài trường (Có quyết định cử đi)</t>
  </si>
  <si>
    <t>Thành viên trong Ban tổ chức các cuộc thi cho sinh viên</t>
  </si>
  <si>
    <t>Thành viên Ban Giám khảo, Trọng tài các cuộc thi của sinh viên</t>
  </si>
  <si>
    <t>Hoạt động chính trị, phong trào, đoàn thể</t>
  </si>
  <si>
    <t>Tham gia vào các tổ chức chính trị: Đảng ủy, Chi ủy, Ban chấp hành công đoàn, Ban chấp hành Đoàn trường, Ban chấp hành Hội Cựu chiến binh; Thành viên Ban chỉ Huy Quân sự</t>
  </si>
  <si>
    <t>Tham dự các cuộc thi do Công đoàn Trường tổ chức</t>
  </si>
  <si>
    <t>Tham gia các hoạt động của Đoàn thanh niên tổ chức</t>
  </si>
  <si>
    <t>Tham gia dự các hoạt động do công đoàn phát động</t>
  </si>
  <si>
    <t>Thành viên Ban tổ chức, Ban trọng tài các cuộc thi do Trường, đơn vị tổ chức</t>
  </si>
  <si>
    <t>Tham dự các cuộc thi đấu thể thao giao lưu với các đơn vị ngoài Trường</t>
  </si>
  <si>
    <t>Tham gia các chương trình phòng cháy chữa cháy, các đợt thi tự vệ của cụm, quận, thành phố</t>
  </si>
  <si>
    <t>Hoạt động học tập, bồi dưỡng, nâng cao học tập</t>
  </si>
  <si>
    <t>Học tập nâng cao trình độ Thạc sỹ, Tiến sỹ cho đối tượng không tập trung</t>
  </si>
  <si>
    <t>Tham gia các lớp bồi dưỡng nghiệp vụ được cấp chứng nhận, chứng chỉ do Trường cử đi hoặc phục vụ cho nghiệp vụ của mình</t>
  </si>
  <si>
    <t>Tham gia học tập nâng cao trình độ lý luận chính trị, quản lý (Do trường cử đi)</t>
  </si>
  <si>
    <t>Tham gia các khóa bồi dưỡng chuyên môn, nghiệp vụ do Trường, Khoa, Bộ môn tổ chức</t>
  </si>
  <si>
    <t>Hoạt động khác</t>
  </si>
  <si>
    <t>Hướng dẫn và đánh giá viên chức tập sự</t>
  </si>
  <si>
    <t>Phụ trách Website của đơn vị</t>
  </si>
  <si>
    <t>Thực hiện các công việc khác khi được trưởng đơn vị và Trường giao</t>
  </si>
  <si>
    <t>01003029</t>
  </si>
  <si>
    <t>Nguyễn Ngọc Dũng</t>
  </si>
  <si>
    <t>01003016</t>
  </si>
  <si>
    <t>Đinh Lê Cao Kỳ</t>
  </si>
  <si>
    <t>01012021</t>
  </si>
  <si>
    <t>Lê Văn Nam</t>
  </si>
  <si>
    <t>Thực hành cơ khí hóa chất</t>
  </si>
  <si>
    <t>22</t>
  </si>
  <si>
    <t>Năm học 2018 - 2019</t>
  </si>
  <si>
    <t>BÁO CÁO KHỐI LƯỢNG NGHIÊN CỨU KHOA HỌC CỦA GIẢNG VIÊN</t>
  </si>
  <si>
    <t>Stt</t>
  </si>
  <si>
    <t>Nội dung hoạt động Nghiên cứu Khoa học</t>
  </si>
  <si>
    <t xml:space="preserve">Số giờ hoạt động NCKH </t>
  </si>
  <si>
    <t>Tổng số giờ</t>
  </si>
  <si>
    <t>Định mức số giờ NCKH</t>
  </si>
  <si>
    <t>Số giờ bảo lưu</t>
  </si>
  <si>
    <r>
      <t xml:space="preserve">Ghi chú
</t>
    </r>
    <r>
      <rPr>
        <sz val="12"/>
        <rFont val="Times New Roman"/>
        <family val="1"/>
      </rPr>
      <t>Kèm Hồ sơ minh chứng (nếu có)</t>
    </r>
  </si>
  <si>
    <t>Số giờ NCKH năm 2017-2018 chuyển sang</t>
  </si>
  <si>
    <t>Nguyen Vu Anh Duy, Ly Thanh Hung "Optimal Job Scheduling of Multiple Rail Cranes in Rail Stations with Simulated Annealing Algorithm" đăng trên "International Conference on Machining, Materials and Mechanical Technologies 2018 (IC3MT 2018)", pp. 432 435, ISBN 978-604-73-6010-9</t>
  </si>
  <si>
    <t>Nguyễn Vũ Anh Duy "Đánh giá kiểm tra môn học theo chuẩn đầu ra" đăng trên "kỷ yếu hội thảo khoa học khoa Công nghệ Cơ khí, Đại học Công nghệ Thực phẩm TP. HCM 2019"</t>
  </si>
  <si>
    <t>Số giờ NCKH năm 2018-2019 chuyển sang</t>
  </si>
  <si>
    <t>Tác giả/ đồng tác giả bài báo "A Study on Change of the Shape and Size of the Minichannel Evaporators to Enhance the Cooling Capacity of the CO2 Air Conditioning Cycle" đăng trên "the 4th IEEE International Conference on Green Technology and Sustainable Development (GTSD 2018)", ISBN: 978-1-5386-5125-4.</t>
  </si>
  <si>
    <t>Chủ nhiệm đề tài cấp "Trường" do HUFI là cơ quan chủ trì, tên đề tài "Nghiên cứu tăng năng suất lạnh của hệ thống điều hoà không khí CO2 với dàn bay hơi kênh micro", thời gian thực hiện:  01/12/2017 - 30/11/2018</t>
  </si>
  <si>
    <t>Số giờ NCKH năm 2016-2017 chuyển sang</t>
  </si>
  <si>
    <t>Bảo lưu năm 2017-2018</t>
  </si>
  <si>
    <t>Biên soạn tài liệu hướng dẫn thực hành môn " TH ĐÚC - NHIỆT LUYỆN"</t>
  </si>
  <si>
    <t>Đề tài cấp trường: Nghiên cứu tăng năng suất lạnh của hệ thống điều hòa không khí CO2 với dàn bay hơi kênh micro, thời gian thực hiện: 01/12/2017 - 30/11/2018</t>
  </si>
  <si>
    <t>Mô Hình Hóa Động Học Của Trọng Tải Cho Cần Cẩu Dạng Cầu Trục (Tạp chí Cơ Khí Việt Nam, số 5 năm 2019)</t>
  </si>
  <si>
    <t>Giấy xác nhận ngày 25/5/2019 (file kèm theo)</t>
  </si>
  <si>
    <t>Số giờ NCKH bảo lưu năm 2017-2018</t>
  </si>
  <si>
    <t>Cao Dang Long, Cao Hung Phi, Nguyen Minh Huy, Dao Thanh Liem, Truong Quoc Thanh  " Apply Twister Savonius Rotor with Two Deflector Plates in Power Take off Systems  " 2018 international conference on Machining, Materials and Mechanical Technologies (IC3MT)</t>
  </si>
  <si>
    <t>Le The Truyen, Nguyen Minh Huy, Thanh Long Le,  " Stability Analysis of a Proximate Time Optimal Controlled Electrostatic Suspension System Using Piezo Actuator  " 2018 international conference on Machining, Materials and Mechanical Technologies (IC3MT)</t>
  </si>
  <si>
    <t>Nguyễn Hữu Thọ/ Trịnh Tiến Thọ, Nguyễn Minh Huy, Lý Thanh Hùng, giáo trình giảng dạy thực hành "Thực hành Đúc - Nhiệt luyện"</t>
  </si>
  <si>
    <t>Bài báo hội nghị khoa học quốc tế: Experimental Study of Circular Inlets Effect on the Performances of Gas-Liquid Cylindrical Cyclone Separators (GLCC), pp61, Ho Minh Kha, Nguyen Thanh Nam, Vo Tuyen, Nguyen Tan Ken -(IC3MT 2018), Ho Chi Minh City, Vietnam, ISBN: 978-604-73-6010-9</t>
  </si>
  <si>
    <t>Bài báo hội nghị khoa học quốc tế: Experimental Study of Square Inlets Effect on the Performances  of Gas–Liquid Cylindrical Cyclone Separators (GLCC),pp230, Ho Minh Kha, Nguyen Thanh Nam, Vo Tuyen, Nguyen Tan Ken - (IC3MT 2018), Ho Chi Minh City, Vietnam, ISBN: 978-604-73-6010-9</t>
  </si>
  <si>
    <t>Tham gia Hội đồng nghiệm thu đề tài NCKH QĐ số :2973/QĐ-DCT ngày 11/12/2018</t>
  </si>
  <si>
    <t>QĐ thành lập HĐ nghiệm thu</t>
  </si>
  <si>
    <t>Tham gia Hội đồng nghiệm thu đề tài NCKH QĐ số :2974/QĐ-DCT ngày 11/12/2018</t>
  </si>
  <si>
    <t>Tham gia Hội đồng nghiệm thu đề tài NCKH QĐ số :2986/QĐ-DCT ngày 11/12/2018</t>
  </si>
  <si>
    <t>Tham gia hội đồng nghiệm thu đề tài cấp Khoa " Tài liệu hứơng dẫn thực hành đúc và nhiệt luyện"</t>
  </si>
  <si>
    <t>Tham gia Hội đồng nghiệm thu đề tài NCKH cấp tỉnh QĐ số :486/QĐ-UDTB ngày 09/11/2018</t>
  </si>
  <si>
    <t>Tham gia phản biện đề tài NCKH cấp bộ QĐ số :4611/QĐ-BGDĐT ngày 9/11/2018</t>
  </si>
  <si>
    <t>Tham gia Hội đồng nghiệm thu đề tài NCKH cấp bộ QĐ số :4610/QĐ-UDTB ngày 26/10/2018</t>
  </si>
  <si>
    <t>Giấy xác nhận đăng bài</t>
  </si>
  <si>
    <t>Ủy viên, thư ký Hội đồng nghiêm thu đề tài “XÂY DỰNG HỌC LIỆU HỖ TRỢ DẠY HỌC VẬT LÝ ĐẠI CƯƠNG THEO TIẾP CẬN CDIO” của chủ nhiệm Tạ Thị Kim Tuyến</t>
  </si>
  <si>
    <t>Quyết định thành lập hội đồng</t>
  </si>
  <si>
    <t>Báo cáo tham dự hội thảo khoa học khoa công nghệ cơ khí: TỔ CHỨC “LỚP HỌC ĐẢO NGƯỢC” NHẰM TẠO RA MÔI TRƯỜNG HỌC TẬP LINH HOẠT, GIẢM THỜI GIAN TIẾP THU THỤ ĐỘNG CỦA SINH VIÊN</t>
  </si>
  <si>
    <t>Bài báo</t>
  </si>
  <si>
    <t>Full bài báo, giấy chứng nhận báo cáo, bìa tạp chí</t>
  </si>
  <si>
    <t>Số giờ năm học 2017-2018 chuyển sang</t>
  </si>
  <si>
    <t>Miễn giảm Phó trưởng khoa phụ trách 40% (11,5 tháng)
Quyết định</t>
  </si>
  <si>
    <t>Hồ Thị Mỹ Nữ, Lưu Phương Minh, Nguyễn Hữu Lộc "Experimental and Numerical studies on Rotary Friction Welding of Ti-6Al-4V" đăng trên "International Conference on Machining, Materials and Mechanical Technologies 2018 (IC3MT 2018)", pp. 432 435, ISBN 978-604-73-6010-9</t>
  </si>
  <si>
    <t>Tham gia Hội đồng nghiệm thu đề tài nghiệm thu đề tài NCKH QĐ số: 2973/QĐ-DCT ngày 11/12/2018</t>
  </si>
  <si>
    <t>Quyết định</t>
  </si>
  <si>
    <t>Tham gia Hội đồng nghiệm thu đề tài nghiệm thu đề tài NCKH QĐ số: 2986/QĐ-DCT ngày 11/12/2018</t>
  </si>
  <si>
    <t>Tham gia Hội đồng nghiệm thu đề tài nghiệm thu đề tài NCKH QĐ số: 2974/QĐ-DCT ngày 11/12/2018</t>
  </si>
  <si>
    <t>Tác giả " Mô hình hóa hệ thống kho hàng tự động " Tạp chí cơ khí Việt Nam", chỉ số ISSN/ISBN, NXB.</t>
  </si>
  <si>
    <t>Bìa tạp chí
Bài báo</t>
  </si>
  <si>
    <t>Bài báo</t>
  </si>
  <si>
    <t>Bài báo "CÔNG TÁC XÂY DỰNG VĂN HÓA SƯ PHẠM KHOA CÔNG NGHỆ CƠ KHÍ", Hội tháo khoa học khoa Công nghệ cơ khi</t>
  </si>
  <si>
    <t>Hồ Thúc Nin, Nguyễn Hữu Thọ, "Phân tích và mô phỏng động lực học mềm của cơ cấu tay quay con trượt bằng tích hợp ANSYS/ADAMS", Tạp chí Cơ khí Việt Nam, ISSM:0866-7056, Số 6, năm 2018, web:cokhivietnam.vn. NXB: NXB: Tổng Hội Cơ khí Việt Nam</t>
  </si>
  <si>
    <t>Huu-Tho Nguyen, Achmad P. Rifai, Huu-Nghi Huynh, Quoc-Thanh Truong, "Multi-objective production planning for a flexible manufacturing system based on NSBBO method", Exchanges: Warwick Research Journal, Vol 6 No 3 (2019), ISSN:2053-9665; web: https://exchanges.warwick.ac.uk</t>
  </si>
  <si>
    <t>Nguyen Huu Tho, TTT Vu, HH Nghi, "Research on determination of optimum parameters for the lower extremity exoskeleton", International Conference on Recent Advances in Industrial Engineering and Manufacturing (ICRAIEM 2018), published in Scopus-indexed proceedings (IOP Conference Series: Materials Science and Engineering, ISSN: 1757-899X)</t>
  </si>
  <si>
    <t>Nghi Huynh Huu, Duc Tran Cong Toan, Tho Nguyen Huu and Ha Thai Thi Thu, Effects of infill, infill patterns and number of perimeter shells on casting patterns fabricated using FDM method, The 4th International Conference on Green Technology and Sustainable Development (GTSD2018), November 23-24, 2018, HCMC, Vietnam. http://gtsd2018.hcmute.edu.vn/, IEEE Explore, DOI: 10.1109/GTSD.2018.8595703</t>
  </si>
  <si>
    <t>Tho Nguyen, Tho Trinh, Hung Ly, Nhiem Tran and Nghi Huynh, Thanh-Long Le, "Development of a Decision support system for selection of optimal machining parameters and tool inserts in turning process", Proceedings of 2018 International Conference on Machining, Materials and Mechanical Technologies (IC3MT), 19-22 September 2018, Rex Hotel, HCMC, Vietnam, ISBN: 978-604-73-6010-9, pp.298-302.</t>
  </si>
  <si>
    <t>Teoh, Y. H., How, H. G., Masjuki, H. H., Nguyen, H. T., Kalam, M. A., &amp; Alabdulkarem, A. (2019). Investigation on particulate emissions and combustion characteristics of a common-rail diesel engine fueled with Moringa oleifera biodiesel-diesel blends. Renewable Energy, 136, 521-534. doi:https://doi.org/10.1016/j.renene.2018.12.110</t>
  </si>
  <si>
    <t>How, H. G., Teoh, Y. H., Masjuki, H. H., Nguyen, H. T., Kalam, M. A., Chuah, H. G., &amp; Alabdulkarem, A. (2019). Impact of two-stage injection fuel quantity on engine-out responses of a common-rail diesel engine fueled with coconut oil methyl esters-diesel fuel blends. Renewable Energy, 139, 515-529. doi:https://doi.org/10.1016/j.renene.2019.02.112</t>
  </si>
  <si>
    <t>Nguyễn Hữu Thọ, Đề xuất cải tiến đề cương chi tiết học phần ngành Công nghệ Chế tạo máy (HUFI) để đạt được chuẩn đầu ra, Báo cáo tại Hội thảo Khoa học cấp Khoa năm 2019</t>
  </si>
  <si>
    <t>Teoh, Y. H., Yu, K. H., How, H. G., &amp; Nguyen, H. T. (2019). Experimental Investigation of Performance, Emission and Combustion Characteristics of a Common-Rail Diesel Engine Fuelled with Bioethanol as a Fuel Additive in Coconut Oil Biodiesel Blends. Energies, 12(10). doi:10.3390/en12101954</t>
  </si>
  <si>
    <t xml:space="preserve">Tham gia hội đồng chấm Luận văn thạc sĩ theo QĐ số 3864/QĐ-ĐHBK-ĐTSĐH do Hiệu trưởng Trường ĐHBK-ĐHQG TP.HCM ký ngày 25/12/2018                                       </t>
  </si>
  <si>
    <t xml:space="preserve">Tham gia hội đồng chấm Luận văn thạc sĩ theo QĐ số 3865/QĐ-ĐHBK-ĐTSĐH do Hiệu trưởng Trường ĐHBK-ĐHQG TP.HCM ký ngày 25/12/2018                                       </t>
  </si>
  <si>
    <t>Tham gia hội đồng chấm Luận văn thạc sĩ theo QĐ số 1918/QĐ-ĐHCN do Hiệu trưởng ĐHCN TP.HCM ký ngày 12/09/2018</t>
  </si>
  <si>
    <t>Tham gia hội đồng chấm Luận văn thạc sĩ theo QĐ số 2659/QĐ-ĐHCN do Hiệu trưởng ĐHCN TP.HCM ký ngày 11/12/2018</t>
  </si>
  <si>
    <t>Tham gia Hội đồng đánh giá nghiệm thu đề tài NCKH cấp Trường theo QĐ số 2562/QĐ-ĐHCN do Hiệu trưởng ĐH Công nghiệp TP.HCM ký ngày 21/11/2018</t>
  </si>
  <si>
    <t>Tham gia Hội đồng xét duyệt đế tài NCKH cấp trường năm học 2018-2019 theo QĐ số 2066/QĐ-DCT do Hiệu trưởng Trường ĐHCNTP TP.HCM ký ngày 18/09/2018</t>
  </si>
  <si>
    <t>Tham gia Hội đồng xét duyệt đề tài NCKH cấp Khoa năm học 2018-2019</t>
  </si>
  <si>
    <t>Miễn giảm Phó trưởng khoa 40% (0,5 tháng)</t>
  </si>
  <si>
    <t>Họp xét duyệt đề tài NCKH cấp khoa 2018 - 2019</t>
  </si>
  <si>
    <t>Bài báo khoa học cấp Khoa "Hệ thống thu phí không dừng"</t>
  </si>
  <si>
    <t>Bài báo khoa học cấp Khoa "MỘT SỐ BIỆN PHÁP THÚC ĐẨY TINH THẦN, THÁI ĐỘ HỌC TẬP TÍCH CỰC CỦA SINH VIÊN"</t>
  </si>
  <si>
    <t>Phạm Thanh Vương/ Bùi Trung Kiên (Khoa kỹ thuật công nghệ, đại học Phạm Văn Đồng)  Bài báo: "KHẢO SÁT KHẢ NĂNG CHỊU MÀI MÒN CỦA LỚP PHỦ SILICON CARBIDE (SiC)" đăng trên tạp chí "Khoa học và Công nghệ trường Đại học Phạm Văn Đồng" chỉ số ISSN 0866-7659, Trang 20-25, số 16,  năm 2019.</t>
  </si>
  <si>
    <t>Trưởng khoa</t>
  </si>
  <si>
    <t>Người lập bảng</t>
  </si>
  <si>
    <t>Bộ phận: khoa Công nghệ cơ khí</t>
  </si>
  <si>
    <t xml:space="preserve">Nội dung công tác khác </t>
  </si>
  <si>
    <t>Định mức tính
theo qui định</t>
  </si>
  <si>
    <t>Số giờ 
hành chính</t>
  </si>
  <si>
    <t>Diễn giải chi tiết minh chứng
công tác đã thực hiện theo định mức</t>
  </si>
  <si>
    <t>I</t>
  </si>
  <si>
    <t>1</t>
  </si>
  <si>
    <t>2</t>
  </si>
  <si>
    <t>15 giờ/tín chỉ/đề cương</t>
  </si>
  <si>
    <t>4</t>
  </si>
  <si>
    <t>5</t>
  </si>
  <si>
    <t>30 giờ/tín chỉ/đề cương</t>
  </si>
  <si>
    <t>6</t>
  </si>
  <si>
    <t>30 giờ/nội dung cải tiến/học phần</t>
  </si>
  <si>
    <t>03 giờ/buổi họp</t>
  </si>
  <si>
    <t>04 giờ/buổi</t>
  </si>
  <si>
    <t xml:space="preserve">0,5 giờ/câu </t>
  </si>
  <si>
    <t>24 giờ/đề thi nguồn
08 giờ/đề thi tổ hợp</t>
  </si>
  <si>
    <t>48 giờ/đề thi nguồn
08 giờ/đề thi tổ hợp</t>
  </si>
  <si>
    <t>02 giờ/học phần</t>
  </si>
  <si>
    <t>04 giờ/môn thi</t>
  </si>
  <si>
    <t>01 giờ/10 bài</t>
  </si>
  <si>
    <t>02 giờ/10 bài</t>
  </si>
  <si>
    <t>01 giờ/02 bài</t>
  </si>
  <si>
    <t>01 giờ/200 đầu điểm</t>
  </si>
  <si>
    <t>40 giờ/năm học</t>
  </si>
  <si>
    <t>220 giờ/năm học</t>
  </si>
  <si>
    <t>II</t>
  </si>
  <si>
    <t>160 giờ/báo cáo</t>
  </si>
  <si>
    <t>40 giờ/hội nghị, hội thảo</t>
  </si>
  <si>
    <t>20 giờ/hội nghị, hội thảo</t>
  </si>
  <si>
    <t>-Quốc tế: 300 giờ
-Quốc gia: 260 giờ</t>
  </si>
  <si>
    <t>30 giờ/lớp cố vấn/năm học</t>
  </si>
  <si>
    <t>03 giờ/01 tiết dạy bồi dưỡng</t>
  </si>
  <si>
    <t>28 giờ/cuộc thi</t>
  </si>
  <si>
    <t>04 giờ/buổi tham dự</t>
  </si>
  <si>
    <t>III</t>
  </si>
  <si>
    <t>04 giờ/buổi tham gia</t>
  </si>
  <si>
    <t>05 giờ/buổi</t>
  </si>
  <si>
    <t>IV</t>
  </si>
  <si>
    <t>330 giờ/năm học</t>
  </si>
  <si>
    <t>04 giờ/buổi học</t>
  </si>
  <si>
    <t>04 giờ/ buổi học</t>
  </si>
  <si>
    <t>Tổng số giờ vượt</t>
  </si>
  <si>
    <t>Tổng số giờ thiếu qui đổi tiết chuẩn</t>
  </si>
  <si>
    <t>Tổng hợp đơn vị</t>
  </si>
  <si>
    <t>24 giờ/đề thi trắc nghiệm/đợt thi
08 giờ/đề thi tự luận/đợt thi
08 giờ/đề thi bán trắc nghiệm/đợt thi
16 giờ/đề thi vấn đáp/đợt thi</t>
  </si>
  <si>
    <t>Họp khoa từ tháng 10 đến tháng 7.</t>
  </si>
  <si>
    <t>10 họp khoa; 5 họp BM; 12 họp chi bộ; 10 họp MOET; 02 họp Đảng bộ</t>
  </si>
  <si>
    <t>2 hội nghị; 2 hội thảo</t>
  </si>
  <si>
    <t>Trực tiếp SV (sáng thứ 4; chiều thứ 5)*40 tuần</t>
  </si>
  <si>
    <t>Dẫn SV đi thực tập tốt nghiệp tại 3 công ty thời gian 8 tuần ( 2 tuần tới KT một lần)</t>
  </si>
  <si>
    <t>Công nghệ CTM2 (05 đề mỗi đề 04 câu)</t>
  </si>
  <si>
    <t>01 bộ (3 đề) đề thi liên thông; 01 bộ (3 đề) cao đẳng ngề</t>
  </si>
  <si>
    <t xml:space="preserve"> Kỹ thuật chế tạo 1 (05 đề mỗi đề 04 câu)</t>
  </si>
  <si>
    <t>TH cơ khí hóa chất (28 SV); Thực hành Hàn ( 2 nhóm 40 SV (20 +20);  Thực hành Phay -bào (5 nhóm 97 SV (22 +20+20+15+20); ( Thực hành chấm 3 cột điểm/1SV)</t>
  </si>
  <si>
    <t xml:space="preserve"> 10 bài thi tốt nghiệp cao đẳng nghề</t>
  </si>
  <si>
    <t>Công nghệ CTM2 (2 nhóm 115 SV (51 + 64)); An toàn lao động 4 nhóm 189 SV (54+52+41+43); Công nghệ CTM1 (2 nhóm 112 SV (51+61); Kỹ thuất chế tạo 1 (56 SV);</t>
  </si>
  <si>
    <t>Tổng số 637 SV</t>
  </si>
  <si>
    <t>Tư vấn tuyển sinh khóa mới</t>
  </si>
  <si>
    <t>Tham gia MOET</t>
  </si>
  <si>
    <t>Viết 03 bài báo đăng tại kỷ yếu về đào tạo ngắn hạn</t>
  </si>
  <si>
    <t>10 họp khoa; 5 họp BM; 3 buổi chuẩn bị vật tư máy móc thiết bị thực hành khoa</t>
  </si>
  <si>
    <t>Trực sửa máy xưởng tiện (10 buổi 16-23/7/2018)</t>
  </si>
  <si>
    <t>38 ca coi thi</t>
  </si>
  <si>
    <t>3 buổi cao đẳng nghề CK</t>
  </si>
  <si>
    <t>HK1: TH nguội 07DHCK 7 nhóm (140 SV); Thực hànhTiện 17CDCK ( 1 nhóm (20S V);  HK2: Thực hành 9 nhóm 07DHCK  (180 SV); (Chấm 4 cột điểm cho 1 môn học)</t>
  </si>
  <si>
    <t xml:space="preserve"> 5 bài thi tốt nghiệp cao đẳng nghề</t>
  </si>
  <si>
    <t>Tổng số 340 SV</t>
  </si>
  <si>
    <t>Nguyễn Tấn Ken</t>
  </si>
  <si>
    <t>8 họp khoa; 3 họp BM; 15 họp MOET</t>
  </si>
  <si>
    <t>1 hội nghị; 1 hội thảo</t>
  </si>
  <si>
    <t>Trực tiếp SV (sáng thứ 3)*40 tuần</t>
  </si>
  <si>
    <t>150 câu trắc nghiệm</t>
  </si>
  <si>
    <t>Truyền nhiệt và thiết bị trao đổi nhiệt 18 câu</t>
  </si>
  <si>
    <t>TH điện (24 SV); Thực hành điện cơ bản (23 SV); ( Thực hành chấm 2 cột điểm/1SV)</t>
  </si>
  <si>
    <t>Kỹ Thuật nhiệt (71SV); An toàn lao động 4 nhóm 216 SV (54+51+51+60); Vẽ Kỹ thuật (4 nhóm 218 SV (68+51+52+47); Máy và Thiết bị lạnh (27 SV); Truyền nhiệt và thiết bị trao đổi nhiệt (33SV)</t>
  </si>
  <si>
    <t>Tổng số 600 SV</t>
  </si>
  <si>
    <t>Báo cáo NCKH nghiệm thu đề tài cấp trường</t>
  </si>
  <si>
    <t>Tham gia báo cáo các hội thảo khoa học tại hội nghị quốc tế về công nghệ xanh và phát triển bền vững GSDT 2018</t>
  </si>
  <si>
    <t>Tham gia giải cầu lông 1 buổi, tham gia cuộc thi ảnh đẹp HUFI 1 buổi</t>
  </si>
  <si>
    <t>Học Nghiên cứu sinh</t>
  </si>
  <si>
    <t>Tham gia tập huấn đổi mới căn bản toàn diện hoạt động giáo dục đào tạo đáp ứng thời đại và cách mạng công nghiệp 4.0; Tham gia tập huấn phát triển chương trình theo chuẩn đầu ra và xây dựng chuẩn đầu ra theo khung trình độ quốc gia;  Tham gia lớp học Kỹ năng giao tiếp hiệu quả và văn hóa công sở</t>
  </si>
  <si>
    <t>2 buổi họp/tháng  của Khoa và bộ môn (10tháng/năm)</t>
  </si>
  <si>
    <t xml:space="preserve">
Đưa sinh viên đi thực tế theo danh sách phân công</t>
  </si>
  <si>
    <t>(0,5 X 220) = 110</t>
  </si>
  <si>
    <t xml:space="preserve">Đề thi môn Công nghệ vật liệu (lớp liên thông) </t>
  </si>
  <si>
    <t>(0,5x45x5)+ (0,5X6X6)= 143</t>
  </si>
  <si>
    <t>Đề thi môn Dung sai và kỹ thuật đo lường; môn Vẽ cơ khí</t>
  </si>
  <si>
    <t>(24 X3) = 72</t>
  </si>
  <si>
    <t>Đề thi tuyển sinh đại học liên thông</t>
  </si>
  <si>
    <t>(24x5)+(8x5)+(8x6)=228</t>
  </si>
  <si>
    <t>(1,5 x (1600:10) = 240</t>
  </si>
  <si>
    <t>2 .(104 : 2) = 104</t>
  </si>
  <si>
    <t>1(1200 :2 )= 600</t>
  </si>
  <si>
    <t>1.(976: 150) = 6,5</t>
  </si>
  <si>
    <t>06ĐHCK có 3 lớp</t>
  </si>
  <si>
    <t>Hướng dẫn Thầy Lê Văn Nam (HK2)</t>
  </si>
  <si>
    <t>Phụ lục 1</t>
  </si>
  <si>
    <t>Phụ lục 2</t>
  </si>
  <si>
    <t>Phụ lục 3</t>
  </si>
  <si>
    <t>Kỷ yếu hội thảo Khoa học cấp khoa "Nghiên cứu điều khiển một số thông số làm việc của máy sấy bơm nhiệt để có thể sấy nhiều loại sản phẩm khác nhau"</t>
  </si>
  <si>
    <t>Phụ lục 4</t>
  </si>
  <si>
    <t>Miễn giảm 100% học nghiên cứu sinh</t>
  </si>
  <si>
    <t>Phụ lục 5</t>
  </si>
  <si>
    <t>Phụ lục 6</t>
  </si>
  <si>
    <t>Phụ lục 7</t>
  </si>
  <si>
    <t>Phụ lục 15</t>
  </si>
  <si>
    <t>Phụ lục 8</t>
  </si>
  <si>
    <t>Nguyễn Minh Huy " Công nghệp 4.0 tác động đến ngành công nghệ thực phẩm " đăng trên tạp chí khoa công nghệ cơ khí</t>
  </si>
  <si>
    <t>Kỷ yếu Hội thảo Khoa học cấp khoa, trang 97-100</t>
  </si>
  <si>
    <t>Nguyễn Minh Huy " Những thử thách của người làm việc  trong thời đại công nghiệp 4.0 " đăng trên tạp chí khoa Công nghệ Cơ khí</t>
  </si>
  <si>
    <t>Kỷ yếu Hội thảo Khoa học cấp khoa, trang 118-120</t>
  </si>
  <si>
    <t>Phụ lục 24</t>
  </si>
  <si>
    <t>Phụ lục 22</t>
  </si>
  <si>
    <t>Phụ lục 23</t>
  </si>
  <si>
    <t>Phụ lục 21</t>
  </si>
  <si>
    <t>Khối lượng NCKH năm 2017 - 2018</t>
  </si>
  <si>
    <t>Phụ lục 19</t>
  </si>
  <si>
    <t>Kỷ yếu Hội thảo Khoa học khoa "Yếu tố tích hợp kiến thức trong đồ án tốt nghiệp cho sinh viên ngành Cơ điện tử</t>
  </si>
  <si>
    <t>Kỷ yếu Hội thảo khoa trang 52-59</t>
  </si>
  <si>
    <t>Tham gia Hội đồng nghiệm thu đề tài NCKH cấp "Trường", "Nghiên cứu tăng năng suất 1ạnh của hệ thống điều hòa không khí  CO2 với dàn bay hơi kênh micro" " của chủ nhiệm đề tài " Võ Kim Hằng ", QĐ số :2430/QĐ-DCT ngày 25/10/2018</t>
  </si>
  <si>
    <t>Kỷ yếu hội thảo Khoa học cấp khoa "Ứng dụng phần mềm Autodesk Inventor trong môn học Chi tiết máy"</t>
  </si>
  <si>
    <t>Kỷ yếu Hội thảo khoa, trang 65-69</t>
  </si>
  <si>
    <t>Tham gia Hội đồng nghiệm thu đề tài NCKH QĐ số:2973/QĐ-DCT ngày 11/12/2018</t>
  </si>
  <si>
    <t>Tham gia Hội đồng nghiệm thu đề tài NCKH QĐ số:2974/QĐ-DCT ngày 11/12/2018</t>
  </si>
  <si>
    <t>Tham gia Hội đồng nghiệm thu đề tài NCKH QĐ số:2986/QĐ-DCT ngày 11/12/2018</t>
  </si>
  <si>
    <t>Bài báo "Super broadband near-infrared emission and energy transfer in Nd–Bi–Er co-doped transparent silicate glass-ceramics" đăng trên Tạp chí Materials Letters, ISSN: 0167-577X (SCI)</t>
  </si>
  <si>
    <t>Phụ lục 26</t>
  </si>
  <si>
    <t>Bài báo "Enhanced near/mid-infrared emission bands centered at ∼1.54 and ∼2.73 µm of Er3+-doped in transparent silicate glass-ceramics via Mn2+-Yb3+ dimer" đăng trên Tạp chí Infrared Physics &amp; Technology, ISSN: 1350-4495 (SCI)</t>
  </si>
  <si>
    <t>Phụ lục 27</t>
  </si>
  <si>
    <t>Phụ lục 10</t>
  </si>
  <si>
    <t>Phụ lục 11</t>
  </si>
  <si>
    <t>Phụ lục 12</t>
  </si>
  <si>
    <t>Phụ lục 13</t>
  </si>
  <si>
    <t>Phụ lục 16</t>
  </si>
  <si>
    <t>Phụ lục 17</t>
  </si>
  <si>
    <t>Phụ lục  19</t>
  </si>
  <si>
    <t>Biên bản</t>
  </si>
  <si>
    <t>Biên bản họp</t>
  </si>
  <si>
    <t>Kỷ yếu Hội thảo Khoa học cấp khoa "Một số đúc kết trong quá trình xây dựng chuẩn đầu ra môn học tại khoa Công nghệ Cơ khí</t>
  </si>
  <si>
    <t>Kỷ yếu Hội thảo khoa, trang 70-74</t>
  </si>
  <si>
    <t>Kỷ yếu Hội thảo khoa, trang 37-40</t>
  </si>
  <si>
    <t>Đồng tác giả bài báo quốc tế ISI, "A Study on Rotary Friction Welding of Titanium Alloy (Ti6Al4V)", Advances in Materials Science and Engineering, ISSN: 16878442, 16878434</t>
  </si>
  <si>
    <t>Tác giả chính bài báo hội nghị quốc tế, "The Waste Remover in Aquaculture Ponds", 2018 International Conference on Machining, Materials and Mechanical Technologies, 9th – 22nd September, 2018, Rex Hotel, Ho Chi Minh City, Vietnam</t>
  </si>
  <si>
    <t>Tác giả chủ biên tài liệu tham khảo, "Công nghệ thủy lực", NXB Đại học quốc gia TP HCM, ISBN 978-604-73-6665-1</t>
  </si>
  <si>
    <t>Trang bìa</t>
  </si>
  <si>
    <t>Tác giả chính bài tham luận hội thảo cấp Khoa năm 2019, "Yếu tố tích hợp kiến thức trong đồ án tốt nghiệp cho sinh viên ngành cơ điện tử"</t>
  </si>
  <si>
    <t>TRƯỜNG ĐHCNTP TP.HCM</t>
  </si>
  <si>
    <t>TỔNG HỢP BÁO CÁO KHỐI LƯỢNG NGHIÊN CỨU KHOA HỌC CỦA GIẢNG VIÊN</t>
  </si>
  <si>
    <t>Tổng số giờ NCKH</t>
  </si>
  <si>
    <t>Đánh giá</t>
  </si>
  <si>
    <t>Số lượng</t>
  </si>
  <si>
    <t>Tỷ lệ (%)</t>
  </si>
  <si>
    <t>Tổng số GV</t>
  </si>
  <si>
    <t>Số GV hoàn thành</t>
  </si>
  <si>
    <t>Số GV không hoàn thành</t>
  </si>
  <si>
    <t>Phòng QLKH&amp;ĐTSĐH</t>
  </si>
  <si>
    <r>
      <t xml:space="preserve">Ghi chú
</t>
    </r>
    <r>
      <rPr>
        <sz val="11"/>
        <color indexed="8"/>
        <rFont val="Times New Roman"/>
        <family val="1"/>
      </rPr>
      <t>Kèm Hồ sơ minh chứng (nếu có)</t>
    </r>
  </si>
  <si>
    <t>10 buổi họp khoa + 10 buổi họp bộ môn</t>
  </si>
  <si>
    <t>Dẫn SV khóa 18CDCK tham quan nhà máy Heineken</t>
  </si>
  <si>
    <t>Soạn 3 đề thi tự luận</t>
  </si>
  <si>
    <t>47 ca ( 21ca HK1 + 26 ca HK2) theo phân công trên egov</t>
  </si>
  <si>
    <t>Tham gia TVTS tại 3 trường THPT</t>
  </si>
  <si>
    <t>hội thảo khoa học cấp khoa, sân chơi học thuật</t>
  </si>
  <si>
    <t>hội thảo khoa học cấp khoa ngày 21/6/2019</t>
  </si>
  <si>
    <t>đưa SV tham quan kiến tập tại 4 công ty</t>
  </si>
  <si>
    <t>Cuộc thi robot dò đường và Ứng dụng phần mềm Inventor, Thi nấu ăn</t>
  </si>
  <si>
    <t>Cầu lông, Ảnh đẹp Hufi</t>
  </si>
  <si>
    <t>Trang thông tin của Liên chi đoàn khoa</t>
  </si>
  <si>
    <t>280 ngày làm việc theo giờ hành chính do trưởng đơn vị phân công(gồm: học dự thính + Làm việc tại khoa)</t>
  </si>
  <si>
    <t xml:space="preserve">10 họp khoa; 5 họp BM;10 họp MOET; </t>
  </si>
  <si>
    <t>Dẫn SV đi thực tập tốt nghiệp tại 1 công ty thời gian 8 tuần ( 2 tuần tới KT một lần)</t>
  </si>
  <si>
    <t>Công nghệ CTM (05 đề mỗi đề 04 câu)</t>
  </si>
  <si>
    <t>Tổng số 559 SV</t>
  </si>
  <si>
    <t>(48 họp khoa + 48 họp BM+ 20 họp MOET)</t>
  </si>
  <si>
    <t>(HT trường + HT khoa)</t>
  </si>
  <si>
    <t>( Có HĐ với bên cty)</t>
  </si>
  <si>
    <t>(Cty Cơ Khí 96 + Cty Việt Phong)</t>
  </si>
  <si>
    <t>(60 câu môn TNVL + 60 câu môn ĐÚC - NL)</t>
  </si>
  <si>
    <t>(23/6 đến 27/6)</t>
  </si>
  <si>
    <t>HK I (34 TNVL+60 TH NGUỘI) + HK II (140 TNVL + 120 ĐÚC - NL)</t>
  </si>
  <si>
    <t>HKIII</t>
  </si>
  <si>
    <t>HKI 94; HKII  260; HKIII 40</t>
  </si>
  <si>
    <t>( 20/11 và HT khoa)</t>
  </si>
  <si>
    <t>Đọc và góp ý cho báo cáo MOET của khoa CNCK</t>
  </si>
  <si>
    <t>Tham gia viết bài HT khoa 6/2019</t>
  </si>
  <si>
    <t>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phẩm Tp.HCM</t>
  </si>
  <si>
    <t>Họp khoa + Họp bộ môn</t>
  </si>
  <si>
    <t>Môn: TĐĐ &amp; ĐTCS: 5 đề; Môn: Cảm biến trong hệ thống cơ điện tử: 5 đề</t>
  </si>
  <si>
    <t>47 ca</t>
  </si>
  <si>
    <t xml:space="preserve"> 5 ngày</t>
  </si>
  <si>
    <t>582 bài</t>
  </si>
  <si>
    <t>Hội thảo khoa học khoa Công nghệ cơ khí</t>
  </si>
  <si>
    <t>1 lớp</t>
  </si>
  <si>
    <t>Cuộc thi Robot dò đường</t>
  </si>
  <si>
    <t>Thi đấu Bida</t>
  </si>
  <si>
    <t>HIỆU TRƯỞNG                       P. KHTC                              P. TCHC                             Trưởng bộ phận                        Người lập bảng</t>
  </si>
  <si>
    <t>Có quyết định về khoa từ ngày 01/10/2018</t>
  </si>
  <si>
    <t>Xét duyệt đề tài Nghiên cứu khoa học cấp khoa năm học 2019-2020</t>
  </si>
  <si>
    <t>Phụ lục 29</t>
  </si>
  <si>
    <t>Kỷ yếu Hội thảo, trang 109-117</t>
  </si>
  <si>
    <t>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Công nghiệp Thực phẩm Tp. Hồ Chí Minh.</t>
  </si>
  <si>
    <t>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Công nghiệp Thực phẩm Tp. Hồ Chí Minh.</t>
  </si>
  <si>
    <t>Kỷ yếu hội thảo, trang 90-96</t>
  </si>
  <si>
    <t>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t>
  </si>
  <si>
    <t>Tác giả Nguyễn Thị Út Hiền  "Tăng cường sử dụng sơ đồ tư duy vào quá trình dạy học" đăng trên Kỷ yếu hội thảo cấp khoa khoa Công nghệ Cơ khí , Đại học Công nghiệp Thực phẩm</t>
  </si>
  <si>
    <t>Kỷ yếu hội thảo, trang 31-36</t>
  </si>
  <si>
    <t>Tác giả Nguyễn Thị Út Hiền  "Nâng cao năng lực giảng viên, sinh viên" đăng trên "hội thảo cấp khoa", khoa Công nghệ Cơ khí , Đại học Công nghiệp Thực phẩm</t>
  </si>
  <si>
    <t>Kỷ yếu hội thảo, trang 41-36</t>
  </si>
  <si>
    <t>Tác giả " Research on the operation mode of heat pump drying machine with drying experiments of scallions for saving energy " đăng trên Tạp chí cơ khí Việt Nam" có chỉ số ISSN: 0866-7056</t>
  </si>
  <si>
    <t>Nghiên cứu sấy tôm dùng bộ gia nhiệt không khí bằng năng lượng mặt trời có nhám nhân tạo phoi kim loại  "STUDY ON SHRIMP DRYING USING THE SOLAR AIR HEATER DUCT ROUGHENED WITH METAL WASTE" KS. Hoàng Trọng Trần Huy, ThS. Huỳnh Văn Nam, TS. Võ Tuyển, TS. Nguyễn Minh Phú đăng trên tạp chí Cơ khí Việt Nam có chỉ số ISSN: 0866-7056</t>
  </si>
  <si>
    <t>phụ lục 27</t>
  </si>
  <si>
    <t>Hoàng Trọng Trần Huy, Huỳnh Văn Nam "Tối ưu hóa trình tự và phân bố tàu container ở cầu cảng" đăng trên tạp chí Cơ khí Việt Nam</t>
  </si>
  <si>
    <t>Hồ sơ minh chứng bài báo gồm có: 
- Bìa tạp chí/ kỷ yếu
- Mục lục tạp chí/ kỷ yếu
- Bản tóm tắt bài báo.</t>
  </si>
  <si>
    <t>Nguyễn Minh Phú, Ngô Tứ Thiên, Nguyễn Minh Huy " Transient Simulation For Heat Transfeer And Pressure Drop Of A Helical Heat Exchanger "  Đăng trên tạp chí cơ khí việt Nam số 07 năm 2019</t>
  </si>
  <si>
    <t>Trần Quốc Nhiệm, Nguyễn Tấn Ken "Research, design and manufacture a pig stomach cleaning machine" đăng trên tạp chí IJERA có chỉ số ISSN: 2248-9622</t>
  </si>
  <si>
    <t>Đinh Lê Cao Kỳ "THỰC TRẠNG TRÌNH ĐỘ NGOẠI NGỮ VÀ ĐỀ XUẤT CẢI THIỆN NHẰM ĐẠT CHUẨN ĐẦU RA CHO SINH VIÊN" đăng trên kỷ yếu Hội thảo khoa học cấp khoa.</t>
  </si>
  <si>
    <t>Kỷ yếu hội thảo, trang 84-89</t>
  </si>
  <si>
    <r>
      <t>Đinh Lê Cao Kỳ "ỨNG DỤNG</t>
    </r>
    <r>
      <rPr>
        <b/>
        <sz val="10"/>
        <color indexed="8"/>
        <rFont val="Times New Roman"/>
        <family val="1"/>
      </rPr>
      <t xml:space="preserve"> </t>
    </r>
    <r>
      <rPr>
        <sz val="10"/>
        <color indexed="8"/>
        <rFont val="Times New Roman"/>
        <family val="1"/>
      </rPr>
      <t>PHẦN MỀM AUTOMATION STUDIO 
TRONG TRUYỀN ĐỘNG THỦY LỰC – KHÍ NÉN"  đăng trên kỷ yếu Hội thảo khoa học cấp khoa.</t>
    </r>
  </si>
  <si>
    <t>Kỷ yếu hội thảo, trang 101-108</t>
  </si>
  <si>
    <t>Đinh Lê Cao Kỳ "ỨNG DỤNG MASTERCAM TRONG MÔN HỌC THỰC HÀNH CAD/CAM"  đăng trên kỷ yếu Hội thảo khoa học cấp khoa.</t>
  </si>
  <si>
    <t>Kỷ yếu hội thảo, trang 121-124</t>
  </si>
  <si>
    <t>Đinh Lê Cao Kỳ "TỐI ƯU KÍCH THƯỚC KẾT CẤU CHỊU XOẮN DỰA TRÊN ĐỘ TIN CẬY BẰNG GIẢI THUẬT DI TRUYỀN"  đăng trên số 7  Tạp chí Cơ khí Việt Nam</t>
  </si>
  <si>
    <t>Giấy xác nhận Tạp chí Cơ khí Việt Nam</t>
  </si>
  <si>
    <t>Phạm Hữu Lộc, Bài báo "Nghiên cứu đánh bóng bằng dung dịch hạt mài được dẫn động bằng khí và bơm trên kính quang học NBK-7" đăng trên Tạp chí Cơ khí Việt Nam, ISSN: 0866-7056 (điểm tối đa: 1,0 điểm)</t>
  </si>
  <si>
    <t>Tác giả KS. Hoàng Trọng Trần Huy, ThS. Huỳnh Văn Nam, TS. Võ Tuyển, TS. Nguyễn Minh Phú Nghiên cứu sấy tôm dùng bộ gia nhiệt không khí bằng năng lượng mặt trời có nhám nhân tạo phoi kim loại  "STUDY ON SHRIMP DRYING USING THE SOLAR AIR HEATER DUCT ROUGHENED WITH METAL WASTE"</t>
  </si>
  <si>
    <t>Huỳnh Văn Nam, Nguyễn Hữu Thọ " Chương trình đào tạo gắn liền với sự phát triển của doanh nghiệp" đăng trên kỷ yếu Hội thảo khoa học cấp khoa.</t>
  </si>
  <si>
    <t>Kỷ yếu hội thảo, từ trang 6-20</t>
  </si>
  <si>
    <t>Miễn giảm 100% giờ NCKH  trong học kỳ 2 NH 2018-2019. (Kèm theo Quyết định số: 2171/QĐ-DCT)</t>
  </si>
  <si>
    <t>Kỷ yếu hội thảo, từ trang 60-64</t>
  </si>
  <si>
    <t>Tác giả Nguyen Thi Ut Hien, Le Van Nam and Pham Van Toan, Bài báo “The Use of Matlab/Simulink Tool in Modeling the Hysteresis Phenomenon of Piezoelectric Actuators” Journal of Engineering Research and Application
ISSN : 2248-9622 Vol. 9,Issue 8 (Series -II) Aug 2019, pp 58-62</t>
  </si>
  <si>
    <t>Phụ lục 29</t>
  </si>
  <si>
    <t>Phụ lục 20</t>
  </si>
  <si>
    <t>Lý Thanh Hùng, Trần Quốc Nhiệm "MÔ HÌNH HÓA ĐỘNG HỌC CỦA TRỌNG TẢI CHO CẦN CẨU DẠNG CẦU TRỤC" đăng trên Tạp chí Cơ khí Việt Nam</t>
  </si>
  <si>
    <t>Phụ lục 28</t>
  </si>
  <si>
    <t>Trần Quốc Nhiệm "STUDY ON RICE HUSK HUSKING MACHINE IMPROVEMENT", Proceedings of 2018 International Conference on Machining, Materials and Mechanical Technologies (IC3MT), 19-22 September 2018, Rex Hotel, HCMC, Vietnam, ISBN: 978-604-73-6010-9</t>
  </si>
  <si>
    <t xml:space="preserve">Hồ Thị Mỹ Nữ, Lê Thể Truyền, Lưu Phương Minh, Nguyễn Hữu Lộc "“A study on rotary friction welding of titanium alloy (Ti6Al4V)” đăng trên tạp chí https://www.hindawi.com;  https://doi.org/10.1155/2019/4728213. </t>
  </si>
  <si>
    <t>Phụ lục 25</t>
  </si>
  <si>
    <t>Kỷ yếu hội thảo, trang 47-51</t>
  </si>
  <si>
    <t>H.T.Nguyen, Q.N.Tran ,A.P. Rifai ,H.N.Huynh , Siti Zawiah Md Dawal, Simulation of the machine loading decision in flexible manufacturing cell based on FlexSim environment, International Journal of Engineering &amp; Technology (UAE), 7 (4.36) (2018) 1558-1563, ISSN: 2227-524X, Scopus.</t>
  </si>
  <si>
    <t>Huu Nghi Huynh, Ha Nguyen Thanh, Huu Tho Nguyen, Thi Thu Ha Thai, Optimization of the Position for the Support To Reduce Production Time on 3D Printers, International Journal of Engineering &amp; Technology (UAE), 7 (4.36) (2018) 1506-1509, ISSN: 2227-524X, Scopus.</t>
  </si>
  <si>
    <t>Chủ biên giáo trình thực hành đúc - nhiệt luyện được HĐKHĐV nghiệm thu (biên soạn mới)</t>
  </si>
  <si>
    <t>Họp xét duyệt đề tài NCKH cấp khoa 2019 - 2020</t>
  </si>
  <si>
    <t>Kỷ yếu hội thảo,  trang 24 - 30</t>
  </si>
  <si>
    <t xml:space="preserve">Hồ sơ lưu
'Miễn giảm trưởng bộ môn 20% </t>
  </si>
  <si>
    <t>Tác giả chính bài báo quốc tế ISI, "A variable structure controller for a cost-effective electrostatic suspension system", Transactions of the Institute of  
Measurement and Control, ISSN: 0142-3312</t>
  </si>
  <si>
    <t>Tác giả chính bài báo hội nghị quốc tế, "Stability Analysis of a Proximate Time Optimal Controlled Electrostatic Suspension System Using Piezo Actuator", 2018 International Conference on Machining, Materials and
Mechanical Technologies, 9th – 22nd September, 2018, Rex Hotel, Ho Chi Minh City, Vietnam</t>
  </si>
  <si>
    <t>Kỷ yếu hội thảo, trang 52-59</t>
  </si>
  <si>
    <t>Tham gia hội đồng đánh giá đề tài cấp bộ Quyết định số:600/QĐ-ĐHQG Quyết định về việc thành lập Hội đồng khoa học đánh giá nghiệm thu đề tài KH&amp;CN cấp ĐHQG - HCM</t>
  </si>
  <si>
    <t>Tham gia hội đồng đánh giá đề tài cấp bộ Quyết định số:672/QĐ-ĐHQG Quyết định về việc thành lập Hội đồng khoa học đánh giá nghiệm thu đề án KH&amp;CN.</t>
  </si>
  <si>
    <t>P.QLKH&amp;ĐTSĐH</t>
  </si>
  <si>
    <t>Tác giả Nguyen Thi Ut Hien, Le Van Nam and Pham Van Toan, Bài báo “The Use of Matlab/Simulink Tool in Modeling the Hysteresis Phenomenon of Piezoelectric Actuators” Journal of Engineering Research and Application ISSN : 2248-9622 Vol. 9,Issue 8 (Series -II) Aug 2019, pp 58-62</t>
  </si>
  <si>
    <t>V</t>
  </si>
  <si>
    <t>VI</t>
  </si>
  <si>
    <t>Năm học 2020 - 2021</t>
  </si>
  <si>
    <t>Bộ phận: Công nghệ thông tin</t>
  </si>
  <si>
    <t>Ngô Dương Hà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</si>
</sst>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_(* \(#,##0.00\);_(* &quot;-&quot;??_);_(@_)"/>
    <numFmt numFmtId="164" formatCode="_-* #,##0.00_-;\-* #,##0.00_-;_-* &quot;-&quot;??_-;_-@_-"/>
    <numFmt numFmtId="165" formatCode="_-* #,##0.00\ _₫_-;\-* #,##0.00\ _₫_-;_-* &quot;-&quot;??\ _₫_-;_-@_-"/>
    <numFmt numFmtId="166" formatCode="_(* #,##0.00_);_(* \(\ #,##0.00\ \);_(* &quot;-&quot;??_);_(\ @_ \)"/>
    <numFmt numFmtId="167" formatCode="_(* #,##0_);_(* \(#,##0\);_(* &quot;-&quot;??_);_(@_)"/>
    <numFmt numFmtId="168" formatCode="0.0"/>
    <numFmt numFmtId="169" formatCode="\$#,##0\ ;\(\$#,##0\)"/>
    <numFmt numFmtId="170" formatCode="&quot;\&quot;#,##0;[Red]&quot;\&quot;&quot;\&quot;\-#,##0"/>
    <numFmt numFmtId="171" formatCode="&quot;\&quot;#,##0.00;[Red]&quot;\&quot;&quot;\&quot;&quot;\&quot;&quot;\&quot;&quot;\&quot;&quot;\&quot;\-#,##0.00"/>
    <numFmt numFmtId="172" formatCode="&quot;\&quot;#,##0.00;[Red]&quot;\&quot;\-#,##0.00"/>
    <numFmt numFmtId="173" formatCode="&quot;\&quot;#,##0;[Red]&quot;\&quot;\-#,##0"/>
    <numFmt numFmtId="174" formatCode="_(* #,##0.0_);_(* \(\ #,##0.0\ \);_(* &quot;-&quot;??_);_(\ @_ \)"/>
    <numFmt numFmtId="175" formatCode="_(* #,##0_);_(* \(\ #,##0\ \);_(* &quot;-&quot;??_);_(\ @_ \)"/>
    <numFmt numFmtId="176" formatCode="_(* #,##0.0_);_(* \(#,##0.0\);_(* &quot;-&quot;??_);_(@_)"/>
    <numFmt numFmtId="177" formatCode="_(* #,##0.0_);_(* \(#,##0.0\);_(* &quot;-&quot;?_);_(@_)"/>
    <numFmt numFmtId="178" formatCode="_-* #,##0.0\ _₫_-;\-* #,##0.0\ _₫_-;_-* &quot;-&quot;?\ _₫_-;_-@_-"/>
  </numFmts>
  <fonts count="58">
    <font>
      <sz val="10"/>
      <name val="Tahoma"/>
    </font>
    <font>
      <sz val="10"/>
      <name val="Tahoma"/>
      <family val="2"/>
    </font>
    <font>
      <b/>
      <sz val="14"/>
      <name val="Times New Roman"/>
      <family val="1"/>
    </font>
    <font>
      <b/>
      <sz val="16"/>
      <name val="Times New Roman"/>
      <family val="1"/>
    </font>
    <font>
      <sz val="10"/>
      <name val="Arial"/>
      <family val="2"/>
    </font>
    <font>
      <sz val="10"/>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Times New Roman"/>
      <family val="1"/>
    </font>
    <font>
      <sz val="10"/>
      <name val="Times New Roman"/>
      <family val="1"/>
    </font>
    <font>
      <b/>
      <sz val="10"/>
      <name val="Times New Roman"/>
      <family val="1"/>
    </font>
    <font>
      <sz val="13"/>
      <name val="Times New Roman"/>
      <family val="1"/>
    </font>
    <font>
      <sz val="10"/>
      <name val="Arial"/>
      <family val="2"/>
      <charset val="163"/>
    </font>
    <font>
      <sz val="14"/>
      <name val="뼻뮝"/>
      <family val="3"/>
      <charset val="129"/>
    </font>
    <font>
      <sz val="12"/>
      <name val="뼻뮝"/>
      <family val="1"/>
      <charset val="129"/>
    </font>
    <font>
      <sz val="12"/>
      <name val="바탕체"/>
      <family val="1"/>
      <charset val="129"/>
    </font>
    <font>
      <sz val="10"/>
      <name val="굴림체"/>
      <family val="3"/>
      <charset val="129"/>
    </font>
    <font>
      <sz val="12"/>
      <color indexed="8"/>
      <name val="Times New Roman"/>
      <family val="1"/>
    </font>
    <font>
      <sz val="12"/>
      <name val="Times New Roman"/>
      <family val="1"/>
    </font>
    <font>
      <b/>
      <sz val="12"/>
      <name val="Times New Roman"/>
      <family val="1"/>
    </font>
    <font>
      <i/>
      <sz val="12"/>
      <name val="Times New Roman"/>
      <family val="1"/>
    </font>
    <font>
      <b/>
      <sz val="12"/>
      <color indexed="8"/>
      <name val="Times New Roman"/>
      <family val="1"/>
    </font>
    <font>
      <sz val="11"/>
      <name val="Times New Roman"/>
      <family val="1"/>
    </font>
    <font>
      <b/>
      <sz val="11"/>
      <name val="Times New Roman"/>
      <family val="1"/>
    </font>
    <font>
      <sz val="11"/>
      <color indexed="8"/>
      <name val="Times New Roman"/>
      <family val="1"/>
    </font>
    <font>
      <b/>
      <sz val="10"/>
      <color indexed="8"/>
      <name val="Times New Roman"/>
      <family val="1"/>
    </font>
    <font>
      <b/>
      <sz val="9"/>
      <name val="Times New Roman"/>
      <family val="1"/>
    </font>
    <font>
      <sz val="9"/>
      <name val="Times New Roman"/>
      <family val="1"/>
    </font>
    <font>
      <sz val="10"/>
      <name val="Tahoma"/>
      <family val="2"/>
    </font>
    <font>
      <u/>
      <sz val="10"/>
      <color theme="10"/>
      <name val="Tahoma"/>
      <family val="2"/>
    </font>
    <font>
      <sz val="12"/>
      <color theme="1"/>
      <name val="Times New Roman"/>
      <family val="1"/>
    </font>
    <font>
      <b/>
      <sz val="12"/>
      <color theme="1"/>
      <name val="Times New Roman"/>
      <family val="1"/>
    </font>
    <font>
      <sz val="11"/>
      <color theme="1"/>
      <name val="Times New Roman"/>
      <family val="1"/>
    </font>
    <font>
      <b/>
      <sz val="11"/>
      <color theme="1"/>
      <name val="Times New Roman"/>
      <family val="1"/>
    </font>
    <font>
      <sz val="10"/>
      <color rgb="FFFF0000"/>
      <name val="Times New Roman"/>
      <family val="1"/>
    </font>
    <font>
      <sz val="11"/>
      <color rgb="FFFF0000"/>
      <name val="Times New Roman"/>
      <family val="1"/>
      <charset val="163"/>
    </font>
    <font>
      <sz val="10"/>
      <color theme="1"/>
      <name val="Times New Roman"/>
      <family val="1"/>
    </font>
    <font>
      <b/>
      <sz val="10"/>
      <color theme="1"/>
      <name val="Times New Roman"/>
      <family val="1"/>
    </font>
    <font>
      <sz val="10"/>
      <color rgb="FF000000"/>
      <name val="Times New Roman"/>
      <family val="1"/>
    </font>
    <font>
      <b/>
      <sz val="12"/>
      <color rgb="FF741B47"/>
      <name val="Bree Serif"/>
    </font>
    <font>
      <sz val="12"/>
      <color rgb="FFFF0000"/>
      <name val="Times New Roman"/>
      <family val="1"/>
    </font>
    <font>
      <b/>
      <sz val="10"/>
      <color rgb="FFFF0000"/>
      <name val="Times New Roman"/>
      <family val="1"/>
    </font>
    <font>
      <sz val="10"/>
      <color theme="4"/>
      <name val="Times New Roman"/>
      <family val="1"/>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s>
  <borders count="3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style="thin">
        <color indexed="8"/>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16">
    <xf numFmtId="0" fontId="0" fillId="0" borderId="0"/>
    <xf numFmtId="0" fontId="6" fillId="2" borderId="0" applyNumberFormat="0" applyBorder="0" applyAlignment="0" applyProtection="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5" borderId="0" applyNumberFormat="0" applyBorder="0" applyAlignment="0" applyProtection="0"/>
    <xf numFmtId="0" fontId="6" fillId="8"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1"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8" borderId="0" applyNumberFormat="0" applyBorder="0" applyAlignment="0" applyProtection="0"/>
    <xf numFmtId="0" fontId="7" fillId="13"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4"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4" fillId="0" borderId="0"/>
    <xf numFmtId="0" fontId="6" fillId="0" borderId="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0" fillId="21" borderId="2" applyNumberFormat="0" applyAlignment="0" applyProtection="0"/>
    <xf numFmtId="166" fontId="1"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5" fillId="0" borderId="0" applyFont="0" applyFill="0" applyBorder="0" applyAlignment="0" applyProtection="0"/>
    <xf numFmtId="3" fontId="4" fillId="0" borderId="0" applyFont="0" applyFill="0" applyBorder="0" applyAlignment="0" applyProtection="0"/>
    <xf numFmtId="169" fontId="4" fillId="0" borderId="0" applyFont="0" applyFill="0" applyBorder="0" applyAlignment="0" applyProtection="0"/>
    <xf numFmtId="0"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43"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2" fontId="4" fillId="0" borderId="0" applyFon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44" fillId="0" borderId="0" applyNumberFormat="0" applyFill="0" applyBorder="0" applyAlignment="0" applyProtection="0"/>
    <xf numFmtId="0" fontId="16" fillId="7" borderId="1" applyNumberFormat="0" applyAlignment="0" applyProtection="0"/>
    <xf numFmtId="0" fontId="17" fillId="0" borderId="6" applyNumberFormat="0" applyFill="0" applyAlignment="0" applyProtection="0"/>
    <xf numFmtId="0" fontId="17" fillId="0" borderId="6" applyNumberFormat="0" applyFill="0" applyAlignment="0" applyProtection="0"/>
    <xf numFmtId="0" fontId="18" fillId="22" borderId="0" applyNumberFormat="0" applyBorder="0" applyAlignment="0" applyProtection="0"/>
    <xf numFmtId="0" fontId="18" fillId="22" borderId="0" applyNumberFormat="0" applyBorder="0" applyAlignment="0" applyProtection="0"/>
    <xf numFmtId="0" fontId="4" fillId="0" borderId="0"/>
    <xf numFmtId="0" fontId="4" fillId="0" borderId="0"/>
    <xf numFmtId="0" fontId="26" fillId="0" borderId="0"/>
    <xf numFmtId="0" fontId="27" fillId="0" borderId="0"/>
    <xf numFmtId="0" fontId="4" fillId="0" borderId="0"/>
    <xf numFmtId="0" fontId="4" fillId="0" borderId="0">
      <alignment vertical="center"/>
    </xf>
    <xf numFmtId="0" fontId="4" fillId="0" borderId="0"/>
    <xf numFmtId="0" fontId="5" fillId="0" borderId="0"/>
    <xf numFmtId="0" fontId="5" fillId="0" borderId="0"/>
    <xf numFmtId="0" fontId="5" fillId="0" borderId="0"/>
    <xf numFmtId="0" fontId="5" fillId="23" borderId="7" applyNumberFormat="0" applyFont="0" applyAlignment="0" applyProtection="0"/>
    <xf numFmtId="0" fontId="19" fillId="20" borderId="8" applyNumberFormat="0" applyAlignment="0" applyProtection="0"/>
    <xf numFmtId="9" fontId="26" fillId="0" borderId="0" applyFont="0" applyFill="0" applyBorder="0" applyAlignment="0" applyProtection="0"/>
    <xf numFmtId="9" fontId="4"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xf numFmtId="40" fontId="28" fillId="0" borderId="0" applyFont="0" applyFill="0" applyBorder="0" applyAlignment="0" applyProtection="0"/>
    <xf numFmtId="38"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0" fontId="4" fillId="0" borderId="0" applyFont="0" applyFill="0" applyBorder="0" applyAlignment="0" applyProtection="0"/>
    <xf numFmtId="0" fontId="29" fillId="0" borderId="0"/>
    <xf numFmtId="170" fontId="4" fillId="0" borderId="0" applyFont="0" applyFill="0" applyBorder="0" applyAlignment="0" applyProtection="0"/>
    <xf numFmtId="171" fontId="4" fillId="0" borderId="0" applyFont="0" applyFill="0" applyBorder="0" applyAlignment="0" applyProtection="0"/>
    <xf numFmtId="172" fontId="30" fillId="0" borderId="0" applyFont="0" applyFill="0" applyBorder="0" applyAlignment="0" applyProtection="0"/>
    <xf numFmtId="173" fontId="30" fillId="0" borderId="0" applyFont="0" applyFill="0" applyBorder="0" applyAlignment="0" applyProtection="0"/>
    <xf numFmtId="0" fontId="31" fillId="0" borderId="0"/>
  </cellStyleXfs>
  <cellXfs count="327">
    <xf numFmtId="0" fontId="0" fillId="0" borderId="0" xfId="0"/>
    <xf numFmtId="0" fontId="23" fillId="0" borderId="0" xfId="88" applyFont="1" applyFill="1" applyAlignment="1">
      <alignment vertical="center"/>
    </xf>
    <xf numFmtId="0" fontId="26" fillId="0" borderId="0" xfId="93" applyFont="1" applyAlignment="1"/>
    <xf numFmtId="0" fontId="34" fillId="0" borderId="0" xfId="92" applyFont="1" applyAlignment="1">
      <alignment vertical="center"/>
    </xf>
    <xf numFmtId="0" fontId="34" fillId="0" borderId="0" xfId="92" applyFont="1" applyBorder="1" applyAlignment="1">
      <alignment vertical="center"/>
    </xf>
    <xf numFmtId="0" fontId="34" fillId="0" borderId="10" xfId="92" applyFont="1" applyBorder="1" applyAlignment="1">
      <alignment vertical="center"/>
    </xf>
    <xf numFmtId="0" fontId="32" fillId="24" borderId="0" xfId="88" applyFont="1" applyFill="1" applyAlignment="1">
      <alignment vertical="center"/>
    </xf>
    <xf numFmtId="0" fontId="32" fillId="0" borderId="0" xfId="88" applyFont="1" applyFill="1" applyAlignment="1">
      <alignment vertical="center"/>
    </xf>
    <xf numFmtId="0" fontId="32" fillId="0" borderId="0" xfId="88" applyFont="1" applyFill="1" applyAlignment="1">
      <alignment horizontal="left" vertical="center"/>
    </xf>
    <xf numFmtId="0" fontId="33" fillId="0" borderId="0" xfId="88" applyFont="1" applyFill="1" applyAlignment="1">
      <alignment horizontal="center" vertical="center"/>
    </xf>
    <xf numFmtId="0" fontId="45" fillId="24" borderId="0" xfId="88" applyFont="1" applyFill="1" applyAlignment="1">
      <alignment vertical="center"/>
    </xf>
    <xf numFmtId="0" fontId="45" fillId="24" borderId="11" xfId="88" quotePrefix="1" applyFont="1" applyFill="1" applyBorder="1" applyAlignment="1">
      <alignment horizontal="center" vertical="center"/>
    </xf>
    <xf numFmtId="0" fontId="45" fillId="0" borderId="12" xfId="0" applyFont="1" applyBorder="1" applyAlignment="1">
      <alignment horizontal="left" vertical="center"/>
    </xf>
    <xf numFmtId="0" fontId="45" fillId="0" borderId="0" xfId="88" applyFont="1" applyFill="1" applyAlignment="1">
      <alignment horizontal="left" vertical="center" wrapText="1"/>
    </xf>
    <xf numFmtId="0" fontId="45" fillId="0" borderId="0" xfId="88" applyFont="1" applyFill="1" applyAlignment="1">
      <alignment vertical="center"/>
    </xf>
    <xf numFmtId="0" fontId="46" fillId="24" borderId="0" xfId="88" applyFont="1" applyFill="1" applyAlignment="1">
      <alignment vertical="center"/>
    </xf>
    <xf numFmtId="0" fontId="3" fillId="0" borderId="0" xfId="92" applyFont="1" applyAlignment="1"/>
    <xf numFmtId="176" fontId="33" fillId="24" borderId="0" xfId="57" applyNumberFormat="1" applyFont="1" applyFill="1" applyAlignment="1">
      <alignment horizontal="center" vertical="center"/>
    </xf>
    <xf numFmtId="0" fontId="33" fillId="24" borderId="0" xfId="0" applyFont="1" applyFill="1" applyAlignment="1">
      <alignment horizontal="left" vertical="center"/>
    </xf>
    <xf numFmtId="0" fontId="37" fillId="0" borderId="0" xfId="0" applyFont="1" applyAlignment="1">
      <alignment horizontal="center" vertical="center"/>
    </xf>
    <xf numFmtId="0" fontId="34" fillId="0" borderId="0" xfId="0" applyFont="1" applyAlignment="1">
      <alignment horizontal="left" vertical="center" wrapText="1"/>
    </xf>
    <xf numFmtId="0" fontId="34" fillId="24" borderId="0" xfId="0" applyFont="1" applyFill="1" applyAlignment="1">
      <alignment horizontal="left" vertical="center" wrapText="1"/>
    </xf>
    <xf numFmtId="176" fontId="34" fillId="24" borderId="0" xfId="57" applyNumberFormat="1" applyFont="1" applyFill="1" applyAlignment="1">
      <alignment horizontal="center" vertical="center"/>
    </xf>
    <xf numFmtId="0" fontId="34" fillId="24" borderId="0" xfId="0" applyFont="1" applyFill="1" applyAlignment="1">
      <alignment horizontal="left" vertical="center"/>
    </xf>
    <xf numFmtId="0" fontId="34" fillId="25" borderId="12" xfId="0" applyFont="1" applyFill="1" applyBorder="1" applyAlignment="1">
      <alignment horizontal="center" vertical="center" wrapText="1"/>
    </xf>
    <xf numFmtId="176" fontId="34" fillId="25" borderId="12" xfId="57" applyNumberFormat="1" applyFont="1" applyFill="1" applyBorder="1" applyAlignment="1">
      <alignment horizontal="center" vertical="center" wrapText="1"/>
    </xf>
    <xf numFmtId="0" fontId="34" fillId="25" borderId="12" xfId="0" applyFont="1" applyFill="1" applyBorder="1" applyAlignment="1">
      <alignment horizontal="left" vertical="center" wrapText="1"/>
    </xf>
    <xf numFmtId="0" fontId="45" fillId="0" borderId="12" xfId="0" applyFont="1" applyBorder="1" applyAlignment="1">
      <alignment vertical="center" wrapText="1"/>
    </xf>
    <xf numFmtId="0" fontId="47" fillId="0" borderId="12" xfId="0" applyFont="1" applyBorder="1" applyAlignment="1">
      <alignment horizontal="center" vertical="center"/>
    </xf>
    <xf numFmtId="0" fontId="45" fillId="0" borderId="0" xfId="88" applyFont="1" applyFill="1" applyAlignment="1">
      <alignment vertical="center" wrapText="1"/>
    </xf>
    <xf numFmtId="0" fontId="46" fillId="0" borderId="0" xfId="88" applyFont="1" applyFill="1" applyAlignment="1">
      <alignment vertical="center" wrapText="1"/>
    </xf>
    <xf numFmtId="0" fontId="46" fillId="0" borderId="0" xfId="88" applyFont="1" applyFill="1" applyAlignment="1">
      <alignment vertical="center"/>
    </xf>
    <xf numFmtId="0" fontId="36" fillId="0" borderId="0" xfId="88" applyFont="1" applyFill="1" applyAlignment="1">
      <alignment vertical="center"/>
    </xf>
    <xf numFmtId="0" fontId="33" fillId="0" borderId="0" xfId="94" applyFont="1" applyBorder="1" applyAlignment="1">
      <alignment vertical="center"/>
    </xf>
    <xf numFmtId="0" fontId="33" fillId="0" borderId="0" xfId="94" applyFont="1" applyBorder="1" applyAlignment="1">
      <alignment horizontal="left" vertical="center"/>
    </xf>
    <xf numFmtId="0" fontId="45" fillId="0" borderId="0" xfId="94" applyFont="1" applyBorder="1" applyAlignment="1">
      <alignment vertical="center" wrapText="1"/>
    </xf>
    <xf numFmtId="176" fontId="45" fillId="0" borderId="0" xfId="94" applyNumberFormat="1" applyFont="1" applyBorder="1" applyAlignment="1">
      <alignment vertical="center" wrapText="1"/>
    </xf>
    <xf numFmtId="0" fontId="26" fillId="0" borderId="0" xfId="94" applyFont="1" applyBorder="1" applyAlignment="1">
      <alignment vertical="center"/>
    </xf>
    <xf numFmtId="0" fontId="33" fillId="0" borderId="0" xfId="94" applyFont="1" applyAlignment="1">
      <alignment vertical="center"/>
    </xf>
    <xf numFmtId="0" fontId="33" fillId="0" borderId="0" xfId="94" applyFont="1" applyAlignment="1">
      <alignment horizontal="left" vertical="center"/>
    </xf>
    <xf numFmtId="0" fontId="45" fillId="0" borderId="0" xfId="94" applyFont="1" applyAlignment="1">
      <alignment vertical="center" wrapText="1"/>
    </xf>
    <xf numFmtId="176" fontId="45" fillId="0" borderId="0" xfId="94" applyNumberFormat="1" applyFont="1" applyAlignment="1">
      <alignment vertical="center" wrapText="1"/>
    </xf>
    <xf numFmtId="0" fontId="26" fillId="0" borderId="0" xfId="94" applyFont="1" applyAlignment="1">
      <alignment vertical="center"/>
    </xf>
    <xf numFmtId="0" fontId="34" fillId="26" borderId="13" xfId="88" applyFont="1" applyFill="1" applyBorder="1" applyAlignment="1">
      <alignment horizontal="center" vertical="center" wrapText="1"/>
    </xf>
    <xf numFmtId="0" fontId="46" fillId="26" borderId="14" xfId="88" applyFont="1" applyFill="1" applyBorder="1" applyAlignment="1">
      <alignment horizontal="center" vertical="center" wrapText="1"/>
    </xf>
    <xf numFmtId="0" fontId="46" fillId="24" borderId="11" xfId="88" quotePrefix="1" applyFont="1" applyFill="1" applyBorder="1" applyAlignment="1">
      <alignment horizontal="center" vertical="center"/>
    </xf>
    <xf numFmtId="0" fontId="45" fillId="24" borderId="15" xfId="88" applyFont="1" applyFill="1" applyBorder="1" applyAlignment="1">
      <alignment horizontal="left" vertical="center"/>
    </xf>
    <xf numFmtId="0" fontId="46" fillId="24" borderId="15" xfId="88" quotePrefix="1" applyFont="1" applyFill="1" applyBorder="1" applyAlignment="1">
      <alignment horizontal="center" vertical="center"/>
    </xf>
    <xf numFmtId="0" fontId="46" fillId="24" borderId="16" xfId="88" quotePrefix="1" applyFont="1" applyFill="1" applyBorder="1" applyAlignment="1">
      <alignment horizontal="center" vertical="center"/>
    </xf>
    <xf numFmtId="0" fontId="32" fillId="0" borderId="0" xfId="88" applyFont="1" applyFill="1" applyBorder="1" applyAlignment="1">
      <alignment vertical="center"/>
    </xf>
    <xf numFmtId="0" fontId="32" fillId="0" borderId="0" xfId="88" applyFont="1" applyFill="1" applyBorder="1" applyAlignment="1">
      <alignment horizontal="left" vertical="center"/>
    </xf>
    <xf numFmtId="0" fontId="45" fillId="0" borderId="0" xfId="88" applyFont="1" applyFill="1" applyBorder="1" applyAlignment="1">
      <alignment horizontal="left" vertical="center" wrapText="1"/>
    </xf>
    <xf numFmtId="0" fontId="45" fillId="0" borderId="12" xfId="94" applyFont="1" applyBorder="1" applyAlignment="1">
      <alignment vertical="center" wrapText="1"/>
    </xf>
    <xf numFmtId="0" fontId="45" fillId="0" borderId="12" xfId="94" applyFont="1" applyBorder="1" applyAlignment="1">
      <alignment horizontal="left" vertical="center" wrapText="1"/>
    </xf>
    <xf numFmtId="0" fontId="45" fillId="24" borderId="17" xfId="94" applyFont="1" applyFill="1" applyBorder="1" applyAlignment="1">
      <alignment horizontal="left" vertical="center" wrapText="1"/>
    </xf>
    <xf numFmtId="0" fontId="46" fillId="24" borderId="12" xfId="88" applyFont="1" applyFill="1" applyBorder="1" applyAlignment="1">
      <alignment vertical="center" wrapText="1"/>
    </xf>
    <xf numFmtId="0" fontId="32" fillId="0" borderId="0" xfId="88" applyFont="1" applyFill="1" applyAlignment="1">
      <alignment vertical="center" wrapText="1"/>
    </xf>
    <xf numFmtId="0" fontId="23" fillId="0" borderId="0" xfId="88" applyFont="1" applyFill="1" applyAlignment="1">
      <alignment vertical="center" wrapText="1"/>
    </xf>
    <xf numFmtId="0" fontId="45" fillId="24" borderId="17" xfId="94" quotePrefix="1" applyFont="1" applyFill="1" applyBorder="1" applyAlignment="1">
      <alignment horizontal="left" vertical="center" wrapText="1"/>
    </xf>
    <xf numFmtId="0" fontId="46" fillId="0" borderId="12" xfId="88" applyFont="1" applyFill="1" applyBorder="1" applyAlignment="1">
      <alignment horizontal="center" vertical="center" wrapText="1"/>
    </xf>
    <xf numFmtId="0" fontId="34" fillId="0" borderId="12" xfId="88" applyFont="1" applyFill="1" applyBorder="1" applyAlignment="1">
      <alignment horizontal="center" vertical="center" wrapText="1"/>
    </xf>
    <xf numFmtId="0" fontId="33" fillId="0" borderId="0" xfId="94" applyFont="1" applyBorder="1" applyAlignment="1">
      <alignment horizontal="center" vertical="center" wrapText="1"/>
    </xf>
    <xf numFmtId="0" fontId="33" fillId="0" borderId="0" xfId="89" applyFont="1" applyBorder="1" applyAlignment="1">
      <alignment vertical="center" wrapText="1"/>
    </xf>
    <xf numFmtId="167" fontId="45" fillId="24" borderId="18" xfId="58" applyNumberFormat="1" applyFont="1" applyFill="1" applyBorder="1" applyAlignment="1">
      <alignment horizontal="center" vertical="center" wrapText="1"/>
    </xf>
    <xf numFmtId="3" fontId="45" fillId="24" borderId="18" xfId="58" applyNumberFormat="1" applyFont="1" applyFill="1" applyBorder="1" applyAlignment="1">
      <alignment horizontal="left" vertical="center" wrapText="1"/>
    </xf>
    <xf numFmtId="3" fontId="45" fillId="24" borderId="19" xfId="58" applyNumberFormat="1" applyFont="1" applyFill="1" applyBorder="1" applyAlignment="1">
      <alignment horizontal="left" vertical="center" wrapText="1"/>
    </xf>
    <xf numFmtId="0" fontId="32" fillId="0" borderId="0" xfId="88" applyFont="1" applyFill="1" applyAlignment="1">
      <alignment horizontal="center" vertical="center" wrapText="1"/>
    </xf>
    <xf numFmtId="167" fontId="45" fillId="24" borderId="20" xfId="58" applyNumberFormat="1" applyFont="1" applyFill="1" applyBorder="1" applyAlignment="1">
      <alignment horizontal="center" vertical="center" wrapText="1"/>
    </xf>
    <xf numFmtId="0" fontId="46" fillId="24" borderId="21" xfId="88" quotePrefix="1" applyFont="1" applyFill="1" applyBorder="1" applyAlignment="1">
      <alignment horizontal="center" vertical="center"/>
    </xf>
    <xf numFmtId="0" fontId="46" fillId="24" borderId="22" xfId="88" applyFont="1" applyFill="1" applyBorder="1" applyAlignment="1">
      <alignment vertical="center" wrapText="1"/>
    </xf>
    <xf numFmtId="0" fontId="46" fillId="24" borderId="22" xfId="88" quotePrefix="1" applyFont="1" applyFill="1" applyBorder="1" applyAlignment="1">
      <alignment horizontal="left" vertical="center"/>
    </xf>
    <xf numFmtId="0" fontId="33" fillId="24" borderId="18" xfId="88" applyFont="1" applyFill="1" applyBorder="1" applyAlignment="1">
      <alignment horizontal="center" vertical="center" wrapText="1"/>
    </xf>
    <xf numFmtId="0" fontId="34" fillId="26" borderId="23" xfId="88" applyFont="1" applyFill="1" applyBorder="1" applyAlignment="1">
      <alignment horizontal="center" vertical="center" wrapText="1"/>
    </xf>
    <xf numFmtId="0" fontId="45" fillId="24" borderId="18" xfId="88" applyFont="1" applyFill="1" applyBorder="1" applyAlignment="1">
      <alignment horizontal="center" vertical="center" wrapText="1"/>
    </xf>
    <xf numFmtId="0" fontId="45" fillId="0" borderId="12" xfId="0" applyFont="1" applyBorder="1" applyAlignment="1">
      <alignment horizontal="left" vertical="center" wrapText="1"/>
    </xf>
    <xf numFmtId="0" fontId="47" fillId="0" borderId="0" xfId="0" applyFont="1" applyAlignment="1">
      <alignment vertical="center"/>
    </xf>
    <xf numFmtId="0" fontId="47" fillId="0" borderId="0" xfId="0" applyFont="1" applyAlignment="1">
      <alignment horizontal="center" vertical="center"/>
    </xf>
    <xf numFmtId="0" fontId="47" fillId="0" borderId="0" xfId="0" applyFont="1" applyAlignment="1">
      <alignment horizontal="left" vertical="center"/>
    </xf>
    <xf numFmtId="166" fontId="47" fillId="0" borderId="0" xfId="57" applyFont="1" applyAlignment="1">
      <alignment horizontal="center" vertical="center"/>
    </xf>
    <xf numFmtId="0" fontId="48" fillId="0" borderId="24" xfId="0" applyFont="1" applyBorder="1" applyAlignment="1">
      <alignment horizontal="center" vertical="center"/>
    </xf>
    <xf numFmtId="0" fontId="48" fillId="0" borderId="24" xfId="0" applyFont="1" applyBorder="1" applyAlignment="1">
      <alignment horizontal="left" vertical="center"/>
    </xf>
    <xf numFmtId="166" fontId="48" fillId="0" borderId="24" xfId="57" applyFont="1" applyBorder="1" applyAlignment="1">
      <alignment horizontal="center" vertical="center"/>
    </xf>
    <xf numFmtId="0" fontId="48" fillId="0" borderId="12" xfId="0" applyFont="1" applyBorder="1" applyAlignment="1">
      <alignment horizontal="center" vertical="center"/>
    </xf>
    <xf numFmtId="0" fontId="48" fillId="0" borderId="12" xfId="0" applyFont="1" applyBorder="1" applyAlignment="1">
      <alignment horizontal="center" vertical="center" wrapText="1"/>
    </xf>
    <xf numFmtId="0" fontId="48" fillId="0" borderId="12" xfId="0" applyFont="1" applyBorder="1" applyAlignment="1">
      <alignment horizontal="left" vertical="center" wrapText="1"/>
    </xf>
    <xf numFmtId="168" fontId="47" fillId="0" borderId="12" xfId="0" applyNumberFormat="1" applyFont="1" applyBorder="1" applyAlignment="1">
      <alignment horizontal="center" vertical="center"/>
    </xf>
    <xf numFmtId="0" fontId="47" fillId="0" borderId="12" xfId="0" applyFont="1" applyBorder="1" applyAlignment="1">
      <alignment horizontal="left" vertical="center" wrapText="1"/>
    </xf>
    <xf numFmtId="168" fontId="45" fillId="0" borderId="12" xfId="0" applyNumberFormat="1" applyFont="1" applyBorder="1" applyAlignment="1">
      <alignment horizontal="center" vertical="center"/>
    </xf>
    <xf numFmtId="166" fontId="45" fillId="0" borderId="12" xfId="57" applyFont="1" applyBorder="1" applyAlignment="1">
      <alignment horizontal="center" vertical="center"/>
    </xf>
    <xf numFmtId="0" fontId="47" fillId="0" borderId="0" xfId="0" applyFont="1" applyBorder="1" applyAlignment="1">
      <alignment horizontal="center" vertical="center"/>
    </xf>
    <xf numFmtId="0" fontId="47" fillId="0" borderId="12" xfId="0" applyFont="1" applyBorder="1" applyAlignment="1">
      <alignment horizontal="left" vertical="center"/>
    </xf>
    <xf numFmtId="2" fontId="47" fillId="0" borderId="12" xfId="0" applyNumberFormat="1" applyFont="1" applyBorder="1" applyAlignment="1">
      <alignment horizontal="center" vertical="center"/>
    </xf>
    <xf numFmtId="0" fontId="45" fillId="24" borderId="18" xfId="88" applyFont="1" applyFill="1" applyBorder="1" applyAlignment="1">
      <alignment horizontal="center" vertical="center"/>
    </xf>
    <xf numFmtId="0" fontId="34" fillId="25" borderId="12" xfId="0" applyFont="1" applyFill="1" applyBorder="1" applyAlignment="1">
      <alignment horizontal="center" vertical="center"/>
    </xf>
    <xf numFmtId="2" fontId="34" fillId="25" borderId="12" xfId="57" applyNumberFormat="1" applyFont="1" applyFill="1" applyBorder="1" applyAlignment="1">
      <alignment horizontal="center" vertical="center" wrapText="1"/>
    </xf>
    <xf numFmtId="176" fontId="46" fillId="0" borderId="0" xfId="92" applyNumberFormat="1" applyFont="1" applyBorder="1" applyAlignment="1">
      <alignment vertical="center" wrapText="1"/>
    </xf>
    <xf numFmtId="0" fontId="46" fillId="24" borderId="25" xfId="88" applyFont="1" applyFill="1" applyBorder="1" applyAlignment="1">
      <alignment vertical="center" wrapText="1"/>
    </xf>
    <xf numFmtId="0" fontId="46" fillId="24" borderId="26" xfId="88" applyFont="1" applyFill="1" applyBorder="1" applyAlignment="1">
      <alignment vertical="center" wrapText="1"/>
    </xf>
    <xf numFmtId="0" fontId="46" fillId="24" borderId="27" xfId="88" applyFont="1" applyFill="1" applyBorder="1" applyAlignment="1">
      <alignment horizontal="left" vertical="center" wrapText="1"/>
    </xf>
    <xf numFmtId="176" fontId="45" fillId="0" borderId="0" xfId="88" applyNumberFormat="1" applyFont="1" applyFill="1" applyAlignment="1">
      <alignment vertical="center" wrapText="1"/>
    </xf>
    <xf numFmtId="0" fontId="48" fillId="0" borderId="0" xfId="0" applyFont="1" applyAlignment="1">
      <alignment horizontal="center" vertical="center"/>
    </xf>
    <xf numFmtId="0" fontId="34" fillId="0" borderId="12" xfId="0" applyFont="1" applyFill="1" applyBorder="1" applyAlignment="1">
      <alignment horizontal="center" vertical="center" wrapText="1"/>
    </xf>
    <xf numFmtId="168" fontId="34" fillId="0" borderId="12" xfId="57" applyNumberFormat="1" applyFont="1" applyFill="1" applyBorder="1" applyAlignment="1">
      <alignment horizontal="center" vertical="center" wrapText="1"/>
    </xf>
    <xf numFmtId="0" fontId="49" fillId="0" borderId="12" xfId="0" quotePrefix="1" applyFont="1" applyFill="1" applyBorder="1" applyAlignment="1">
      <alignment horizontal="left" vertical="center" wrapText="1"/>
    </xf>
    <xf numFmtId="0" fontId="24" fillId="0" borderId="12" xfId="0" applyFont="1" applyFill="1" applyBorder="1" applyAlignment="1">
      <alignment horizontal="left" vertical="center" wrapText="1"/>
    </xf>
    <xf numFmtId="176" fontId="24" fillId="0" borderId="12" xfId="57" applyNumberFormat="1" applyFont="1" applyFill="1" applyBorder="1" applyAlignment="1">
      <alignment horizontal="center" vertical="center"/>
    </xf>
    <xf numFmtId="0" fontId="50" fillId="24" borderId="0" xfId="0" applyFont="1" applyFill="1" applyAlignment="1">
      <alignment horizontal="left" vertical="center"/>
    </xf>
    <xf numFmtId="0" fontId="49" fillId="0" borderId="12" xfId="0" applyFont="1" applyFill="1" applyBorder="1" applyAlignment="1">
      <alignment horizontal="left" vertical="center" wrapText="1"/>
    </xf>
    <xf numFmtId="168" fontId="49" fillId="0" borderId="12" xfId="57" applyNumberFormat="1" applyFont="1" applyFill="1" applyBorder="1" applyAlignment="1">
      <alignment horizontal="center" vertical="center"/>
    </xf>
    <xf numFmtId="0" fontId="49" fillId="0" borderId="12" xfId="0" applyFont="1" applyBorder="1" applyAlignment="1">
      <alignment horizontal="justify" vertical="center" wrapText="1"/>
    </xf>
    <xf numFmtId="0" fontId="24" fillId="0" borderId="12" xfId="0" applyFont="1" applyFill="1" applyBorder="1" applyAlignment="1">
      <alignment horizontal="center" vertical="center" wrapText="1"/>
    </xf>
    <xf numFmtId="0" fontId="24" fillId="0" borderId="12" xfId="0" quotePrefix="1" applyFont="1" applyFill="1" applyBorder="1" applyAlignment="1">
      <alignment horizontal="left" vertical="center" wrapText="1"/>
    </xf>
    <xf numFmtId="168" fontId="24" fillId="0" borderId="12" xfId="57" applyNumberFormat="1" applyFont="1" applyFill="1" applyBorder="1" applyAlignment="1">
      <alignment horizontal="center" vertical="center"/>
    </xf>
    <xf numFmtId="2" fontId="25" fillId="0" borderId="12" xfId="57" applyNumberFormat="1" applyFont="1" applyFill="1" applyBorder="1" applyAlignment="1">
      <alignment horizontal="center" vertical="center"/>
    </xf>
    <xf numFmtId="2" fontId="25" fillId="0" borderId="12" xfId="57" quotePrefix="1" applyNumberFormat="1" applyFont="1" applyFill="1" applyBorder="1" applyAlignment="1">
      <alignment horizontal="center" vertical="center"/>
    </xf>
    <xf numFmtId="0" fontId="51" fillId="24" borderId="12" xfId="0" applyFont="1" applyFill="1" applyBorder="1" applyAlignment="1">
      <alignment horizontal="left" vertical="center" wrapText="1"/>
    </xf>
    <xf numFmtId="168" fontId="51" fillId="24" borderId="12" xfId="0" applyNumberFormat="1" applyFont="1" applyFill="1" applyBorder="1" applyAlignment="1">
      <alignment horizontal="center" vertical="center" wrapText="1"/>
    </xf>
    <xf numFmtId="0" fontId="52" fillId="24" borderId="12" xfId="0" applyFont="1" applyFill="1" applyBorder="1" applyAlignment="1">
      <alignment horizontal="left" vertical="center" wrapText="1"/>
    </xf>
    <xf numFmtId="168" fontId="51" fillId="0" borderId="12" xfId="0" applyNumberFormat="1" applyFont="1" applyBorder="1" applyAlignment="1">
      <alignment horizontal="center" vertical="center"/>
    </xf>
    <xf numFmtId="0" fontId="51" fillId="0" borderId="12" xfId="0" quotePrefix="1" applyFont="1" applyFill="1" applyBorder="1" applyAlignment="1">
      <alignment horizontal="left" vertical="center" wrapText="1"/>
    </xf>
    <xf numFmtId="0" fontId="51" fillId="0" borderId="12" xfId="0" applyFont="1" applyBorder="1" applyAlignment="1">
      <alignment vertical="center" wrapText="1"/>
    </xf>
    <xf numFmtId="168" fontId="51" fillId="0" borderId="12" xfId="0" applyNumberFormat="1" applyFont="1" applyFill="1" applyBorder="1" applyAlignment="1">
      <alignment horizontal="center" vertical="center"/>
    </xf>
    <xf numFmtId="0" fontId="24" fillId="0" borderId="12" xfId="82" applyFont="1" applyBorder="1" applyAlignment="1">
      <alignment horizontal="left" vertical="center" wrapText="1"/>
    </xf>
    <xf numFmtId="168" fontId="51" fillId="24" borderId="12" xfId="0" applyNumberFormat="1" applyFont="1" applyFill="1" applyBorder="1" applyAlignment="1">
      <alignment horizontal="center" vertical="center"/>
    </xf>
    <xf numFmtId="0" fontId="51" fillId="24" borderId="12" xfId="0" applyFont="1" applyFill="1" applyBorder="1" applyAlignment="1">
      <alignment horizontal="left" vertical="center"/>
    </xf>
    <xf numFmtId="17" fontId="51" fillId="24" borderId="12" xfId="0" applyNumberFormat="1" applyFont="1" applyFill="1" applyBorder="1" applyAlignment="1">
      <alignment horizontal="left" vertical="center" wrapText="1"/>
    </xf>
    <xf numFmtId="0" fontId="51" fillId="0" borderId="12" xfId="0" applyFont="1" applyFill="1" applyBorder="1" applyAlignment="1">
      <alignment vertical="center" wrapText="1"/>
    </xf>
    <xf numFmtId="0" fontId="24" fillId="0" borderId="12" xfId="0" applyFont="1" applyBorder="1" applyAlignment="1">
      <alignment horizontal="left" vertical="center" wrapText="1"/>
    </xf>
    <xf numFmtId="168" fontId="51" fillId="0" borderId="12" xfId="0" applyNumberFormat="1" applyFont="1" applyBorder="1" applyAlignment="1">
      <alignment horizontal="center" vertical="center" wrapText="1"/>
    </xf>
    <xf numFmtId="0" fontId="51" fillId="0" borderId="12" xfId="0" applyFont="1" applyBorder="1" applyAlignment="1">
      <alignment horizontal="left" vertical="center" wrapText="1"/>
    </xf>
    <xf numFmtId="0" fontId="51" fillId="0" borderId="12" xfId="0" applyFont="1" applyBorder="1" applyAlignment="1">
      <alignment horizontal="left" vertical="center"/>
    </xf>
    <xf numFmtId="0" fontId="51" fillId="24" borderId="12" xfId="0" applyFont="1" applyFill="1" applyBorder="1" applyAlignment="1">
      <alignment vertical="center" wrapText="1"/>
    </xf>
    <xf numFmtId="0" fontId="51" fillId="0" borderId="12" xfId="0" applyFont="1" applyFill="1" applyBorder="1" applyAlignment="1">
      <alignment horizontal="left" vertical="center" wrapText="1"/>
    </xf>
    <xf numFmtId="0" fontId="51" fillId="0" borderId="12" xfId="0" applyFont="1" applyBorder="1" applyAlignment="1">
      <alignment horizontal="center" vertical="center"/>
    </xf>
    <xf numFmtId="0" fontId="53" fillId="0" borderId="12" xfId="0" applyFont="1" applyBorder="1" applyAlignment="1">
      <alignment vertical="center" wrapText="1"/>
    </xf>
    <xf numFmtId="0" fontId="51" fillId="0" borderId="12" xfId="0" applyFont="1" applyFill="1" applyBorder="1" applyAlignment="1">
      <alignment horizontal="center" vertical="center"/>
    </xf>
    <xf numFmtId="0" fontId="51" fillId="24" borderId="12" xfId="0" applyFont="1" applyFill="1" applyBorder="1" applyAlignment="1">
      <alignment horizontal="center" vertical="center"/>
    </xf>
    <xf numFmtId="0" fontId="47" fillId="24" borderId="0" xfId="0" applyFont="1" applyFill="1" applyAlignment="1">
      <alignment horizontal="center" vertical="center"/>
    </xf>
    <xf numFmtId="0" fontId="47" fillId="24" borderId="0" xfId="0" applyFont="1" applyFill="1" applyAlignment="1">
      <alignment horizontal="left" vertical="center"/>
    </xf>
    <xf numFmtId="0" fontId="24" fillId="0" borderId="12" xfId="0" applyFont="1" applyFill="1" applyBorder="1" applyAlignment="1">
      <alignment vertical="center" wrapText="1"/>
    </xf>
    <xf numFmtId="0" fontId="24" fillId="0" borderId="12" xfId="0" applyFont="1" applyFill="1" applyBorder="1" applyAlignment="1">
      <alignment horizontal="center" vertical="center"/>
    </xf>
    <xf numFmtId="0" fontId="24" fillId="0" borderId="12" xfId="0" quotePrefix="1" applyFont="1" applyFill="1" applyBorder="1" applyAlignment="1">
      <alignment horizontal="left" vertical="top" wrapText="1"/>
    </xf>
    <xf numFmtId="168" fontId="24" fillId="24" borderId="12" xfId="57" applyNumberFormat="1" applyFont="1" applyFill="1" applyBorder="1" applyAlignment="1">
      <alignment horizontal="center" vertical="center"/>
    </xf>
    <xf numFmtId="0" fontId="24" fillId="24" borderId="12" xfId="0" applyFont="1" applyFill="1" applyBorder="1" applyAlignment="1">
      <alignment horizontal="left" vertical="center"/>
    </xf>
    <xf numFmtId="0" fontId="24" fillId="0" borderId="12" xfId="0" applyFont="1" applyFill="1" applyBorder="1" applyAlignment="1">
      <alignment horizontal="left" vertical="center"/>
    </xf>
    <xf numFmtId="0" fontId="24" fillId="24" borderId="12" xfId="0" applyFont="1" applyFill="1" applyBorder="1" applyAlignment="1">
      <alignment horizontal="left" vertical="center" wrapText="1"/>
    </xf>
    <xf numFmtId="0" fontId="47" fillId="24" borderId="12" xfId="0" applyFont="1" applyFill="1" applyBorder="1" applyAlignment="1">
      <alignment horizontal="left" vertical="center" wrapText="1"/>
    </xf>
    <xf numFmtId="0" fontId="51" fillId="24" borderId="12" xfId="0" applyFont="1" applyFill="1" applyBorder="1" applyAlignment="1">
      <alignment horizontal="center" vertical="center" wrapText="1"/>
    </xf>
    <xf numFmtId="168" fontId="52" fillId="24" borderId="12" xfId="0" applyNumberFormat="1" applyFont="1" applyFill="1" applyBorder="1" applyAlignment="1">
      <alignment horizontal="center" vertical="center" wrapText="1"/>
    </xf>
    <xf numFmtId="0" fontId="24" fillId="0" borderId="12" xfId="0" applyFont="1" applyBorder="1" applyAlignment="1">
      <alignment horizontal="center" vertical="center"/>
    </xf>
    <xf numFmtId="0" fontId="52" fillId="24" borderId="0" xfId="0" applyFont="1" applyFill="1" applyBorder="1" applyAlignment="1">
      <alignment horizontal="center" vertical="center"/>
    </xf>
    <xf numFmtId="0" fontId="51" fillId="24" borderId="0" xfId="0" applyFont="1" applyFill="1" applyBorder="1" applyAlignment="1">
      <alignment horizontal="center" vertical="center" wrapText="1"/>
    </xf>
    <xf numFmtId="0" fontId="51" fillId="24" borderId="0" xfId="0" applyFont="1" applyFill="1" applyBorder="1" applyAlignment="1">
      <alignment horizontal="left" vertical="center" wrapText="1"/>
    </xf>
    <xf numFmtId="168" fontId="51" fillId="0" borderId="0" xfId="0" applyNumberFormat="1" applyFont="1" applyBorder="1" applyAlignment="1">
      <alignment horizontal="center" vertical="center"/>
    </xf>
    <xf numFmtId="2" fontId="52" fillId="24" borderId="0" xfId="57" applyNumberFormat="1" applyFont="1" applyFill="1" applyBorder="1" applyAlignment="1">
      <alignment horizontal="center" vertical="center" wrapText="1"/>
    </xf>
    <xf numFmtId="0" fontId="52" fillId="24" borderId="0" xfId="0" applyFont="1" applyFill="1" applyBorder="1" applyAlignment="1">
      <alignment horizontal="left" vertical="center" wrapText="1"/>
    </xf>
    <xf numFmtId="2" fontId="25" fillId="0" borderId="0" xfId="57" applyNumberFormat="1" applyFont="1" applyFill="1" applyAlignment="1">
      <alignment horizontal="center" vertical="center"/>
    </xf>
    <xf numFmtId="0" fontId="25" fillId="0" borderId="0" xfId="0" applyFont="1" applyFill="1" applyAlignment="1">
      <alignment horizontal="left" vertical="center"/>
    </xf>
    <xf numFmtId="0" fontId="45" fillId="0" borderId="0" xfId="94" applyFont="1" applyBorder="1" applyAlignment="1">
      <alignment horizontal="center" vertical="center" wrapText="1"/>
    </xf>
    <xf numFmtId="0" fontId="45" fillId="0" borderId="0" xfId="94" applyFont="1" applyAlignment="1">
      <alignment horizontal="center" vertical="center" wrapText="1"/>
    </xf>
    <xf numFmtId="177" fontId="46" fillId="24" borderId="12" xfId="88" applyNumberFormat="1" applyFont="1" applyFill="1" applyBorder="1" applyAlignment="1">
      <alignment horizontal="center" vertical="center" wrapText="1"/>
    </xf>
    <xf numFmtId="176" fontId="46" fillId="24" borderId="12" xfId="58" applyNumberFormat="1" applyFont="1" applyFill="1" applyBorder="1" applyAlignment="1">
      <alignment horizontal="center" vertical="center" wrapText="1"/>
    </xf>
    <xf numFmtId="177" fontId="46" fillId="24" borderId="25" xfId="88" applyNumberFormat="1" applyFont="1" applyFill="1" applyBorder="1" applyAlignment="1">
      <alignment horizontal="center" vertical="center" wrapText="1"/>
    </xf>
    <xf numFmtId="176" fontId="46" fillId="24" borderId="22" xfId="58" applyNumberFormat="1" applyFont="1" applyFill="1" applyBorder="1" applyAlignment="1">
      <alignment horizontal="center" vertical="center" wrapText="1"/>
    </xf>
    <xf numFmtId="176" fontId="46" fillId="24" borderId="28" xfId="58" applyNumberFormat="1" applyFont="1" applyFill="1" applyBorder="1" applyAlignment="1">
      <alignment horizontal="center" vertical="center" wrapText="1"/>
    </xf>
    <xf numFmtId="177" fontId="46" fillId="24" borderId="26" xfId="88" applyNumberFormat="1" applyFont="1" applyFill="1" applyBorder="1" applyAlignment="1">
      <alignment horizontal="center" vertical="center" wrapText="1"/>
    </xf>
    <xf numFmtId="0" fontId="45" fillId="0" borderId="0" xfId="88" applyFont="1" applyFill="1" applyAlignment="1">
      <alignment horizontal="center" vertical="center" wrapText="1"/>
    </xf>
    <xf numFmtId="0" fontId="46" fillId="0" borderId="0" xfId="88" applyFont="1" applyFill="1" applyAlignment="1">
      <alignment horizontal="center" vertical="center" wrapText="1"/>
    </xf>
    <xf numFmtId="0" fontId="23" fillId="0" borderId="0" xfId="88" applyFont="1" applyFill="1" applyAlignment="1">
      <alignment horizontal="center" vertical="center" wrapText="1"/>
    </xf>
    <xf numFmtId="0" fontId="46" fillId="0" borderId="0" xfId="92" applyFont="1" applyBorder="1" applyAlignment="1">
      <alignment vertical="center" wrapText="1"/>
    </xf>
    <xf numFmtId="0" fontId="46" fillId="0" borderId="0" xfId="92" applyFont="1" applyBorder="1" applyAlignment="1">
      <alignment horizontal="center" vertical="center" wrapText="1"/>
    </xf>
    <xf numFmtId="0" fontId="33" fillId="0" borderId="0" xfId="89" applyFont="1" applyBorder="1" applyAlignment="1">
      <alignment horizontal="center" vertical="center" wrapText="1"/>
    </xf>
    <xf numFmtId="0" fontId="46" fillId="0" borderId="12" xfId="94" applyFont="1" applyBorder="1" applyAlignment="1">
      <alignment vertical="center"/>
    </xf>
    <xf numFmtId="176" fontId="45" fillId="24" borderId="12" xfId="88" applyNumberFormat="1" applyFont="1" applyFill="1" applyBorder="1" applyAlignment="1">
      <alignment vertical="center" wrapText="1"/>
    </xf>
    <xf numFmtId="0" fontId="45" fillId="0" borderId="12" xfId="88" applyFont="1" applyFill="1" applyBorder="1" applyAlignment="1">
      <alignment horizontal="center" vertical="center" wrapText="1"/>
    </xf>
    <xf numFmtId="176" fontId="45" fillId="24" borderId="12" xfId="88" quotePrefix="1" applyNumberFormat="1" applyFont="1" applyFill="1" applyBorder="1" applyAlignment="1">
      <alignment vertical="center" wrapText="1"/>
    </xf>
    <xf numFmtId="0" fontId="45" fillId="24" borderId="12" xfId="88" applyFont="1" applyFill="1" applyBorder="1" applyAlignment="1">
      <alignment horizontal="left" vertical="center"/>
    </xf>
    <xf numFmtId="0" fontId="46" fillId="24" borderId="12" xfId="88" applyFont="1" applyFill="1" applyBorder="1" applyAlignment="1">
      <alignment horizontal="left" vertical="center" wrapText="1"/>
    </xf>
    <xf numFmtId="175" fontId="45" fillId="24" borderId="12" xfId="57" applyNumberFormat="1" applyFont="1" applyFill="1" applyBorder="1" applyAlignment="1">
      <alignment horizontal="center" vertical="center" wrapText="1"/>
    </xf>
    <xf numFmtId="167" fontId="45" fillId="24" borderId="12" xfId="88" applyNumberFormat="1" applyFont="1" applyFill="1" applyBorder="1" applyAlignment="1">
      <alignment vertical="center" wrapText="1"/>
    </xf>
    <xf numFmtId="174" fontId="45" fillId="24" borderId="12" xfId="57" applyNumberFormat="1" applyFont="1" applyFill="1" applyBorder="1" applyAlignment="1">
      <alignment horizontal="center" vertical="center" wrapText="1"/>
    </xf>
    <xf numFmtId="175" fontId="33" fillId="24" borderId="12" xfId="57" applyNumberFormat="1" applyFont="1" applyFill="1" applyBorder="1" applyAlignment="1">
      <alignment horizontal="center" vertical="center" wrapText="1"/>
    </xf>
    <xf numFmtId="174" fontId="33" fillId="24" borderId="12" xfId="57" applyNumberFormat="1" applyFont="1" applyFill="1" applyBorder="1" applyAlignment="1">
      <alignment horizontal="center" vertical="center" wrapText="1"/>
    </xf>
    <xf numFmtId="175" fontId="45" fillId="24" borderId="12" xfId="66" applyNumberFormat="1" applyFont="1" applyFill="1" applyBorder="1" applyAlignment="1">
      <alignment horizontal="center" vertical="center" wrapText="1"/>
    </xf>
    <xf numFmtId="0" fontId="45" fillId="0" borderId="12" xfId="94" applyFont="1" applyBorder="1" applyAlignment="1">
      <alignment vertical="center"/>
    </xf>
    <xf numFmtId="0" fontId="54" fillId="0" borderId="12" xfId="0" applyFont="1" applyBorder="1" applyAlignment="1">
      <alignment horizontal="center" vertical="center" wrapText="1"/>
    </xf>
    <xf numFmtId="174" fontId="45" fillId="24" borderId="12" xfId="66" applyNumberFormat="1" applyFont="1" applyFill="1" applyBorder="1" applyAlignment="1">
      <alignment horizontal="center" vertical="center" wrapText="1"/>
    </xf>
    <xf numFmtId="0" fontId="46" fillId="24" borderId="11" xfId="88" applyFont="1" applyFill="1" applyBorder="1" applyAlignment="1">
      <alignment horizontal="center" vertical="center"/>
    </xf>
    <xf numFmtId="0" fontId="34" fillId="0" borderId="18" xfId="88" applyFont="1" applyFill="1" applyBorder="1" applyAlignment="1">
      <alignment horizontal="center" vertical="center" wrapText="1"/>
    </xf>
    <xf numFmtId="0" fontId="34" fillId="0" borderId="11" xfId="88" applyFont="1" applyFill="1" applyBorder="1" applyAlignment="1">
      <alignment horizontal="center" vertical="center"/>
    </xf>
    <xf numFmtId="0" fontId="45" fillId="0" borderId="18" xfId="94" applyFont="1" applyBorder="1" applyAlignment="1">
      <alignment vertical="center" wrapText="1"/>
    </xf>
    <xf numFmtId="0" fontId="33" fillId="0" borderId="18" xfId="94" applyFont="1" applyBorder="1" applyAlignment="1">
      <alignment vertical="center" wrapText="1"/>
    </xf>
    <xf numFmtId="0" fontId="45" fillId="0" borderId="18" xfId="95" applyFont="1" applyBorder="1" applyAlignment="1">
      <alignment vertical="center" wrapText="1"/>
    </xf>
    <xf numFmtId="0" fontId="46" fillId="24" borderId="0" xfId="88" applyFont="1" applyFill="1" applyAlignment="1">
      <alignment horizontal="center" vertical="center"/>
    </xf>
    <xf numFmtId="0" fontId="46" fillId="24" borderId="29" xfId="88" applyFont="1" applyFill="1" applyBorder="1" applyAlignment="1">
      <alignment horizontal="center" vertical="center"/>
    </xf>
    <xf numFmtId="0" fontId="46" fillId="0" borderId="28" xfId="94" applyFont="1" applyBorder="1" applyAlignment="1">
      <alignment vertical="center"/>
    </xf>
    <xf numFmtId="0" fontId="45" fillId="0" borderId="28" xfId="94" applyFont="1" applyBorder="1" applyAlignment="1">
      <alignment vertical="center" wrapText="1"/>
    </xf>
    <xf numFmtId="176" fontId="45" fillId="24" borderId="28" xfId="88" applyNumberFormat="1" applyFont="1" applyFill="1" applyBorder="1" applyAlignment="1">
      <alignment vertical="center" wrapText="1"/>
    </xf>
    <xf numFmtId="0" fontId="45" fillId="24" borderId="28" xfId="88" applyFont="1" applyFill="1" applyBorder="1" applyAlignment="1">
      <alignment horizontal="center" vertical="center" wrapText="1"/>
    </xf>
    <xf numFmtId="0" fontId="45" fillId="24" borderId="20" xfId="88" applyFont="1" applyFill="1" applyBorder="1" applyAlignment="1">
      <alignment horizontal="center" vertical="center" wrapText="1"/>
    </xf>
    <xf numFmtId="0" fontId="46" fillId="0" borderId="22" xfId="88" applyFont="1" applyFill="1" applyBorder="1" applyAlignment="1">
      <alignment horizontal="center" vertical="center" wrapText="1"/>
    </xf>
    <xf numFmtId="0" fontId="34" fillId="0" borderId="19" xfId="88" applyFont="1" applyFill="1" applyBorder="1" applyAlignment="1">
      <alignment horizontal="center" vertical="center" wrapText="1"/>
    </xf>
    <xf numFmtId="0" fontId="33" fillId="24" borderId="28" xfId="88" applyFont="1" applyFill="1" applyBorder="1" applyAlignment="1">
      <alignment horizontal="center" vertical="center" wrapText="1"/>
    </xf>
    <xf numFmtId="0" fontId="33" fillId="24" borderId="20" xfId="88" applyFont="1" applyFill="1" applyBorder="1" applyAlignment="1">
      <alignment horizontal="center" vertical="center" wrapText="1"/>
    </xf>
    <xf numFmtId="49" fontId="34" fillId="0" borderId="21" xfId="92" quotePrefix="1" applyNumberFormat="1" applyFont="1" applyFill="1" applyBorder="1" applyAlignment="1">
      <alignment horizontal="center" vertical="center" wrapText="1"/>
    </xf>
    <xf numFmtId="0" fontId="34" fillId="0" borderId="22" xfId="92" quotePrefix="1" applyFont="1" applyFill="1" applyBorder="1" applyAlignment="1">
      <alignment horizontal="center" vertical="center" wrapText="1"/>
    </xf>
    <xf numFmtId="0" fontId="36" fillId="0" borderId="22" xfId="88" applyFont="1" applyFill="1" applyBorder="1" applyAlignment="1">
      <alignment vertical="center" wrapText="1"/>
    </xf>
    <xf numFmtId="175" fontId="33" fillId="24" borderId="28" xfId="88" applyNumberFormat="1" applyFont="1" applyFill="1" applyBorder="1" applyAlignment="1">
      <alignment horizontal="center" vertical="center" wrapText="1"/>
    </xf>
    <xf numFmtId="0" fontId="46" fillId="0" borderId="28" xfId="88" applyFont="1" applyFill="1" applyBorder="1" applyAlignment="1">
      <alignment horizontal="center" vertical="center" wrapText="1"/>
    </xf>
    <xf numFmtId="0" fontId="34" fillId="0" borderId="20" xfId="88" applyFont="1" applyFill="1" applyBorder="1" applyAlignment="1">
      <alignment horizontal="center" vertical="center" wrapText="1"/>
    </xf>
    <xf numFmtId="0" fontId="33" fillId="0" borderId="0" xfId="94" applyFont="1" applyAlignment="1">
      <alignment horizontal="center" vertical="center" wrapText="1"/>
    </xf>
    <xf numFmtId="0" fontId="33" fillId="0" borderId="0" xfId="89" applyFont="1" applyAlignment="1">
      <alignment vertical="center" wrapText="1"/>
    </xf>
    <xf numFmtId="0" fontId="46" fillId="0" borderId="10" xfId="92" applyFont="1" applyBorder="1" applyAlignment="1">
      <alignment vertical="center" wrapText="1"/>
    </xf>
    <xf numFmtId="176" fontId="46" fillId="0" borderId="0" xfId="92" applyNumberFormat="1" applyFont="1" applyAlignment="1">
      <alignment vertical="center" wrapText="1"/>
    </xf>
    <xf numFmtId="0" fontId="33" fillId="0" borderId="10" xfId="89" applyFont="1" applyBorder="1" applyAlignment="1">
      <alignment horizontal="center" vertical="center" wrapText="1"/>
    </xf>
    <xf numFmtId="0" fontId="46" fillId="0" borderId="28" xfId="88" applyFont="1" applyBorder="1" applyAlignment="1">
      <alignment horizontal="center" vertical="center" wrapText="1"/>
    </xf>
    <xf numFmtId="0" fontId="45" fillId="24" borderId="25" xfId="88" applyFont="1" applyFill="1" applyBorder="1" applyAlignment="1">
      <alignment horizontal="left" vertical="center"/>
    </xf>
    <xf numFmtId="0" fontId="46" fillId="24" borderId="25" xfId="88" applyFont="1" applyFill="1" applyBorder="1" applyAlignment="1">
      <alignment horizontal="left" vertical="center" wrapText="1"/>
    </xf>
    <xf numFmtId="0" fontId="32" fillId="0" borderId="0" xfId="88" applyFont="1" applyAlignment="1">
      <alignment vertical="center"/>
    </xf>
    <xf numFmtId="0" fontId="32" fillId="0" borderId="0" xfId="88" applyFont="1" applyAlignment="1">
      <alignment horizontal="left" vertical="center"/>
    </xf>
    <xf numFmtId="0" fontId="45" fillId="0" borderId="0" xfId="88" applyFont="1" applyAlignment="1">
      <alignment horizontal="left" vertical="center" wrapText="1"/>
    </xf>
    <xf numFmtId="176" fontId="45" fillId="0" borderId="0" xfId="88" applyNumberFormat="1" applyFont="1" applyAlignment="1">
      <alignment vertical="center" wrapText="1"/>
    </xf>
    <xf numFmtId="0" fontId="45" fillId="0" borderId="0" xfId="88" applyFont="1" applyAlignment="1">
      <alignment vertical="center" wrapText="1"/>
    </xf>
    <xf numFmtId="0" fontId="32" fillId="0" borderId="0" xfId="88" applyFont="1" applyAlignment="1">
      <alignment horizontal="center" vertical="center" wrapText="1"/>
    </xf>
    <xf numFmtId="0" fontId="55" fillId="27" borderId="21" xfId="88" quotePrefix="1" applyFont="1" applyFill="1" applyBorder="1" applyAlignment="1">
      <alignment horizontal="center" vertical="center"/>
    </xf>
    <xf numFmtId="0" fontId="55" fillId="27" borderId="26" xfId="88" quotePrefix="1" applyFont="1" applyFill="1" applyBorder="1" applyAlignment="1">
      <alignment horizontal="left" vertical="center"/>
    </xf>
    <xf numFmtId="0" fontId="55" fillId="27" borderId="22" xfId="88" applyFont="1" applyFill="1" applyBorder="1" applyAlignment="1">
      <alignment vertical="center" wrapText="1"/>
    </xf>
    <xf numFmtId="0" fontId="55" fillId="27" borderId="26" xfId="88" applyFont="1" applyFill="1" applyBorder="1" applyAlignment="1">
      <alignment vertical="center" wrapText="1"/>
    </xf>
    <xf numFmtId="0" fontId="55" fillId="27" borderId="22" xfId="88" applyFont="1" applyFill="1" applyBorder="1" applyAlignment="1">
      <alignment horizontal="center" vertical="center" wrapText="1"/>
    </xf>
    <xf numFmtId="0" fontId="55" fillId="27" borderId="19" xfId="88" applyFont="1" applyFill="1" applyBorder="1" applyAlignment="1">
      <alignment horizontal="center" vertical="center" wrapText="1"/>
    </xf>
    <xf numFmtId="0" fontId="33" fillId="0" borderId="20" xfId="88" applyFont="1" applyBorder="1" applyAlignment="1">
      <alignment horizontal="justify" vertical="center" wrapText="1"/>
    </xf>
    <xf numFmtId="0" fontId="36" fillId="0" borderId="0" xfId="88" applyFont="1" applyAlignment="1">
      <alignment horizontal="center" vertical="center" wrapText="1"/>
    </xf>
    <xf numFmtId="0" fontId="46" fillId="26" borderId="14" xfId="88" applyFont="1" applyFill="1" applyBorder="1" applyAlignment="1">
      <alignment horizontal="center" vertical="center" wrapText="1"/>
    </xf>
    <xf numFmtId="0" fontId="2" fillId="0" borderId="0" xfId="92" applyFont="1" applyAlignment="1">
      <alignment horizontal="center" vertical="center"/>
    </xf>
    <xf numFmtId="0" fontId="46" fillId="26" borderId="30" xfId="88" applyFont="1" applyFill="1" applyBorder="1" applyAlignment="1">
      <alignment horizontal="center" vertical="center" wrapText="1"/>
    </xf>
    <xf numFmtId="0" fontId="35" fillId="0" borderId="32" xfId="0" applyFont="1" applyBorder="1" applyAlignment="1">
      <alignment horizontal="center" vertical="center"/>
    </xf>
    <xf numFmtId="0" fontId="35" fillId="0" borderId="32" xfId="0" applyFont="1" applyFill="1" applyBorder="1" applyAlignment="1">
      <alignment horizontal="center" vertical="center"/>
    </xf>
    <xf numFmtId="0" fontId="46" fillId="26" borderId="14" xfId="88" applyFont="1" applyFill="1" applyBorder="1" applyAlignment="1">
      <alignment horizontal="center" vertical="center" wrapText="1"/>
    </xf>
    <xf numFmtId="0" fontId="0" fillId="0" borderId="14" xfId="0" applyBorder="1" applyAlignment="1">
      <alignment vertical="center"/>
    </xf>
    <xf numFmtId="0" fontId="46" fillId="24" borderId="33" xfId="88" quotePrefix="1" applyFont="1" applyFill="1" applyBorder="1" applyAlignment="1">
      <alignment horizontal="center" vertical="center"/>
    </xf>
    <xf numFmtId="0" fontId="46" fillId="24" borderId="34" xfId="88" quotePrefix="1" applyFont="1" applyFill="1" applyBorder="1" applyAlignment="1">
      <alignment horizontal="center" vertical="center"/>
    </xf>
    <xf numFmtId="0" fontId="46" fillId="24" borderId="35" xfId="88" applyFont="1" applyFill="1" applyBorder="1" applyAlignment="1">
      <alignment horizontal="center" vertical="center" wrapText="1"/>
    </xf>
    <xf numFmtId="0" fontId="46" fillId="24" borderId="36" xfId="88" applyFont="1" applyFill="1" applyBorder="1" applyAlignment="1">
      <alignment horizontal="center" vertical="center" wrapText="1"/>
    </xf>
    <xf numFmtId="0" fontId="25" fillId="0" borderId="0" xfId="0" applyFont="1" applyAlignment="1">
      <alignment horizontal="center" vertical="center"/>
    </xf>
    <xf numFmtId="0" fontId="3" fillId="0" borderId="0" xfId="0" applyFont="1" applyAlignment="1">
      <alignment horizontal="center" vertical="center"/>
    </xf>
    <xf numFmtId="0" fontId="38" fillId="0" borderId="0" xfId="0" applyFont="1" applyAlignment="1">
      <alignment horizontal="center" vertical="center"/>
    </xf>
    <xf numFmtId="0" fontId="56" fillId="24" borderId="12" xfId="0" applyFont="1" applyFill="1" applyBorder="1" applyAlignment="1">
      <alignment horizontal="center" vertical="center"/>
    </xf>
    <xf numFmtId="0" fontId="49" fillId="0" borderId="12" xfId="0" applyFont="1" applyFill="1" applyBorder="1" applyAlignment="1">
      <alignment horizontal="center" vertical="center" wrapText="1"/>
    </xf>
    <xf numFmtId="0" fontId="56" fillId="24" borderId="37" xfId="0" applyFont="1" applyFill="1" applyBorder="1" applyAlignment="1">
      <alignment horizontal="center" vertical="center"/>
    </xf>
    <xf numFmtId="0" fontId="56" fillId="24" borderId="28" xfId="0" applyFont="1" applyFill="1" applyBorder="1" applyAlignment="1">
      <alignment horizontal="center" vertical="center"/>
    </xf>
    <xf numFmtId="2" fontId="56" fillId="0" borderId="12" xfId="57" applyNumberFormat="1" applyFont="1" applyFill="1" applyBorder="1" applyAlignment="1">
      <alignment horizontal="center" vertical="center"/>
    </xf>
    <xf numFmtId="2" fontId="56" fillId="0" borderId="12" xfId="57" quotePrefix="1" applyNumberFormat="1" applyFont="1" applyFill="1" applyBorder="1" applyAlignment="1">
      <alignment horizontal="center" vertical="center"/>
    </xf>
    <xf numFmtId="0" fontId="49" fillId="24" borderId="37" xfId="0" applyFont="1" applyFill="1" applyBorder="1" applyAlignment="1">
      <alignment horizontal="center" vertical="center" wrapText="1"/>
    </xf>
    <xf numFmtId="0" fontId="49" fillId="24" borderId="28" xfId="0" applyFont="1" applyFill="1" applyBorder="1" applyAlignment="1">
      <alignment horizontal="center" vertical="center" wrapText="1"/>
    </xf>
    <xf numFmtId="2" fontId="56" fillId="0" borderId="37" xfId="0" applyNumberFormat="1" applyFont="1" applyFill="1" applyBorder="1" applyAlignment="1">
      <alignment horizontal="center" vertical="center"/>
    </xf>
    <xf numFmtId="2" fontId="56" fillId="0" borderId="28" xfId="0" applyNumberFormat="1" applyFont="1" applyFill="1" applyBorder="1" applyAlignment="1">
      <alignment horizontal="center" vertical="center"/>
    </xf>
    <xf numFmtId="2" fontId="56" fillId="0" borderId="37" xfId="0" applyNumberFormat="1" applyFont="1" applyFill="1" applyBorder="1" applyAlignment="1">
      <alignment horizontal="center" vertical="center" wrapText="1"/>
    </xf>
    <xf numFmtId="2" fontId="56" fillId="0" borderId="28" xfId="0" applyNumberFormat="1" applyFont="1" applyFill="1" applyBorder="1" applyAlignment="1">
      <alignment horizontal="center" vertical="center" wrapText="1"/>
    </xf>
    <xf numFmtId="2" fontId="52" fillId="0" borderId="37" xfId="0" applyNumberFormat="1" applyFont="1" applyFill="1" applyBorder="1" applyAlignment="1">
      <alignment horizontal="center" vertical="center"/>
    </xf>
    <xf numFmtId="2" fontId="52" fillId="0" borderId="38" xfId="0" applyNumberFormat="1" applyFont="1" applyFill="1" applyBorder="1" applyAlignment="1">
      <alignment horizontal="center" vertical="center"/>
    </xf>
    <xf numFmtId="2" fontId="52" fillId="0" borderId="28" xfId="0" applyNumberFormat="1" applyFont="1" applyFill="1" applyBorder="1" applyAlignment="1">
      <alignment horizontal="center" vertical="center"/>
    </xf>
    <xf numFmtId="2" fontId="52" fillId="0" borderId="37" xfId="0" applyNumberFormat="1" applyFont="1" applyFill="1" applyBorder="1" applyAlignment="1">
      <alignment horizontal="center" vertical="center" wrapText="1"/>
    </xf>
    <xf numFmtId="2" fontId="52" fillId="0" borderId="38" xfId="0" applyNumberFormat="1" applyFont="1" applyFill="1" applyBorder="1" applyAlignment="1">
      <alignment horizontal="center" vertical="center" wrapText="1"/>
    </xf>
    <xf numFmtId="2" fontId="52" fillId="0" borderId="28" xfId="0" applyNumberFormat="1" applyFont="1" applyFill="1" applyBorder="1" applyAlignment="1">
      <alignment horizontal="center" vertical="center" wrapText="1"/>
    </xf>
    <xf numFmtId="2" fontId="52" fillId="0" borderId="12" xfId="0" applyNumberFormat="1" applyFont="1" applyFill="1" applyBorder="1" applyAlignment="1">
      <alignment horizontal="center" vertical="center"/>
    </xf>
    <xf numFmtId="0" fontId="51" fillId="24" borderId="37" xfId="0" applyFont="1" applyFill="1" applyBorder="1" applyAlignment="1">
      <alignment horizontal="center" vertical="center" wrapText="1"/>
    </xf>
    <xf numFmtId="0" fontId="51" fillId="24" borderId="38" xfId="0" applyFont="1" applyFill="1" applyBorder="1" applyAlignment="1">
      <alignment horizontal="center" vertical="center" wrapText="1"/>
    </xf>
    <xf numFmtId="0" fontId="51" fillId="24" borderId="28" xfId="0" applyFont="1" applyFill="1" applyBorder="1" applyAlignment="1">
      <alignment horizontal="center" vertical="center" wrapText="1"/>
    </xf>
    <xf numFmtId="2" fontId="25" fillId="0" borderId="37" xfId="57" applyNumberFormat="1" applyFont="1" applyFill="1" applyBorder="1" applyAlignment="1">
      <alignment horizontal="center" vertical="center"/>
    </xf>
    <xf numFmtId="2" fontId="25" fillId="0" borderId="38" xfId="57" applyNumberFormat="1" applyFont="1" applyFill="1" applyBorder="1" applyAlignment="1">
      <alignment horizontal="center" vertical="center"/>
    </xf>
    <xf numFmtId="2" fontId="25" fillId="0" borderId="28" xfId="57" applyNumberFormat="1" applyFont="1" applyFill="1" applyBorder="1" applyAlignment="1">
      <alignment horizontal="center" vertical="center"/>
    </xf>
    <xf numFmtId="176" fontId="25" fillId="0" borderId="37" xfId="57" quotePrefix="1" applyNumberFormat="1" applyFont="1" applyFill="1" applyBorder="1" applyAlignment="1">
      <alignment horizontal="center" vertical="center"/>
    </xf>
    <xf numFmtId="176" fontId="25" fillId="0" borderId="38" xfId="57" quotePrefix="1" applyNumberFormat="1" applyFont="1" applyFill="1" applyBorder="1" applyAlignment="1">
      <alignment horizontal="center" vertical="center"/>
    </xf>
    <xf numFmtId="176" fontId="25" fillId="0" borderId="28" xfId="57" quotePrefix="1" applyNumberFormat="1" applyFont="1" applyFill="1" applyBorder="1" applyAlignment="1">
      <alignment horizontal="center" vertical="center"/>
    </xf>
    <xf numFmtId="176" fontId="25" fillId="0" borderId="37" xfId="57" applyNumberFormat="1" applyFont="1" applyFill="1" applyBorder="1" applyAlignment="1">
      <alignment horizontal="center" vertical="center"/>
    </xf>
    <xf numFmtId="176" fontId="25" fillId="0" borderId="38" xfId="57" applyNumberFormat="1" applyFont="1" applyFill="1" applyBorder="1" applyAlignment="1">
      <alignment horizontal="center" vertical="center"/>
    </xf>
    <xf numFmtId="176" fontId="25" fillId="0" borderId="28" xfId="57" applyNumberFormat="1" applyFont="1" applyFill="1" applyBorder="1" applyAlignment="1">
      <alignment horizontal="center" vertical="center"/>
    </xf>
    <xf numFmtId="0" fontId="24" fillId="0" borderId="12" xfId="0" applyFont="1" applyFill="1" applyBorder="1" applyAlignment="1">
      <alignment horizontal="center" vertical="center" wrapText="1"/>
    </xf>
    <xf numFmtId="2" fontId="24" fillId="0" borderId="12" xfId="57" applyNumberFormat="1" applyFont="1" applyFill="1" applyBorder="1" applyAlignment="1">
      <alignment horizontal="center" vertical="center"/>
    </xf>
    <xf numFmtId="176" fontId="24" fillId="0" borderId="12" xfId="57" applyNumberFormat="1" applyFont="1" applyFill="1" applyBorder="1" applyAlignment="1">
      <alignment horizontal="center" vertical="center"/>
    </xf>
    <xf numFmtId="2" fontId="25" fillId="0" borderId="12" xfId="57" applyNumberFormat="1" applyFont="1" applyFill="1" applyBorder="1" applyAlignment="1">
      <alignment horizontal="center" vertical="center"/>
    </xf>
    <xf numFmtId="176" fontId="25" fillId="0" borderId="12" xfId="57" quotePrefix="1" applyNumberFormat="1" applyFont="1" applyFill="1" applyBorder="1" applyAlignment="1">
      <alignment horizontal="center" vertical="center"/>
    </xf>
    <xf numFmtId="176" fontId="25" fillId="0" borderId="12" xfId="57" applyNumberFormat="1" applyFont="1" applyFill="1" applyBorder="1" applyAlignment="1">
      <alignment horizontal="center" vertical="center"/>
    </xf>
    <xf numFmtId="2" fontId="25" fillId="0" borderId="12" xfId="57" quotePrefix="1" applyNumberFormat="1" applyFont="1" applyFill="1" applyBorder="1" applyAlignment="1">
      <alignment horizontal="center" vertical="center"/>
    </xf>
    <xf numFmtId="0" fontId="51" fillId="0" borderId="12" xfId="0" applyFont="1" applyBorder="1" applyAlignment="1">
      <alignment horizontal="center" vertical="center" wrapText="1"/>
    </xf>
    <xf numFmtId="2" fontId="52" fillId="24" borderId="12" xfId="0" applyNumberFormat="1" applyFont="1" applyFill="1" applyBorder="1" applyAlignment="1">
      <alignment horizontal="center" vertical="center" wrapText="1"/>
    </xf>
    <xf numFmtId="0" fontId="25" fillId="0" borderId="12" xfId="57" quotePrefix="1" applyNumberFormat="1" applyFont="1" applyFill="1" applyBorder="1" applyAlignment="1">
      <alignment horizontal="center" vertical="center"/>
    </xf>
    <xf numFmtId="178" fontId="25" fillId="0" borderId="12" xfId="57" applyNumberFormat="1" applyFont="1" applyFill="1" applyBorder="1" applyAlignment="1">
      <alignment horizontal="center" vertical="center"/>
    </xf>
    <xf numFmtId="0" fontId="25" fillId="0" borderId="12" xfId="57" applyNumberFormat="1" applyFont="1" applyFill="1" applyBorder="1" applyAlignment="1">
      <alignment horizontal="center" vertical="center"/>
    </xf>
    <xf numFmtId="168" fontId="52" fillId="0" borderId="37" xfId="0" applyNumberFormat="1" applyFont="1" applyFill="1" applyBorder="1" applyAlignment="1">
      <alignment horizontal="center" vertical="center" wrapText="1"/>
    </xf>
    <xf numFmtId="168" fontId="52" fillId="0" borderId="38" xfId="0" applyNumberFormat="1" applyFont="1" applyFill="1" applyBorder="1" applyAlignment="1">
      <alignment horizontal="center" vertical="center" wrapText="1"/>
    </xf>
    <xf numFmtId="168" fontId="52" fillId="0" borderId="28" xfId="0" applyNumberFormat="1" applyFont="1" applyFill="1" applyBorder="1" applyAlignment="1">
      <alignment horizontal="center" vertical="center" wrapText="1"/>
    </xf>
    <xf numFmtId="1" fontId="52" fillId="0" borderId="37" xfId="0" applyNumberFormat="1" applyFont="1" applyFill="1" applyBorder="1" applyAlignment="1">
      <alignment horizontal="center" vertical="center"/>
    </xf>
    <xf numFmtId="1" fontId="52" fillId="0" borderId="38" xfId="0" applyNumberFormat="1" applyFont="1" applyFill="1" applyBorder="1" applyAlignment="1">
      <alignment horizontal="center" vertical="center"/>
    </xf>
    <xf numFmtId="1" fontId="52" fillId="0" borderId="28" xfId="0" applyNumberFormat="1" applyFont="1" applyFill="1" applyBorder="1" applyAlignment="1">
      <alignment horizontal="center" vertical="center"/>
    </xf>
    <xf numFmtId="0" fontId="51" fillId="0" borderId="37" xfId="0" applyFont="1" applyBorder="1" applyAlignment="1">
      <alignment horizontal="center" vertical="center" wrapText="1"/>
    </xf>
    <xf numFmtId="0" fontId="51" fillId="0" borderId="38" xfId="0" applyFont="1" applyBorder="1" applyAlignment="1">
      <alignment horizontal="center" vertical="center" wrapText="1"/>
    </xf>
    <xf numFmtId="0" fontId="51" fillId="0" borderId="28" xfId="0" applyFont="1" applyBorder="1" applyAlignment="1">
      <alignment horizontal="center" vertical="center" wrapText="1"/>
    </xf>
    <xf numFmtId="0" fontId="52" fillId="0" borderId="37" xfId="0" applyFont="1" applyFill="1" applyBorder="1" applyAlignment="1">
      <alignment horizontal="center" vertical="center"/>
    </xf>
    <xf numFmtId="0" fontId="52" fillId="0" borderId="38" xfId="0" applyFont="1" applyFill="1" applyBorder="1" applyAlignment="1">
      <alignment horizontal="center" vertical="center"/>
    </xf>
    <xf numFmtId="0" fontId="52" fillId="0" borderId="28" xfId="0" applyFont="1" applyFill="1" applyBorder="1" applyAlignment="1">
      <alignment horizontal="center" vertical="center"/>
    </xf>
    <xf numFmtId="1" fontId="52" fillId="0" borderId="37" xfId="0" applyNumberFormat="1" applyFont="1" applyFill="1" applyBorder="1" applyAlignment="1">
      <alignment horizontal="center" vertical="center" wrapText="1"/>
    </xf>
    <xf numFmtId="1" fontId="52" fillId="0" borderId="38" xfId="0" applyNumberFormat="1" applyFont="1" applyFill="1" applyBorder="1" applyAlignment="1">
      <alignment horizontal="center" vertical="center" wrapText="1"/>
    </xf>
    <xf numFmtId="1" fontId="52" fillId="0" borderId="28" xfId="0" applyNumberFormat="1" applyFont="1" applyFill="1" applyBorder="1" applyAlignment="1">
      <alignment horizontal="center" vertical="center" wrapText="1"/>
    </xf>
    <xf numFmtId="0" fontId="51" fillId="24" borderId="12" xfId="0" applyFont="1" applyFill="1" applyBorder="1" applyAlignment="1">
      <alignment horizontal="center" vertical="center" wrapText="1"/>
    </xf>
    <xf numFmtId="2" fontId="24" fillId="0" borderId="12" xfId="0" applyNumberFormat="1" applyFont="1" applyFill="1" applyBorder="1" applyAlignment="1">
      <alignment horizontal="center" vertical="center"/>
    </xf>
    <xf numFmtId="0" fontId="24" fillId="0" borderId="12" xfId="0" applyFont="1" applyFill="1" applyBorder="1" applyAlignment="1">
      <alignment horizontal="center" vertical="center"/>
    </xf>
    <xf numFmtId="2" fontId="52" fillId="24" borderId="12" xfId="57" applyNumberFormat="1" applyFont="1" applyFill="1" applyBorder="1" applyAlignment="1">
      <alignment horizontal="center" vertical="center" wrapText="1"/>
    </xf>
    <xf numFmtId="0" fontId="24" fillId="0" borderId="12" xfId="0" applyFont="1" applyBorder="1" applyAlignment="1">
      <alignment horizontal="center" vertical="center"/>
    </xf>
    <xf numFmtId="0" fontId="52" fillId="24" borderId="37" xfId="0" applyFont="1" applyFill="1" applyBorder="1" applyAlignment="1">
      <alignment horizontal="center" vertical="center"/>
    </xf>
    <xf numFmtId="0" fontId="52" fillId="24" borderId="38" xfId="0" applyFont="1" applyFill="1" applyBorder="1" applyAlignment="1">
      <alignment horizontal="center" vertical="center"/>
    </xf>
    <xf numFmtId="0" fontId="52" fillId="24" borderId="28" xfId="0" applyFont="1" applyFill="1" applyBorder="1" applyAlignment="1">
      <alignment horizontal="center" vertical="center"/>
    </xf>
    <xf numFmtId="0" fontId="52" fillId="24" borderId="12" xfId="0" applyFont="1" applyFill="1" applyBorder="1" applyAlignment="1">
      <alignment horizontal="center" vertical="center" wrapText="1"/>
    </xf>
    <xf numFmtId="0" fontId="52" fillId="0" borderId="12" xfId="0" applyFont="1" applyFill="1" applyBorder="1" applyAlignment="1">
      <alignment horizontal="center" vertical="center"/>
    </xf>
    <xf numFmtId="2" fontId="25" fillId="0" borderId="37" xfId="57" quotePrefix="1" applyNumberFormat="1" applyFont="1" applyFill="1" applyBorder="1" applyAlignment="1">
      <alignment horizontal="center" vertical="center"/>
    </xf>
    <xf numFmtId="2" fontId="25" fillId="0" borderId="38" xfId="57" quotePrefix="1" applyNumberFormat="1" applyFont="1" applyFill="1" applyBorder="1" applyAlignment="1">
      <alignment horizontal="center" vertical="center"/>
    </xf>
    <xf numFmtId="2" fontId="52" fillId="0" borderId="12" xfId="0" applyNumberFormat="1" applyFont="1" applyFill="1" applyBorder="1" applyAlignment="1">
      <alignment horizontal="center" vertical="center" wrapText="1"/>
    </xf>
    <xf numFmtId="0" fontId="52" fillId="24" borderId="12" xfId="0" applyFont="1" applyFill="1" applyBorder="1" applyAlignment="1">
      <alignment horizontal="center" vertical="center"/>
    </xf>
    <xf numFmtId="0" fontId="25" fillId="0" borderId="0" xfId="0"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xf>
    <xf numFmtId="0" fontId="48" fillId="0" borderId="0" xfId="0" applyFont="1" applyBorder="1" applyAlignment="1">
      <alignment horizontal="center" vertical="center"/>
    </xf>
    <xf numFmtId="0" fontId="24" fillId="0" borderId="0" xfId="0" applyFont="1"/>
    <xf numFmtId="0" fontId="24" fillId="0" borderId="31" xfId="0" applyFont="1" applyBorder="1" applyAlignment="1">
      <alignment vertical="center"/>
    </xf>
    <xf numFmtId="0" fontId="24" fillId="0" borderId="0" xfId="0" applyFont="1" applyFill="1"/>
    <xf numFmtId="0" fontId="57" fillId="0" borderId="0" xfId="0" applyFont="1"/>
    <xf numFmtId="0" fontId="49" fillId="0" borderId="0" xfId="0" applyFont="1"/>
  </cellXfs>
  <cellStyles count="116">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Bad" xfId="49" xr:uid="{00000000-0005-0000-0000-000030000000}"/>
    <cellStyle name="Bad 2" xfId="50" xr:uid="{00000000-0005-0000-0000-000031000000}"/>
    <cellStyle name="Bình thường 2" xfId="51" xr:uid="{00000000-0005-0000-0000-000032000000}"/>
    <cellStyle name="Bình thường 3" xfId="52" xr:uid="{00000000-0005-0000-0000-000033000000}"/>
    <cellStyle name="Calculation" xfId="53" xr:uid="{00000000-0005-0000-0000-000034000000}"/>
    <cellStyle name="Calculation 2" xfId="54" xr:uid="{00000000-0005-0000-0000-000035000000}"/>
    <cellStyle name="Check Cell" xfId="55" xr:uid="{00000000-0005-0000-0000-000036000000}"/>
    <cellStyle name="Check Cell 2" xfId="56" xr:uid="{00000000-0005-0000-0000-000037000000}"/>
    <cellStyle name="Comma" xfId="57" builtinId="3"/>
    <cellStyle name="Comma 2" xfId="58" xr:uid="{00000000-0005-0000-0000-000039000000}"/>
    <cellStyle name="Comma 2 2" xfId="59" xr:uid="{00000000-0005-0000-0000-00003A000000}"/>
    <cellStyle name="Comma 2 3" xfId="60" xr:uid="{00000000-0005-0000-0000-00003B000000}"/>
    <cellStyle name="Comma 2 3 2" xfId="61" xr:uid="{00000000-0005-0000-0000-00003C000000}"/>
    <cellStyle name="Comma 3" xfId="62" xr:uid="{00000000-0005-0000-0000-00003D000000}"/>
    <cellStyle name="Comma 3 2" xfId="63" xr:uid="{00000000-0005-0000-0000-00003E000000}"/>
    <cellStyle name="Comma 3 3" xfId="64" xr:uid="{00000000-0005-0000-0000-00003F000000}"/>
    <cellStyle name="Comma 3 3 2" xfId="65" xr:uid="{00000000-0005-0000-0000-000040000000}"/>
    <cellStyle name="Comma 4" xfId="66" xr:uid="{00000000-0005-0000-0000-000041000000}"/>
    <cellStyle name="Comma0" xfId="67" xr:uid="{00000000-0005-0000-0000-000042000000}"/>
    <cellStyle name="Currency0" xfId="68" xr:uid="{00000000-0005-0000-0000-000043000000}"/>
    <cellStyle name="Date" xfId="69" xr:uid="{00000000-0005-0000-0000-000044000000}"/>
    <cellStyle name="Dấu phẩy 2" xfId="70" xr:uid="{00000000-0005-0000-0000-000045000000}"/>
    <cellStyle name="Dấu phẩy 2 2" xfId="71" xr:uid="{00000000-0005-0000-0000-000046000000}"/>
    <cellStyle name="Dấu phẩy 3" xfId="72" xr:uid="{00000000-0005-0000-0000-000047000000}"/>
    <cellStyle name="Explanatory Text" xfId="73" xr:uid="{00000000-0005-0000-0000-000048000000}"/>
    <cellStyle name="Explanatory Text 2" xfId="74" xr:uid="{00000000-0005-0000-0000-000049000000}"/>
    <cellStyle name="Fixed" xfId="75" xr:uid="{00000000-0005-0000-0000-00004A000000}"/>
    <cellStyle name="Good" xfId="76" xr:uid="{00000000-0005-0000-0000-00004B000000}"/>
    <cellStyle name="Good 2" xfId="77" xr:uid="{00000000-0005-0000-0000-00004C000000}"/>
    <cellStyle name="Heading 1 2" xfId="78" xr:uid="{00000000-0005-0000-0000-00004D000000}"/>
    <cellStyle name="Heading 2 2" xfId="79" xr:uid="{00000000-0005-0000-0000-00004E000000}"/>
    <cellStyle name="Heading 3 2" xfId="80" xr:uid="{00000000-0005-0000-0000-00004F000000}"/>
    <cellStyle name="Heading 4 2" xfId="81" xr:uid="{00000000-0005-0000-0000-000050000000}"/>
    <cellStyle name="Hyperlink" xfId="82" builtinId="8"/>
    <cellStyle name="Input 2" xfId="83" xr:uid="{00000000-0005-0000-0000-000052000000}"/>
    <cellStyle name="Linked Cell" xfId="84" xr:uid="{00000000-0005-0000-0000-000053000000}"/>
    <cellStyle name="Linked Cell 2" xfId="85" xr:uid="{00000000-0005-0000-0000-000054000000}"/>
    <cellStyle name="Neutral" xfId="86" xr:uid="{00000000-0005-0000-0000-000055000000}"/>
    <cellStyle name="Neutral 2" xfId="87" xr:uid="{00000000-0005-0000-0000-000056000000}"/>
    <cellStyle name="Normal" xfId="0" builtinId="0"/>
    <cellStyle name="Normal 2" xfId="88" xr:uid="{00000000-0005-0000-0000-000058000000}"/>
    <cellStyle name="Normal 2 2" xfId="89" xr:uid="{00000000-0005-0000-0000-000059000000}"/>
    <cellStyle name="Normal 3" xfId="90" xr:uid="{00000000-0005-0000-0000-00005A000000}"/>
    <cellStyle name="Normal 4" xfId="91" xr:uid="{00000000-0005-0000-0000-00005B000000}"/>
    <cellStyle name="Normal 4 2" xfId="92" xr:uid="{00000000-0005-0000-0000-00005C000000}"/>
    <cellStyle name="Normal 5" xfId="93" xr:uid="{00000000-0005-0000-0000-00005D000000}"/>
    <cellStyle name="Normal 6" xfId="94" xr:uid="{00000000-0005-0000-0000-00005E000000}"/>
    <cellStyle name="Normal 6 2" xfId="95" xr:uid="{00000000-0005-0000-0000-00005F000000}"/>
    <cellStyle name="Normal 7" xfId="96" xr:uid="{00000000-0005-0000-0000-000060000000}"/>
    <cellStyle name="Normal 8" xfId="97" xr:uid="{00000000-0005-0000-0000-000061000000}"/>
    <cellStyle name="Note 2" xfId="98" xr:uid="{00000000-0005-0000-0000-000062000000}"/>
    <cellStyle name="Output 2" xfId="99" xr:uid="{00000000-0005-0000-0000-000063000000}"/>
    <cellStyle name="Percent 2" xfId="100" xr:uid="{00000000-0005-0000-0000-000064000000}"/>
    <cellStyle name="Percent 3" xfId="101" xr:uid="{00000000-0005-0000-0000-000065000000}"/>
    <cellStyle name="Title 2" xfId="102" xr:uid="{00000000-0005-0000-0000-000066000000}"/>
    <cellStyle name="Total 2" xfId="103" xr:uid="{00000000-0005-0000-0000-000067000000}"/>
    <cellStyle name="Warning Text 2" xfId="104" xr:uid="{00000000-0005-0000-0000-000068000000}"/>
    <cellStyle name="똿뗦먛귟 [0.00]_PRODUCT DETAIL Q1" xfId="105" xr:uid="{00000000-0005-0000-0000-000069000000}"/>
    <cellStyle name="똿뗦먛귟_PRODUCT DETAIL Q1" xfId="106" xr:uid="{00000000-0005-0000-0000-00006A000000}"/>
    <cellStyle name="믅됞 [0.00]_PRODUCT DETAIL Q1" xfId="107" xr:uid="{00000000-0005-0000-0000-00006B000000}"/>
    <cellStyle name="믅됞_PRODUCT DETAIL Q1" xfId="108" xr:uid="{00000000-0005-0000-0000-00006C000000}"/>
    <cellStyle name="백분율_HOBONG" xfId="109" xr:uid="{00000000-0005-0000-0000-00006D000000}"/>
    <cellStyle name="뷭?_BOOKSHIP" xfId="110" xr:uid="{00000000-0005-0000-0000-00006E000000}"/>
    <cellStyle name="콤마 [0]_1202" xfId="111" xr:uid="{00000000-0005-0000-0000-00006F000000}"/>
    <cellStyle name="콤마_1202" xfId="112" xr:uid="{00000000-0005-0000-0000-000070000000}"/>
    <cellStyle name="통화 [0]_1202" xfId="113" xr:uid="{00000000-0005-0000-0000-000071000000}"/>
    <cellStyle name="통화_1202" xfId="114" xr:uid="{00000000-0005-0000-0000-000072000000}"/>
    <cellStyle name="표준_(정보부문)월별인원계획" xfId="115" xr:uid="{00000000-0005-0000-0000-000073000000}"/>
  </cellStyles>
  <dxfs count="1">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352425</xdr:colOff>
      <xdr:row>6</xdr:row>
      <xdr:rowOff>0</xdr:rowOff>
    </xdr:to>
    <xdr:pic>
      <xdr:nvPicPr>
        <xdr:cNvPr id="53058" name="Picture 7" descr="Logo_CNTP_100.jpg">
          <a:extLst>
            <a:ext uri="{FF2B5EF4-FFF2-40B4-BE49-F238E27FC236}">
              <a16:creationId xmlns:a16="http://schemas.microsoft.com/office/drawing/2014/main" id="{D7ED1508-202C-3377-EBBA-48B7B2A05A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858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6</xdr:row>
      <xdr:rowOff>0</xdr:rowOff>
    </xdr:from>
    <xdr:to>
      <xdr:col>0</xdr:col>
      <xdr:colOff>400050</xdr:colOff>
      <xdr:row>6</xdr:row>
      <xdr:rowOff>0</xdr:rowOff>
    </xdr:to>
    <xdr:pic>
      <xdr:nvPicPr>
        <xdr:cNvPr id="53059" name="Picture 7" descr="Logo_CNTP_100.jpg">
          <a:extLst>
            <a:ext uri="{FF2B5EF4-FFF2-40B4-BE49-F238E27FC236}">
              <a16:creationId xmlns:a16="http://schemas.microsoft.com/office/drawing/2014/main" id="{58DEA11D-8D68-FB93-6729-6783077E57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2858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76200</xdr:rowOff>
    </xdr:from>
    <xdr:to>
      <xdr:col>0</xdr:col>
      <xdr:colOff>419100</xdr:colOff>
      <xdr:row>0</xdr:row>
      <xdr:rowOff>76200</xdr:rowOff>
    </xdr:to>
    <xdr:pic>
      <xdr:nvPicPr>
        <xdr:cNvPr id="53060" name="Picture 7" descr="Logo_CNTP_100.jpg">
          <a:extLst>
            <a:ext uri="{FF2B5EF4-FFF2-40B4-BE49-F238E27FC236}">
              <a16:creationId xmlns:a16="http://schemas.microsoft.com/office/drawing/2014/main" id="{52CDFA7A-82BA-F304-6453-DC877E521B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20500</xdr:colOff>
      <xdr:row>0</xdr:row>
      <xdr:rowOff>33616</xdr:rowOff>
    </xdr:from>
    <xdr:to>
      <xdr:col>2</xdr:col>
      <xdr:colOff>3115235</xdr:colOff>
      <xdr:row>3</xdr:row>
      <xdr:rowOff>0</xdr:rowOff>
    </xdr:to>
    <xdr:grpSp>
      <xdr:nvGrpSpPr>
        <xdr:cNvPr id="53061" name="Group 8">
          <a:extLst>
            <a:ext uri="{FF2B5EF4-FFF2-40B4-BE49-F238E27FC236}">
              <a16:creationId xmlns:a16="http://schemas.microsoft.com/office/drawing/2014/main" id="{F0859C3C-8930-5FC9-4C43-ACBAEF5BF2E6}"/>
            </a:ext>
          </a:extLst>
        </xdr:cNvPr>
        <xdr:cNvGrpSpPr>
          <a:grpSpLocks/>
        </xdr:cNvGrpSpPr>
      </xdr:nvGrpSpPr>
      <xdr:grpSpPr bwMode="auto">
        <a:xfrm>
          <a:off x="20500" y="33616"/>
          <a:ext cx="4495470" cy="571502"/>
          <a:chOff x="262402" y="39628"/>
          <a:chExt cx="3064842" cy="673702"/>
        </a:xfrm>
      </xdr:grpSpPr>
      <xdr:sp macro="" textlink="">
        <xdr:nvSpPr>
          <xdr:cNvPr id="6" name="TextBox 10">
            <a:extLst>
              <a:ext uri="{FF2B5EF4-FFF2-40B4-BE49-F238E27FC236}">
                <a16:creationId xmlns:a16="http://schemas.microsoft.com/office/drawing/2014/main" id="{F8931A04-3763-E0F0-36BD-719D52899527}"/>
              </a:ext>
            </a:extLst>
          </xdr:cNvPr>
          <xdr:cNvSpPr txBox="1">
            <a:spLocks noChangeArrowheads="1"/>
          </xdr:cNvSpPr>
        </xdr:nvSpPr>
        <xdr:spPr bwMode="auto">
          <a:xfrm>
            <a:off x="262402" y="39628"/>
            <a:ext cx="3064842" cy="673702"/>
          </a:xfrm>
          <a:prstGeom prst="rect">
            <a:avLst/>
          </a:prstGeom>
          <a:solidFill>
            <a:srgbClr val="FFFFFF"/>
          </a:solidFill>
          <a:ln w="9525">
            <a:solidFill>
              <a:srgbClr val="FFFFFF"/>
            </a:solidFill>
            <a:miter lim="800000"/>
            <a:headEnd/>
            <a:tailEnd/>
          </a:ln>
        </xdr:spPr>
        <xdr:txBody>
          <a:bodyPr vertOverflow="clip" wrap="square" lIns="27432" tIns="27432" rIns="0" bIns="0" anchor="t" upright="1"/>
          <a:lstStyle/>
          <a:p>
            <a:pPr algn="ctr" rtl="0">
              <a:lnSpc>
                <a:spcPts val="600"/>
              </a:lnSpc>
              <a:defRPr sz="1000"/>
            </a:pPr>
            <a:endParaRPr lang="en-US" sz="900" b="0" i="0" u="none" strike="noStrike" baseline="0">
              <a:solidFill>
                <a:srgbClr val="000000"/>
              </a:solidFill>
              <a:latin typeface="Times New Roman"/>
              <a:cs typeface="Times New Roman"/>
            </a:endParaRPr>
          </a:p>
          <a:p>
            <a:pPr algn="ctr" rtl="0">
              <a:lnSpc>
                <a:spcPts val="600"/>
              </a:lnSpc>
              <a:defRPr sz="1000"/>
            </a:pPr>
            <a:r>
              <a:rPr lang="vi-VN" sz="900" b="0" i="0" u="none" strike="noStrike" baseline="0">
                <a:solidFill>
                  <a:srgbClr val="000000"/>
                </a:solidFill>
                <a:latin typeface="Times New Roman"/>
                <a:cs typeface="Times New Roman"/>
              </a:rPr>
              <a:t>BỘ CÔNG THƯƠNG</a:t>
            </a:r>
            <a:endParaRPr lang="vi-VN" sz="1000" b="0" i="0" u="none" strike="noStrike" baseline="0">
              <a:solidFill>
                <a:srgbClr val="000000"/>
              </a:solidFill>
              <a:latin typeface="Arial"/>
              <a:cs typeface="Arial"/>
            </a:endParaRPr>
          </a:p>
          <a:p>
            <a:pPr algn="ctr" rtl="0">
              <a:lnSpc>
                <a:spcPts val="900"/>
              </a:lnSpc>
              <a:defRPr sz="1000"/>
            </a:pPr>
            <a:r>
              <a:rPr lang="vi-VN" sz="1000" b="1" i="0" u="none" strike="noStrike" baseline="0">
                <a:solidFill>
                  <a:srgbClr val="000000"/>
                </a:solidFill>
                <a:latin typeface="Times New Roman"/>
                <a:cs typeface="Times New Roman"/>
              </a:rPr>
              <a:t>TRƯỜNG ĐẠI HỌC CÔNG NGHIỆP </a:t>
            </a:r>
            <a:endParaRPr lang="en-US" sz="1000" b="1" i="0" u="none" strike="noStrike" baseline="0">
              <a:solidFill>
                <a:srgbClr val="000000"/>
              </a:solidFill>
              <a:latin typeface="Times New Roman"/>
              <a:cs typeface="Times New Roman"/>
            </a:endParaRPr>
          </a:p>
          <a:p>
            <a:pPr algn="ctr" rtl="0">
              <a:defRPr sz="1000"/>
            </a:pPr>
            <a:r>
              <a:rPr lang="vi-VN" sz="1000" b="1" i="0" u="none" strike="noStrike" baseline="0">
                <a:solidFill>
                  <a:srgbClr val="000000"/>
                </a:solidFill>
                <a:latin typeface="Times New Roman"/>
                <a:cs typeface="Times New Roman"/>
              </a:rPr>
              <a:t>THỰC PHẨM T</a:t>
            </a:r>
            <a:r>
              <a:rPr lang="en-US" sz="1000" b="1" i="0" u="none" strike="noStrike" baseline="0">
                <a:solidFill>
                  <a:srgbClr val="000000"/>
                </a:solidFill>
                <a:latin typeface="Times New Roman"/>
                <a:cs typeface="Times New Roman"/>
              </a:rPr>
              <a:t>HÀNH PHỐ HỒ CHÍ MINH</a:t>
            </a:r>
            <a:endParaRPr lang="en-US" sz="1100"/>
          </a:p>
          <a:p>
            <a:pPr algn="ctr" rtl="0">
              <a:defRPr sz="1000"/>
            </a:pPr>
            <a:endParaRPr lang="vi-VN" sz="1100" b="1" i="0" u="none" strike="noStrike" baseline="0">
              <a:solidFill>
                <a:srgbClr val="000000"/>
              </a:solidFill>
              <a:latin typeface="Times New Roman"/>
              <a:cs typeface="Times New Roman"/>
            </a:endParaRPr>
          </a:p>
          <a:p>
            <a:pPr algn="ctr" rtl="0">
              <a:defRPr sz="1000"/>
            </a:pPr>
            <a:endParaRPr lang="vi-VN" sz="900" b="0" i="0" u="none" strike="noStrike" baseline="0">
              <a:solidFill>
                <a:srgbClr val="000000"/>
              </a:solidFill>
              <a:latin typeface="Arial"/>
              <a:cs typeface="Arial"/>
            </a:endParaRPr>
          </a:p>
        </xdr:txBody>
      </xdr:sp>
      <xdr:pic>
        <xdr:nvPicPr>
          <xdr:cNvPr id="53064" name="Picture 7" descr="Logo_CNTP_100.jpg">
            <a:extLst>
              <a:ext uri="{FF2B5EF4-FFF2-40B4-BE49-F238E27FC236}">
                <a16:creationId xmlns:a16="http://schemas.microsoft.com/office/drawing/2014/main" id="{D092BAE2-76A2-F339-74CF-7DFEBF8792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364" y="65943"/>
            <a:ext cx="355425" cy="5218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788671</xdr:colOff>
      <xdr:row>0</xdr:row>
      <xdr:rowOff>0</xdr:rowOff>
    </xdr:from>
    <xdr:to>
      <xdr:col>6</xdr:col>
      <xdr:colOff>63</xdr:colOff>
      <xdr:row>1</xdr:row>
      <xdr:rowOff>190098</xdr:rowOff>
    </xdr:to>
    <xdr:sp macro="" textlink="">
      <xdr:nvSpPr>
        <xdr:cNvPr id="8" name="TextBox 13">
          <a:extLst>
            <a:ext uri="{FF2B5EF4-FFF2-40B4-BE49-F238E27FC236}">
              <a16:creationId xmlns:a16="http://schemas.microsoft.com/office/drawing/2014/main" id="{3E59B2B4-FE0C-3EC8-0863-B73965332C41}"/>
            </a:ext>
          </a:extLst>
        </xdr:cNvPr>
        <xdr:cNvSpPr txBox="1">
          <a:spLocks noChangeArrowheads="1"/>
        </xdr:cNvSpPr>
      </xdr:nvSpPr>
      <xdr:spPr bwMode="auto">
        <a:xfrm>
          <a:off x="5505451" y="0"/>
          <a:ext cx="6315075" cy="390123"/>
        </a:xfrm>
        <a:prstGeom prst="rect">
          <a:avLst/>
        </a:prstGeom>
        <a:solidFill>
          <a:srgbClr val="FFFFFF"/>
        </a:solidFill>
        <a:ln w="9525">
          <a:solidFill>
            <a:srgbClr val="FFFFFF"/>
          </a:solidFill>
          <a:miter lim="800000"/>
          <a:headEnd/>
          <a:tailEnd/>
        </a:ln>
      </xdr:spPr>
      <xdr:txBody>
        <a:bodyPr vertOverflow="clip" wrap="square" lIns="27432" tIns="22860" rIns="27432" bIns="0" anchor="t" upright="1"/>
        <a:lstStyle/>
        <a:p>
          <a:pPr algn="ctr" rtl="0">
            <a:defRPr sz="1000"/>
          </a:pPr>
          <a:r>
            <a:rPr lang="en-US" sz="1050" b="1" i="0" u="none" strike="noStrike" baseline="0">
              <a:solidFill>
                <a:srgbClr val="000000"/>
              </a:solidFill>
              <a:latin typeface="Times New Roman"/>
              <a:cs typeface="Times New Roman"/>
            </a:rPr>
            <a:t>CỘNG HÒA XÃ HỘI CHỦ NGHĨA VIỆT NAM</a:t>
          </a:r>
        </a:p>
        <a:p>
          <a:pPr algn="ctr" rtl="0">
            <a:defRPr sz="1000"/>
          </a:pPr>
          <a:r>
            <a:rPr lang="en-US" sz="1050" b="1" i="0" u="sng" strike="noStrike" baseline="0">
              <a:solidFill>
                <a:srgbClr val="000000"/>
              </a:solidFill>
              <a:latin typeface="Times New Roman"/>
              <a:cs typeface="Times New Roman"/>
            </a:rPr>
            <a:t>Độc lập - Tự do - Hạnh phúc</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352425</xdr:colOff>
      <xdr:row>6</xdr:row>
      <xdr:rowOff>0</xdr:rowOff>
    </xdr:to>
    <xdr:pic>
      <xdr:nvPicPr>
        <xdr:cNvPr id="53923" name="Picture 7" descr="Logo_CNTP_100.jpg">
          <a:extLst>
            <a:ext uri="{FF2B5EF4-FFF2-40B4-BE49-F238E27FC236}">
              <a16:creationId xmlns:a16="http://schemas.microsoft.com/office/drawing/2014/main" id="{753297F4-912D-77F9-0337-9F3EFF95D41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704975"/>
          <a:ext cx="3524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38100</xdr:colOff>
      <xdr:row>6</xdr:row>
      <xdr:rowOff>0</xdr:rowOff>
    </xdr:from>
    <xdr:to>
      <xdr:col>0</xdr:col>
      <xdr:colOff>400050</xdr:colOff>
      <xdr:row>6</xdr:row>
      <xdr:rowOff>0</xdr:rowOff>
    </xdr:to>
    <xdr:pic>
      <xdr:nvPicPr>
        <xdr:cNvPr id="53924" name="Picture 7" descr="Logo_CNTP_100.jpg">
          <a:extLst>
            <a:ext uri="{FF2B5EF4-FFF2-40B4-BE49-F238E27FC236}">
              <a16:creationId xmlns:a16="http://schemas.microsoft.com/office/drawing/2014/main" id="{9E445F16-E322-8107-3926-E9F39375A3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704975"/>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123825</xdr:colOff>
      <xdr:row>0</xdr:row>
      <xdr:rowOff>76200</xdr:rowOff>
    </xdr:from>
    <xdr:to>
      <xdr:col>0</xdr:col>
      <xdr:colOff>419100</xdr:colOff>
      <xdr:row>0</xdr:row>
      <xdr:rowOff>76200</xdr:rowOff>
    </xdr:to>
    <xdr:pic>
      <xdr:nvPicPr>
        <xdr:cNvPr id="53925" name="Picture 7" descr="Logo_CNTP_100.jpg">
          <a:extLst>
            <a:ext uri="{FF2B5EF4-FFF2-40B4-BE49-F238E27FC236}">
              <a16:creationId xmlns:a16="http://schemas.microsoft.com/office/drawing/2014/main" id="{565E9684-5CDE-FA69-F8E7-2D751C88E8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2952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95250</xdr:colOff>
      <xdr:row>0</xdr:row>
      <xdr:rowOff>0</xdr:rowOff>
    </xdr:from>
    <xdr:to>
      <xdr:col>3</xdr:col>
      <xdr:colOff>0</xdr:colOff>
      <xdr:row>2</xdr:row>
      <xdr:rowOff>28575</xdr:rowOff>
    </xdr:to>
    <xdr:grpSp>
      <xdr:nvGrpSpPr>
        <xdr:cNvPr id="53926" name="Group 8">
          <a:extLst>
            <a:ext uri="{FF2B5EF4-FFF2-40B4-BE49-F238E27FC236}">
              <a16:creationId xmlns:a16="http://schemas.microsoft.com/office/drawing/2014/main" id="{9E57FA75-7DB9-CF48-44E3-A1DB6F146A74}"/>
            </a:ext>
          </a:extLst>
        </xdr:cNvPr>
        <xdr:cNvGrpSpPr>
          <a:grpSpLocks/>
        </xdr:cNvGrpSpPr>
      </xdr:nvGrpSpPr>
      <xdr:grpSpPr bwMode="auto">
        <a:xfrm>
          <a:off x="95250" y="0"/>
          <a:ext cx="4116917" cy="515408"/>
          <a:chOff x="313364" y="0"/>
          <a:chExt cx="3136117" cy="508704"/>
        </a:xfrm>
      </xdr:grpSpPr>
      <xdr:sp macro="" textlink="">
        <xdr:nvSpPr>
          <xdr:cNvPr id="11" name="TextBox 10">
            <a:extLst>
              <a:ext uri="{FF2B5EF4-FFF2-40B4-BE49-F238E27FC236}">
                <a16:creationId xmlns:a16="http://schemas.microsoft.com/office/drawing/2014/main" id="{F4CE0930-1ECF-4BCC-2ECA-F0F6CFE927F8}"/>
              </a:ext>
            </a:extLst>
          </xdr:cNvPr>
          <xdr:cNvSpPr txBox="1">
            <a:spLocks noChangeArrowheads="1"/>
          </xdr:cNvSpPr>
        </xdr:nvSpPr>
        <xdr:spPr bwMode="auto">
          <a:xfrm>
            <a:off x="385959" y="0"/>
            <a:ext cx="3063522" cy="508704"/>
          </a:xfrm>
          <a:prstGeom prst="rect">
            <a:avLst/>
          </a:prstGeom>
          <a:solidFill>
            <a:srgbClr val="FFFFFF"/>
          </a:solidFill>
          <a:ln w="9525">
            <a:solidFill>
              <a:srgbClr val="FFFFFF"/>
            </a:solidFill>
            <a:miter lim="800000"/>
            <a:headEnd/>
            <a:tailEnd/>
          </a:ln>
        </xdr:spPr>
        <xdr:txBody>
          <a:bodyPr vertOverflow="clip" wrap="square" lIns="27432" tIns="27432" rIns="0" bIns="0" anchor="t" upright="1"/>
          <a:lstStyle/>
          <a:p>
            <a:pPr algn="ctr" rtl="0">
              <a:lnSpc>
                <a:spcPts val="600"/>
              </a:lnSpc>
              <a:defRPr sz="1000"/>
            </a:pPr>
            <a:endParaRPr lang="en-US" sz="900" b="0" i="0" u="none" strike="noStrike" baseline="0">
              <a:solidFill>
                <a:srgbClr val="000000"/>
              </a:solidFill>
              <a:latin typeface="Times New Roman"/>
              <a:cs typeface="Times New Roman"/>
            </a:endParaRPr>
          </a:p>
          <a:p>
            <a:pPr algn="ctr" rtl="0">
              <a:lnSpc>
                <a:spcPts val="600"/>
              </a:lnSpc>
              <a:defRPr sz="1000"/>
            </a:pPr>
            <a:r>
              <a:rPr lang="vi-VN" sz="900" b="0" i="0" u="none" strike="noStrike" baseline="0">
                <a:solidFill>
                  <a:srgbClr val="000000"/>
                </a:solidFill>
                <a:latin typeface="Times New Roman"/>
                <a:cs typeface="Times New Roman"/>
              </a:rPr>
              <a:t>BỘ CÔNG THƯƠNG</a:t>
            </a:r>
            <a:endParaRPr lang="vi-VN" sz="1000" b="0" i="0" u="none" strike="noStrike" baseline="0">
              <a:solidFill>
                <a:srgbClr val="000000"/>
              </a:solidFill>
              <a:latin typeface="Arial"/>
              <a:cs typeface="Arial"/>
            </a:endParaRPr>
          </a:p>
          <a:p>
            <a:pPr algn="ctr" rtl="0">
              <a:lnSpc>
                <a:spcPts val="800"/>
              </a:lnSpc>
              <a:defRPr sz="1000"/>
            </a:pPr>
            <a:r>
              <a:rPr lang="vi-VN" sz="1000" b="1" i="0" u="none" strike="noStrike" baseline="0">
                <a:solidFill>
                  <a:srgbClr val="000000"/>
                </a:solidFill>
                <a:latin typeface="Times New Roman"/>
                <a:cs typeface="Times New Roman"/>
              </a:rPr>
              <a:t>TRƯỜNG ĐẠI HỌC CÔNG NGHIỆP </a:t>
            </a:r>
            <a:endParaRPr lang="en-US" sz="1000" b="1" i="0" u="none" strike="noStrike" baseline="0">
              <a:solidFill>
                <a:srgbClr val="000000"/>
              </a:solidFill>
              <a:latin typeface="Times New Roman"/>
              <a:cs typeface="Times New Roman"/>
            </a:endParaRPr>
          </a:p>
          <a:p>
            <a:pPr algn="ctr" rtl="0">
              <a:defRPr sz="1000"/>
            </a:pPr>
            <a:r>
              <a:rPr lang="vi-VN" sz="1000" b="1" i="0" u="none" strike="noStrike" baseline="0">
                <a:solidFill>
                  <a:srgbClr val="000000"/>
                </a:solidFill>
                <a:latin typeface="Times New Roman"/>
                <a:cs typeface="Times New Roman"/>
              </a:rPr>
              <a:t>THỰC PHẨM T</a:t>
            </a:r>
            <a:r>
              <a:rPr lang="en-US" sz="1000" b="1" i="0" u="none" strike="noStrike" baseline="0">
                <a:solidFill>
                  <a:srgbClr val="000000"/>
                </a:solidFill>
                <a:latin typeface="Times New Roman"/>
                <a:cs typeface="Times New Roman"/>
              </a:rPr>
              <a:t>HÀNH PHỐ HỒ CHÍ MINH</a:t>
            </a:r>
            <a:endParaRPr lang="en-US" sz="1100"/>
          </a:p>
          <a:p>
            <a:pPr algn="ctr" rtl="0">
              <a:lnSpc>
                <a:spcPts val="1200"/>
              </a:lnSpc>
              <a:defRPr sz="1000"/>
            </a:pPr>
            <a:endParaRPr lang="vi-VN" sz="1100" b="1" i="0" u="none" strike="noStrike" baseline="0">
              <a:solidFill>
                <a:srgbClr val="000000"/>
              </a:solidFill>
              <a:latin typeface="Times New Roman"/>
              <a:cs typeface="Times New Roman"/>
            </a:endParaRPr>
          </a:p>
          <a:p>
            <a:pPr algn="ctr" rtl="0">
              <a:lnSpc>
                <a:spcPts val="900"/>
              </a:lnSpc>
              <a:defRPr sz="1000"/>
            </a:pPr>
            <a:endParaRPr lang="vi-VN" sz="900" b="0" i="0" u="none" strike="noStrike" baseline="0">
              <a:solidFill>
                <a:srgbClr val="000000"/>
              </a:solidFill>
              <a:latin typeface="Arial"/>
              <a:cs typeface="Arial"/>
            </a:endParaRPr>
          </a:p>
        </xdr:txBody>
      </xdr:sp>
      <xdr:pic>
        <xdr:nvPicPr>
          <xdr:cNvPr id="53929" name="Picture 7" descr="Logo_CNTP_100.jpg">
            <a:extLst>
              <a:ext uri="{FF2B5EF4-FFF2-40B4-BE49-F238E27FC236}">
                <a16:creationId xmlns:a16="http://schemas.microsoft.com/office/drawing/2014/main" id="{A63C68B9-C1AB-604B-05C4-CF6DAE822B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3364" y="65943"/>
            <a:ext cx="355425" cy="3662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3</xdr:col>
      <xdr:colOff>788671</xdr:colOff>
      <xdr:row>0</xdr:row>
      <xdr:rowOff>0</xdr:rowOff>
    </xdr:from>
    <xdr:to>
      <xdr:col>5</xdr:col>
      <xdr:colOff>1682726</xdr:colOff>
      <xdr:row>1</xdr:row>
      <xdr:rowOff>190098</xdr:rowOff>
    </xdr:to>
    <xdr:sp macro="" textlink="">
      <xdr:nvSpPr>
        <xdr:cNvPr id="13" name="TextBox 13">
          <a:extLst>
            <a:ext uri="{FF2B5EF4-FFF2-40B4-BE49-F238E27FC236}">
              <a16:creationId xmlns:a16="http://schemas.microsoft.com/office/drawing/2014/main" id="{9F3F9166-57B0-622E-6ABA-3489BD2C2A47}"/>
            </a:ext>
          </a:extLst>
        </xdr:cNvPr>
        <xdr:cNvSpPr txBox="1">
          <a:spLocks noChangeArrowheads="1"/>
        </xdr:cNvSpPr>
      </xdr:nvSpPr>
      <xdr:spPr bwMode="auto">
        <a:xfrm>
          <a:off x="5581651" y="0"/>
          <a:ext cx="4133850" cy="466323"/>
        </a:xfrm>
        <a:prstGeom prst="rect">
          <a:avLst/>
        </a:prstGeom>
        <a:solidFill>
          <a:srgbClr val="FFFFFF"/>
        </a:solidFill>
        <a:ln w="9525">
          <a:solidFill>
            <a:srgbClr val="FFFFFF"/>
          </a:solidFill>
          <a:miter lim="800000"/>
          <a:headEnd/>
          <a:tailEnd/>
        </a:ln>
      </xdr:spPr>
      <xdr:txBody>
        <a:bodyPr vertOverflow="clip" wrap="square" lIns="27432" tIns="22860" rIns="27432" bIns="0" anchor="t" upright="1"/>
        <a:lstStyle/>
        <a:p>
          <a:pPr algn="ctr" rtl="0">
            <a:defRPr sz="1000"/>
          </a:pPr>
          <a:r>
            <a:rPr lang="en-US" sz="1050" b="1" i="0" u="none" strike="noStrike" baseline="0">
              <a:solidFill>
                <a:srgbClr val="000000"/>
              </a:solidFill>
              <a:latin typeface="Times New Roman"/>
              <a:cs typeface="Times New Roman"/>
            </a:rPr>
            <a:t>CỘNG HÒA XÃ HỘI CHỦ NGHĨA VIỆT NAM</a:t>
          </a:r>
        </a:p>
        <a:p>
          <a:pPr algn="ctr" rtl="0">
            <a:defRPr sz="1000"/>
          </a:pPr>
          <a:r>
            <a:rPr lang="en-US" sz="1050" b="1" i="0" u="sng" strike="noStrike" baseline="0">
              <a:solidFill>
                <a:srgbClr val="000000"/>
              </a:solidFill>
              <a:latin typeface="Times New Roman"/>
              <a:cs typeface="Times New Roman"/>
            </a:rPr>
            <a:t>Độc lập - Tự do - Hạnh phúc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IENGVK/NGHIEN%20CUU%20KHOA%20HOC/NCKH%202018%20-%202019/2019.08.16%20B&#193;O%20C&#193;O%20NCKH%20KHOA%20CN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17"/>
      <sheetName val="Giảng viên"/>
      <sheetName val="tong hop"/>
      <sheetName val="đơn vị"/>
      <sheetName val="Phu luc"/>
      <sheetName val="Tong hop bai bao"/>
    </sheetNames>
    <sheetDataSet>
      <sheetData sheetId="0"/>
      <sheetData sheetId="1">
        <row r="7">
          <cell r="B7" t="str">
            <v>Nguyễn Ngọc Dũng</v>
          </cell>
          <cell r="C7"/>
          <cell r="D7"/>
          <cell r="E7">
            <v>29</v>
          </cell>
          <cell r="F7">
            <v>464.70833333333331</v>
          </cell>
          <cell r="G7">
            <v>-435.70833333333331</v>
          </cell>
          <cell r="H7" t="str">
            <v>Có quyết định về khoa từ ngày 01/10/2018</v>
          </cell>
        </row>
        <row r="8">
          <cell r="B8"/>
          <cell r="C8" t="str">
            <v>Xét duyệt đề tài Nghiên cứu khoa học cấp khoa năm học 2019-2020</v>
          </cell>
          <cell r="D8">
            <v>29</v>
          </cell>
          <cell r="E8"/>
          <cell r="F8"/>
          <cell r="G8"/>
          <cell r="H8" t="str">
            <v>Phụ lục 29</v>
          </cell>
        </row>
        <row r="9">
          <cell r="B9" t="str">
            <v>Nguyễn Vũ Anh Duy</v>
          </cell>
          <cell r="C9" t="str">
            <v>Số giờ NCKH năm 2017-2018 chuyển sang</v>
          </cell>
          <cell r="D9">
            <v>569.98</v>
          </cell>
          <cell r="E9">
            <v>1098.28</v>
          </cell>
          <cell r="F9">
            <v>587</v>
          </cell>
          <cell r="G9">
            <v>511.28</v>
          </cell>
          <cell r="H9"/>
        </row>
        <row r="10">
          <cell r="B10"/>
          <cell r="C10" t="str">
            <v xml:space="preserve">Nguyen Vu Anh Duy, Ly Thanh Hung "Optimal Job Scheduling of Multiple Rail Cranes in Rail Stations with Simulated Annealing Algorithm" đăng trên "International Conference on Machining, Materials and Mechanical Technologies 2018 (IC3MT 2018)", pp. 432 435, </v>
          </cell>
          <cell r="D10">
            <v>469.3</v>
          </cell>
          <cell r="E10"/>
          <cell r="F10"/>
          <cell r="G10"/>
          <cell r="H10" t="str">
            <v>Phụ lục 1</v>
          </cell>
        </row>
        <row r="11">
          <cell r="B11"/>
          <cell r="C11" t="str">
            <v>Nguyễn Vũ Anh Duy "Đánh giá kiểm tra môn học theo chuẩn đầu ra" đăng trên "kỷ yếu hội thảo khoa học khoa Công nghệ Cơ khí, Đại học Công nghệ Thực phẩm TP. HCM 2019"</v>
          </cell>
          <cell r="D11">
            <v>59</v>
          </cell>
          <cell r="E11"/>
          <cell r="F11"/>
          <cell r="G11"/>
          <cell r="H11" t="str">
            <v>Kỷ yếu Hội thảo, trang 109-117</v>
          </cell>
        </row>
        <row r="12">
          <cell r="B12" t="str">
            <v>Đặng Văn Hải</v>
          </cell>
          <cell r="C12" t="str">
            <v>Số giờ NCKH năm 2018-2019 chuyển sang</v>
          </cell>
          <cell r="D12">
            <v>977.5</v>
          </cell>
          <cell r="E12">
            <v>1170.2</v>
          </cell>
          <cell r="F12">
            <v>587</v>
          </cell>
          <cell r="G12">
            <v>583.20000000000005</v>
          </cell>
          <cell r="H12"/>
        </row>
        <row r="13">
          <cell r="B13"/>
          <cell r="C13"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13">
            <v>32.700000000000003</v>
          </cell>
          <cell r="E13"/>
          <cell r="F13"/>
          <cell r="G13"/>
          <cell r="H13" t="str">
            <v>Phụ lục 2</v>
          </cell>
        </row>
        <row r="14">
          <cell r="B14"/>
          <cell r="C14"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14">
            <v>32.700000000000003</v>
          </cell>
          <cell r="E14"/>
          <cell r="F14"/>
          <cell r="G14"/>
          <cell r="H14" t="str">
            <v>Phụ lục 3</v>
          </cell>
        </row>
        <row r="15">
          <cell r="B15"/>
          <cell r="C15" t="str">
            <v>Kỷ yếu hội thảo Khoa học cấp khoa "Nghiên cứu điều khiển một số thông số làm việc của máy sấy bơm nhiệt để có thể sấy nhiều loại sản phẩm khác nhau"</v>
          </cell>
          <cell r="D15">
            <v>59</v>
          </cell>
          <cell r="E15"/>
          <cell r="F15"/>
          <cell r="G15"/>
          <cell r="H15" t="str">
            <v>Kỷ yếu hội thảo, trang 90-96</v>
          </cell>
        </row>
        <row r="16">
          <cell r="B16"/>
          <cell r="C16" t="str">
            <v>Xét duyệt đề tài Nghiên cứu khoa học cấp khoa năm học 2019-2020</v>
          </cell>
          <cell r="D16">
            <v>29</v>
          </cell>
          <cell r="E16"/>
          <cell r="F16"/>
          <cell r="G16"/>
          <cell r="H16" t="str">
            <v>Phụ lục 29</v>
          </cell>
        </row>
        <row r="17">
          <cell r="B17"/>
          <cell r="C17" t="str">
            <v>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v>
          </cell>
          <cell r="D17">
            <v>39.299999999999997</v>
          </cell>
          <cell r="E17"/>
          <cell r="F17"/>
          <cell r="G17"/>
          <cell r="H17" t="str">
            <v>Phụ lục 4</v>
          </cell>
        </row>
        <row r="18">
          <cell r="B18" t="str">
            <v>Võ Kim Hằng</v>
          </cell>
          <cell r="C18" t="str">
            <v>Số giờ NCKH năm 2017-2018 chuyển sang</v>
          </cell>
          <cell r="D18">
            <v>841</v>
          </cell>
          <cell r="E18">
            <v>1591.9</v>
          </cell>
          <cell r="F18">
            <v>0</v>
          </cell>
          <cell r="G18">
            <v>1591.9</v>
          </cell>
          <cell r="H18" t="str">
            <v>Miễn giảm 100% học nghiên cứu sinh</v>
          </cell>
        </row>
        <row r="19">
          <cell r="B19"/>
          <cell r="C19" t="str">
            <v>Tác giả/ đồng tác giả bài báo "A Study on Change of the Shape and Size of the Minichannel Evaporators to Enhance the Cooling Capacity of the CO2 Air Conditioning Cycle" đăng trên "the 4th IEEE International Conference on Green Technology and Sustainable D</v>
          </cell>
          <cell r="D19">
            <v>469.3</v>
          </cell>
          <cell r="E19"/>
          <cell r="F19"/>
          <cell r="G19"/>
          <cell r="H19" t="str">
            <v>Phụ lục 5</v>
          </cell>
        </row>
        <row r="20">
          <cell r="B20"/>
          <cell r="C20" t="str">
            <v>Chủ nhiệm đề tài cấp "Trường" do HUFI là cơ quan chủ trì, tên đề tài "Nghiên cứu tăng năng suất lạnh của hệ thống điều hoà không khí CO2 với dàn bay hơi kênh micro", thời gian thực hiện:  01/12/2017 - 30/11/2018</v>
          </cell>
          <cell r="D20">
            <v>281.60000000000002</v>
          </cell>
          <cell r="E20"/>
          <cell r="F20"/>
          <cell r="G20"/>
          <cell r="H20" t="str">
            <v>Phụ lục 6</v>
          </cell>
        </row>
        <row r="21">
          <cell r="B21" t="str">
            <v>Nguyễn Thị Út Hiền</v>
          </cell>
          <cell r="C21" t="str">
            <v>Số giờ NCKH năm 2016-2017 chuyển sang</v>
          </cell>
          <cell r="D21">
            <v>9.65</v>
          </cell>
          <cell r="E21">
            <v>1021.75</v>
          </cell>
          <cell r="F21">
            <v>587</v>
          </cell>
          <cell r="G21">
            <v>434.75</v>
          </cell>
          <cell r="H21"/>
        </row>
        <row r="22">
          <cell r="B22"/>
          <cell r="C22"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22">
            <v>13.1</v>
          </cell>
          <cell r="E22"/>
          <cell r="F22"/>
          <cell r="G22"/>
          <cell r="H22" t="str">
            <v>Phụ lục 3</v>
          </cell>
        </row>
        <row r="23">
          <cell r="B23"/>
          <cell r="C23" t="str">
            <v>Tác giả Nguyễn Thị Út Hiền  "Tăng cường sử dụng sơ đồ tư duy vào quá trình dạy học" đăng trên Kỷ yếu hội thảo cấp khoa khoa Công nghệ Cơ khí , Đại học Công nghiệp Thực phẩm</v>
          </cell>
          <cell r="D23">
            <v>59</v>
          </cell>
          <cell r="E23"/>
          <cell r="F23"/>
          <cell r="G23"/>
          <cell r="H23" t="str">
            <v>Kỷ yếu hội thảo, trang 31-36</v>
          </cell>
        </row>
        <row r="24">
          <cell r="B24"/>
          <cell r="C24" t="str">
            <v>Tác giả Nguyễn Thị Út Hiền  "Nâng cao năng lực giảng viên, sinh viên" đăng trên "hội thảo cấp khoa", khoa Công nghệ Cơ khí , Đại học Công nghiệp Thực phẩm</v>
          </cell>
          <cell r="D24">
            <v>59</v>
          </cell>
          <cell r="E24"/>
          <cell r="F24"/>
          <cell r="G24"/>
          <cell r="H24" t="str">
            <v>Kỷ yếu hội thảo, trang 41-36</v>
          </cell>
        </row>
        <row r="25">
          <cell r="B25"/>
          <cell r="C25" t="str">
            <v>Tác giả " Research on the operation mode of heat pump drying machine with drying experiments of scallions for saving energy " đăng trên Tạp chí cơ khí Việt Nam" có chỉ số ISSN: 0866-7056</v>
          </cell>
          <cell r="D25">
            <v>822</v>
          </cell>
          <cell r="E25"/>
          <cell r="F25"/>
          <cell r="G25"/>
          <cell r="H25" t="str">
            <v>Bài báo</v>
          </cell>
        </row>
        <row r="26">
          <cell r="B26"/>
          <cell r="C26" t="str">
            <v>Tham gia Hội đồng nghiệm thu đề tài NCKH cấp "Trường", "Nghiên cứu tăng năng suất 1ạnh của hệ thống điều hòa không khí  CO2 với dàn bay hơi kênh micro" " của chủ nhiệm đề tài " Võ Kim Hằng ", QĐ số :2430/QĐ-DCT ngày 25/10/2018</v>
          </cell>
          <cell r="D26">
            <v>59</v>
          </cell>
          <cell r="E26"/>
          <cell r="F26"/>
          <cell r="G26"/>
          <cell r="H26" t="str">
            <v>Phụ lục 7</v>
          </cell>
        </row>
        <row r="27">
          <cell r="B27" t="str">
            <v>Lý Thanh Hùng</v>
          </cell>
          <cell r="C27" t="str">
            <v>Bảo lưu năm 2017-2018</v>
          </cell>
          <cell r="D27">
            <v>31</v>
          </cell>
          <cell r="E27">
            <v>1015.9</v>
          </cell>
          <cell r="F27">
            <v>587</v>
          </cell>
          <cell r="G27">
            <v>428.9</v>
          </cell>
          <cell r="H27"/>
        </row>
        <row r="28">
          <cell r="B28"/>
          <cell r="C28" t="str">
            <v>Tho Nguyen, Tho Trinh, Hung Ly, Nhiem Tran and Nghi Huynh, Thanh-Long Le, "Development of a Decision support system for selection of optimal machining parameters and tool inserts in turning process", Proceedings of 2018 International Conference on Machini</v>
          </cell>
          <cell r="D28">
            <v>78</v>
          </cell>
          <cell r="E28"/>
          <cell r="F28"/>
          <cell r="G28"/>
          <cell r="H28" t="str">
            <v>Phụ lục 15</v>
          </cell>
        </row>
        <row r="29">
          <cell r="B29"/>
          <cell r="C29" t="str">
            <v>Biên soạn tài liệu hướng dẫn thực hành môn " TH ĐÚC - NHIỆT LUYỆN"</v>
          </cell>
          <cell r="D29">
            <v>58.7</v>
          </cell>
          <cell r="E29"/>
          <cell r="F29"/>
          <cell r="G29"/>
          <cell r="H29" t="str">
            <v>Phụ lục 8</v>
          </cell>
        </row>
        <row r="30">
          <cell r="B30"/>
          <cell r="C30" t="str">
            <v>Đề tài cấp trường: Nghiên cứu tăng năng suất lạnh của hệ thống điều hòa không khí CO2 với dàn bay hơi kênh micro, thời gian thực hiện: 01/12/2017 - 30/11/2018</v>
          </cell>
          <cell r="D30">
            <v>104.8</v>
          </cell>
          <cell r="E30"/>
          <cell r="F30"/>
          <cell r="G30"/>
          <cell r="H30" t="str">
            <v>Phụ lục 7</v>
          </cell>
        </row>
        <row r="31">
          <cell r="B31"/>
          <cell r="C31" t="str">
            <v xml:space="preserve">Nguyen Vu Anh Duy, Ly Thanh Hung "Optimal Job Scheduling of Multiple Rail Cranes in Rail Stations with Simulated Annealing Algorithm" đăng trên "International Conference on Machining, Materials and Mechanical Technologies 2018 (IC3MT 2018)", pp. 432 435, </v>
          </cell>
          <cell r="D31">
            <v>234.7</v>
          </cell>
          <cell r="E31"/>
          <cell r="F31"/>
          <cell r="G31"/>
          <cell r="H31" t="str">
            <v>Phụ lục 1</v>
          </cell>
        </row>
        <row r="32">
          <cell r="B32"/>
          <cell r="C32" t="str">
            <v>Mô Hình Hóa Động Học Của Trọng Tải Cho Cần Cẩu Dạng Cầu Trục (Tạp chí Cơ Khí Việt Nam, số 5 năm 2019)</v>
          </cell>
          <cell r="D32">
            <v>508.7</v>
          </cell>
          <cell r="E32"/>
          <cell r="F32"/>
          <cell r="G32"/>
          <cell r="H32" t="str">
            <v>Giấy xác nhận ngày 25/5/2019 (file kèm theo)</v>
          </cell>
        </row>
        <row r="33">
          <cell r="B33" t="str">
            <v>Ngô Trọng Hùng</v>
          </cell>
          <cell r="C33" t="str">
            <v>Số giờ NCKH bảo lưu năm 2017-2018</v>
          </cell>
          <cell r="D33">
            <v>1250.5</v>
          </cell>
          <cell r="E33">
            <v>1250.5</v>
          </cell>
          <cell r="F33">
            <v>587</v>
          </cell>
          <cell r="G33">
            <v>663.5</v>
          </cell>
          <cell r="H33"/>
        </row>
        <row r="34">
          <cell r="B34" t="str">
            <v>Hoàng Trọng Trần Huy</v>
          </cell>
          <cell r="C34" t="str">
            <v>Nghiên cứu sấy tôm dùng bộ gia nhiệt không khí bằng năng lượng mặt trời có nhám nhân tạo phoi kim loại  "STUDY ON SHRIMP DRYING USING THE SOLAR AIR HEATER DUCT ROUGHENED WITH METAL WASTE" KS. Hoàng Trọng Trần Huy, ThS. Huỳnh Văn Nam, TS. Võ Tuyển, TS. Ngu</v>
          </cell>
          <cell r="D34">
            <v>352</v>
          </cell>
          <cell r="E34">
            <v>834.40000000000009</v>
          </cell>
          <cell r="F34">
            <v>587</v>
          </cell>
          <cell r="G34">
            <v>247.40000000000009</v>
          </cell>
          <cell r="H34" t="str">
            <v>phụ lục 27</v>
          </cell>
        </row>
        <row r="35">
          <cell r="B35"/>
          <cell r="C35" t="str">
            <v>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v>
          </cell>
          <cell r="D35">
            <v>13.1</v>
          </cell>
          <cell r="E35"/>
          <cell r="F35"/>
          <cell r="G35"/>
          <cell r="H35"/>
        </row>
        <row r="37">
          <cell r="B37" t="str">
            <v>Nguyễn Minh Huy</v>
          </cell>
          <cell r="C37" t="str">
            <v>Tác giả Đặng Văn Hải/ đồng tác giả bài báo Nguyễn Minh Huy  "Đổi mới chương trình đào tạo nghề ngắn hạn theo mô đun " đăng trên Kỷ yếu Hội thảo đổi mới hoạt động đào tạo, bồi dưỡng ngắn hạn của Trường Đại học Công nghiệp Thực phẩm Tp. Hồ Chí Minh.</v>
          </cell>
          <cell r="D37">
            <v>19.7</v>
          </cell>
          <cell r="E37">
            <v>415.4</v>
          </cell>
          <cell r="F37">
            <v>587</v>
          </cell>
          <cell r="G37">
            <v>-171.60000000000002</v>
          </cell>
          <cell r="H37" t="str">
            <v>Phụ lục 5</v>
          </cell>
        </row>
        <row r="38">
          <cell r="B38"/>
          <cell r="C38" t="str">
            <v>Nguyễn Minh Huy " Công nghệp 4.0 tác động đến ngành công nghệ thực phẩm " đăng trên tạp chí khoa công nghệ cơ khí</v>
          </cell>
          <cell r="D38">
            <v>59</v>
          </cell>
          <cell r="E38"/>
          <cell r="F38"/>
          <cell r="G38"/>
          <cell r="H38" t="str">
            <v>Kỷ yếu Hội thảo Khoa học cấp khoa, trang 97-100</v>
          </cell>
        </row>
        <row r="39">
          <cell r="B39"/>
          <cell r="C39" t="str">
            <v>Nguyễn Minh Huy " Những thử thách của người làm việc  trong thời đại công nghiệp 4.0 " đăng trên tạp chí khoa Công nghệ Cơ khí</v>
          </cell>
          <cell r="D39">
            <v>59</v>
          </cell>
          <cell r="E39"/>
          <cell r="F39"/>
          <cell r="G39"/>
          <cell r="H39" t="str">
            <v>Kỷ yếu Hội thảo Khoa học cấp khoa, trang 118-120</v>
          </cell>
        </row>
        <row r="40">
          <cell r="B40"/>
          <cell r="C40" t="str">
            <v>Cao Dang Long, Cao Hung Phi, Nguyen Minh Huy, Dao Thanh Liem, Truong Quoc Thanh  " Apply Twister Savonius Rotor with Two Deflector Plates in Power Take off Systems  " 2018 international conference on Machining, Materials and Mechanical Technologies (IC3MT</v>
          </cell>
          <cell r="D40">
            <v>23.5</v>
          </cell>
          <cell r="E40"/>
          <cell r="F40"/>
          <cell r="G40"/>
          <cell r="H40" t="str">
            <v>Hồ sơ minh chứng bài báo gồm có: 
- Bìa tạp chí/ kỷ yếu
- Mục lục tạp chí/ kỷ yếu
- Bản tóm tắt bài báo.</v>
          </cell>
        </row>
        <row r="41">
          <cell r="B41"/>
          <cell r="C41" t="str">
            <v>Le The Truyen, Nguyen Minh Huy, Thanh Long Le,  " Stability Analysis of a Proximate Time Optimal Controlled Electrostatic Suspension System Using Piezo Actuator  " 2018 international conference on Machining, Materials and Mechanical Technologies (IC3MT)</v>
          </cell>
          <cell r="D41">
            <v>39.1</v>
          </cell>
          <cell r="E41"/>
          <cell r="F41"/>
          <cell r="G41"/>
          <cell r="H41" t="str">
            <v>Phụ lục 24</v>
          </cell>
        </row>
        <row r="42">
          <cell r="B42"/>
          <cell r="C42" t="str">
            <v>Nguyễn Hữu Thọ/ Trịnh Tiến Thọ, Nguyễn Minh Huy, Lý Thanh Hùng, giáo trình giảng dạy thực hành "Thực hành Đúc - Nhiệt luyện"</v>
          </cell>
          <cell r="D42">
            <v>58.7</v>
          </cell>
          <cell r="E42"/>
          <cell r="F42"/>
          <cell r="G42"/>
          <cell r="H42" t="str">
            <v>Phụ lục 8</v>
          </cell>
        </row>
        <row r="44">
          <cell r="B44" t="str">
            <v>Nguyễn Tấn Ken</v>
          </cell>
          <cell r="C44" t="str">
            <v>Số giờ NCKH năm 2017-2018 chuyển sang</v>
          </cell>
          <cell r="D44">
            <v>109.5</v>
          </cell>
          <cell r="E44">
            <v>650.90000000000009</v>
          </cell>
          <cell r="F44">
            <v>587</v>
          </cell>
          <cell r="G44">
            <v>63.900000000000091</v>
          </cell>
          <cell r="H44"/>
        </row>
        <row r="45">
          <cell r="B45"/>
          <cell r="C45" t="str">
            <v>Bài báo hội nghị khoa học quốc tế: Experimental Study of Circular Inlets Effect on the Performances of Gas-Liquid Cylindrical Cyclone Separators (GLCC), pp61, Ho Minh Kha, Nguyen Thanh Nam, Vo Tuyen, Nguyen Tan Ken -(IC3MT 2018), Ho Chi Minh City, Vietnam</v>
          </cell>
          <cell r="D45">
            <v>117.3</v>
          </cell>
          <cell r="E45"/>
          <cell r="F45"/>
          <cell r="G45"/>
          <cell r="H45" t="str">
            <v>Phụ lục 22</v>
          </cell>
        </row>
        <row r="46">
          <cell r="B46"/>
          <cell r="C46" t="str">
            <v>Bài báo hội nghị khoa học quốc tế: Experimental Study of Square Inlets Effect on the Performances  of Gas–Liquid Cylindrical Cyclone Separators (GLCC),pp230, Ho Minh Kha, Nguyen Thanh Nam, Vo Tuyen, Nguyen Tan Ken - (IC3MT 2018), Ho Chi Minh City, Vietnam</v>
          </cell>
          <cell r="D46">
            <v>117.3</v>
          </cell>
          <cell r="E46"/>
          <cell r="F46"/>
          <cell r="G46"/>
          <cell r="H46" t="str">
            <v>Phụ lục 23</v>
          </cell>
        </row>
        <row r="47">
          <cell r="B47"/>
          <cell r="C47" t="str">
            <v>Bài báo hội thảo khoa học cấp khoa: NGHIÊN CỨU PHÂN BỐ NHIỆT CỦA BỘ PHẬN GIA NHIỆT NƯỚNG BÁNH TRÁNG TRÊN MÁY SẢN XUẤT BÁNH TRÁNG BÒ BÍA TỰ ĐỘNG, Nguyễn Tấn Ken, Nguyễn Vũ Linh, Hoàng Trọng Trần Huy Khoa Công nghệ Cơ khí, Trường Đại học Công nghiệp Thực ph</v>
          </cell>
          <cell r="D47">
            <v>32.799999999999997</v>
          </cell>
          <cell r="E47"/>
          <cell r="F47"/>
          <cell r="G47"/>
          <cell r="H47" t="str">
            <v>Phụ lục 24</v>
          </cell>
        </row>
        <row r="48">
          <cell r="B48"/>
          <cell r="C48" t="str">
            <v>Trần Quốc Nhiệm, Nguyễn Tấn Ken "Research, design and manufacture a pig stomach cleaning machine" đăng trên tạp chí IJERA có chỉ số ISSN: 2248-9622</v>
          </cell>
          <cell r="D48">
            <v>274</v>
          </cell>
          <cell r="E48"/>
          <cell r="F48"/>
          <cell r="G48"/>
          <cell r="H48" t="str">
            <v>Phụ lục 21</v>
          </cell>
        </row>
        <row r="49">
          <cell r="B49" t="str">
            <v>Đinh Lê Cao Kỳ</v>
          </cell>
          <cell r="C49" t="str">
            <v>Đinh Lê Cao Kỳ "THỰC TRẠNG TRÌNH ĐỘ NGOẠI NGỮ VÀ ĐỀ XUẤT CẢI THIỆN NHẰM ĐẠT CHUẨN ĐẦU RA CHO SINH VIÊN" đăng trên kỷ yếu Hội thảo khoa học cấp khoa.</v>
          </cell>
          <cell r="D49">
            <v>59</v>
          </cell>
          <cell r="E49">
            <v>881</v>
          </cell>
          <cell r="F49">
            <v>587</v>
          </cell>
          <cell r="G49">
            <v>294</v>
          </cell>
          <cell r="H49" t="str">
            <v>Kỷ yếu hội thảo, trang 84-89</v>
          </cell>
        </row>
        <row r="50">
          <cell r="B50"/>
          <cell r="C50" t="str">
            <v>Đinh Lê Cao Kỳ "ỨNG DỤNG PHẦN MỀM AUTOMATION STUDIO 
TRONG TRUYỀN ĐỘNG THỦY LỰC – KHÍ NÉN"  đăng trên kỷ yếu Hội thảo khoa học cấp khoa.</v>
          </cell>
          <cell r="D50">
            <v>59</v>
          </cell>
          <cell r="E50"/>
          <cell r="F50"/>
          <cell r="G50"/>
          <cell r="H50" t="str">
            <v>Kỷ yếu hội thảo, trang 101-108</v>
          </cell>
        </row>
        <row r="51">
          <cell r="B51"/>
          <cell r="C51" t="str">
            <v>Đinh Lê Cao Kỳ "ỨNG DỤNG MASTERCAM TRONG MÔN HỌC THỰC HÀNH CAD/CAM"  đăng trên kỷ yếu Hội thảo khoa học cấp khoa.</v>
          </cell>
          <cell r="D51">
            <v>59</v>
          </cell>
          <cell r="E51"/>
          <cell r="F51"/>
          <cell r="G51"/>
          <cell r="H51" t="str">
            <v>Kỷ yếu hội thảo, trang 121-124</v>
          </cell>
        </row>
        <row r="53">
          <cell r="B53" t="str">
            <v>Phạm Hữu Lộc</v>
          </cell>
          <cell r="C53" t="str">
            <v>Số giờ NCKH năm 2017-2018 chuyển sang</v>
          </cell>
          <cell r="D53">
            <v>248.5</v>
          </cell>
          <cell r="E53">
            <v>1463.5</v>
          </cell>
          <cell r="F53">
            <v>587</v>
          </cell>
          <cell r="G53">
            <v>876.5</v>
          </cell>
          <cell r="H53"/>
        </row>
        <row r="54">
          <cell r="B54"/>
          <cell r="C54" t="str">
            <v>Tham gia Hội đồng nghiệm thu đề tài NCKH QĐ số :2973/QĐ-DCT ngày 11/12/2018</v>
          </cell>
          <cell r="D54">
            <v>59</v>
          </cell>
          <cell r="E54"/>
          <cell r="F54"/>
          <cell r="G54"/>
          <cell r="H54" t="str">
            <v>QĐ thành lập HĐ nghiệm thu</v>
          </cell>
        </row>
        <row r="55">
          <cell r="B55"/>
          <cell r="C55" t="str">
            <v>Tham gia Hội đồng nghiệm thu đề tài NCKH QĐ số :2974/QĐ-DCT ngày 11/12/2018</v>
          </cell>
          <cell r="D55">
            <v>59</v>
          </cell>
          <cell r="E55"/>
          <cell r="F55"/>
          <cell r="G55"/>
          <cell r="H55" t="str">
            <v>QĐ thành lập HĐ nghiệm thu</v>
          </cell>
        </row>
        <row r="56">
          <cell r="B56"/>
          <cell r="C56" t="str">
            <v>Tham gia Hội đồng nghiệm thu đề tài NCKH QĐ số :2986/QĐ-DCT ngày 11/12/2018</v>
          </cell>
          <cell r="D56">
            <v>59</v>
          </cell>
          <cell r="E56"/>
          <cell r="F56"/>
          <cell r="G56"/>
          <cell r="H56" t="str">
            <v>QĐ thành lập HĐ nghiệm thu</v>
          </cell>
        </row>
        <row r="57">
          <cell r="B57"/>
          <cell r="C57" t="str">
            <v>Tham gia hội đồng nghiệm thu đề tài cấp Khoa " Tài liệu hứơng dẫn thực hành đúc và nhiệt luyện"</v>
          </cell>
          <cell r="D57">
            <v>29</v>
          </cell>
          <cell r="E57"/>
          <cell r="F57"/>
          <cell r="G57"/>
          <cell r="H57" t="str">
            <v>Phụ lục 8</v>
          </cell>
        </row>
        <row r="58">
          <cell r="B58"/>
          <cell r="C58" t="str">
            <v>Tham gia Hội đồng nghiệm thu đề tài NCKH cấp tỉnh QĐ số :486/QĐ-UDTB ngày 09/11/2018</v>
          </cell>
          <cell r="D58">
            <v>94</v>
          </cell>
          <cell r="E58"/>
          <cell r="F58"/>
          <cell r="G58"/>
          <cell r="H58" t="str">
            <v>QĐ thành lập HĐ nghiệm thu</v>
          </cell>
        </row>
        <row r="59">
          <cell r="B59"/>
          <cell r="C59" t="str">
            <v>Tham gia phản biện đề tài NCKH cấp bộ QĐ số :4611/QĐ-BGDĐT ngày 9/11/2018</v>
          </cell>
          <cell r="D59">
            <v>117</v>
          </cell>
          <cell r="E59"/>
          <cell r="F59"/>
          <cell r="G59"/>
          <cell r="H59" t="str">
            <v>QĐ thành lập HĐ nghiệm thu</v>
          </cell>
        </row>
        <row r="60">
          <cell r="B60"/>
          <cell r="C60" t="str">
            <v>Tham gia Hội đồng nghiệm thu đề tài NCKH cấp bộ QĐ số :4610/QĐ-UDTB ngày 26/10/2018</v>
          </cell>
          <cell r="D60">
            <v>94</v>
          </cell>
          <cell r="E60"/>
          <cell r="F60"/>
          <cell r="G60"/>
          <cell r="H60" t="str">
            <v>QĐ thành lập HĐ nghiệm thu</v>
          </cell>
        </row>
        <row r="61">
          <cell r="B61"/>
          <cell r="C61" t="str">
            <v>Phạm Hữu Lộc, Bài báo "Nghiên cứu đánh bóng bằng dung dịch hạt mài được dẫn động bằng khí và bơm trên kính quang học NBK-7" đăng trên Tạp chí Cơ khí Việt Nam, ISSN: 0866-7056 (điểm tối đa: 1,0 điểm)</v>
          </cell>
          <cell r="D61">
            <v>704</v>
          </cell>
          <cell r="E61"/>
          <cell r="F61"/>
          <cell r="G61"/>
          <cell r="H61" t="str">
            <v>Giấy xác nhận đăng bài</v>
          </cell>
        </row>
        <row r="62">
          <cell r="B62" t="str">
            <v>Huỳnh Văn Nam</v>
          </cell>
          <cell r="C62" t="str">
            <v>Tác giả KS. Hoàng Trọng Trần Huy, ThS. Huỳnh Văn Nam, TS. Võ Tuyển, TS. Nguyễn Minh Phú Nghiên cứu sấy tôm dùng bộ gia nhiệt không khí bằng năng lượng mặt trời có nhám nhân tạo phoi kim loại  "STUDY ON SHRIMP DRYING USING THE SOLAR AIR HEATER DUCT ROUGHEN</v>
          </cell>
          <cell r="D62">
            <v>117.3</v>
          </cell>
          <cell r="E62">
            <v>404.29999999999995</v>
          </cell>
          <cell r="F62">
            <v>587</v>
          </cell>
          <cell r="G62">
            <v>-182.70000000000005</v>
          </cell>
          <cell r="H62" t="str">
            <v>Phụ lục 27</v>
          </cell>
        </row>
        <row r="63">
          <cell r="B63"/>
          <cell r="C63" t="str">
            <v>Huỳnh Văn Nam, Nguyễn Hữu Thọ " Chương trình đào tạo gắn liền với sự phát triển của doanh nghiệp" đăng trên kỷ yếu Hội thảo khoa học cấp khoa.</v>
          </cell>
          <cell r="D63">
            <v>39.299999999999997</v>
          </cell>
          <cell r="E63"/>
          <cell r="F63"/>
          <cell r="G63"/>
          <cell r="H63" t="str">
            <v>Kỷ yếu hội thảo, từ trang 6-20</v>
          </cell>
        </row>
        <row r="64">
          <cell r="B64"/>
          <cell r="C64"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64">
            <v>13.1</v>
          </cell>
          <cell r="E64"/>
          <cell r="F64"/>
          <cell r="G64"/>
          <cell r="H64" t="str">
            <v>Phụ lục 2</v>
          </cell>
        </row>
        <row r="66">
          <cell r="B66" t="str">
            <v>Lê Văn Nam</v>
          </cell>
          <cell r="C66"/>
          <cell r="D66"/>
          <cell r="E66">
            <v>300.7</v>
          </cell>
          <cell r="F66">
            <v>244.58333333333331</v>
          </cell>
          <cell r="G66">
            <v>56.116666666666674</v>
          </cell>
          <cell r="H66" t="str">
            <v>Miễn giảm 100% giờ NCKH  trong học kỳ 2 NH 2018-2019. (Kèm theo Quyết định số: 2171/QĐ-DCT)</v>
          </cell>
        </row>
        <row r="67">
          <cell r="B67"/>
          <cell r="C67" t="str">
            <v>Ủy viên, thư ký Hội đồng nghiêm thu đề tài “XÂY DỰNG HỌC LIỆU HỖ TRỢ DẠY HỌC VẬT LÝ ĐẠI CƯƠNG THEO TIẾP CẬN CDIO” của chủ nhiệm Tạ Thị Kim Tuyến</v>
          </cell>
          <cell r="D67">
            <v>59</v>
          </cell>
          <cell r="E67"/>
          <cell r="F67"/>
          <cell r="G67"/>
          <cell r="H67" t="str">
            <v>Quyết định thành lập hội đồng</v>
          </cell>
        </row>
        <row r="68">
          <cell r="B68"/>
          <cell r="C68" t="str">
            <v>Báo cáo tham dự hội thảo khoa học khoa công nghệ cơ khí: TỔ CHỨC “LỚP HỌC ĐẢO NGƯỢC” NHẰM TẠO RA MÔI TRƯỜNG HỌC TẬP LINH HOẠT, GIẢM THỜI GIAN TIẾP THU THỤ ĐỘNG CỦA SINH VIÊN</v>
          </cell>
          <cell r="D68">
            <v>59</v>
          </cell>
          <cell r="E68"/>
          <cell r="F68"/>
          <cell r="G68"/>
          <cell r="H68" t="str">
            <v>Kỷ yếu hội thảo, từ trang 60-64</v>
          </cell>
        </row>
        <row r="69">
          <cell r="B69"/>
          <cell r="C69" t="str">
            <v>Tác giả Nguyen Thi Ut Hien, Le Van Nam and Pham Van Toan, Bài báo “The Use of Matlab/Simulink Tool in Modeling the Hysteresis Phenomenon of Piezoelectric Actuators” Journal of Engineering Research and Application
ISSN : 2248-9622 Vol. 9,Issue 8 (Series -I</v>
          </cell>
          <cell r="D69">
            <v>182.7</v>
          </cell>
          <cell r="E69"/>
          <cell r="F69"/>
          <cell r="G69"/>
          <cell r="H69" t="str">
            <v>Phụ lục 29</v>
          </cell>
        </row>
        <row r="70">
          <cell r="B70" t="str">
            <v>Trần Quốc Nhiệm</v>
          </cell>
          <cell r="C70" t="str">
            <v>Khối lượng NCKH năm 2017 - 2018</v>
          </cell>
          <cell r="D70">
            <v>82.1</v>
          </cell>
          <cell r="E70">
            <v>1588.4</v>
          </cell>
          <cell r="F70">
            <v>587</v>
          </cell>
          <cell r="G70">
            <v>1001.4000000000001</v>
          </cell>
          <cell r="H70"/>
        </row>
        <row r="71">
          <cell r="B71"/>
          <cell r="C71" t="str">
            <v>Trần Quốc Nhiệm, Nguyễn Tấn Ken "Research, design and manufacture a pig stomach cleaning machine" đăng trên tạp chí IJERA có chỉ số ISSN: 2248-9622</v>
          </cell>
          <cell r="D71">
            <v>548</v>
          </cell>
          <cell r="E71"/>
          <cell r="F71"/>
          <cell r="G71"/>
          <cell r="H71" t="str">
            <v>Phụ lục 20</v>
          </cell>
        </row>
        <row r="72">
          <cell r="B72"/>
          <cell r="C72" t="str">
            <v>Lý Thanh Hùng, Trần Quốc Nhiệm "MÔ HÌNH HÓA ĐỘNG HỌC CỦA TRỌNG TẢI CHO CẦN CẨU DẠNG CẦU TRỤC" đăng trên Tạp chí Cơ khí Việt Nam</v>
          </cell>
          <cell r="D72">
            <v>254.3</v>
          </cell>
          <cell r="E72"/>
          <cell r="F72"/>
          <cell r="G72"/>
          <cell r="H72" t="str">
            <v>Phụ lục 28</v>
          </cell>
        </row>
        <row r="73">
          <cell r="B73"/>
          <cell r="C73" t="str">
            <v>Trần Quốc Nhiệm "STUDY ON RICE HUSK HUSKING MACHINE IMPROVEMENT", Proceedings of 2018 International Conference on Machining, Materials and Mechanical Technologies (IC3MT), 19-22 September 2018, Rex Hotel, HCMC, Vietnam, ISBN: 978-604-73-6010-9</v>
          </cell>
          <cell r="D73">
            <v>704</v>
          </cell>
          <cell r="E73"/>
          <cell r="F73"/>
          <cell r="G73"/>
          <cell r="H73" t="str">
            <v>Full bài báo, giấy chứng nhận báo cáo, bìa tạp chí</v>
          </cell>
        </row>
        <row r="74">
          <cell r="B74" t="str">
            <v>Hồ Thị Mỹ Nữ</v>
          </cell>
          <cell r="C74" t="str">
            <v>Số giờ năm học 2017-2018 chuyển sang</v>
          </cell>
          <cell r="D74">
            <v>1018.83</v>
          </cell>
          <cell r="E74">
            <v>2074.5299999999997</v>
          </cell>
          <cell r="F74">
            <v>232.35416666666666</v>
          </cell>
          <cell r="G74">
            <v>1842.175833333333</v>
          </cell>
          <cell r="H74" t="str">
            <v>Miễn giảm Phó trưởng khoa phụ trách 40% (11,5 tháng)
Quyết định</v>
          </cell>
        </row>
        <row r="75">
          <cell r="B75"/>
          <cell r="C75" t="str">
            <v>Hồ Thị Mỹ Nữ, Lưu Phương Minh, Nguyễn Hữu Lộc "Experimental and Numerical studies on Rotary Friction Welding of Ti-6Al-4V" đăng trên "International Conference on Machining, Materials and Mechanical Technologies 2018 (IC3MT 2018)", pp. 432 435, ISBN 978-60</v>
          </cell>
          <cell r="D75">
            <v>391</v>
          </cell>
          <cell r="E75"/>
          <cell r="F75"/>
          <cell r="G75"/>
          <cell r="H75"/>
        </row>
        <row r="76">
          <cell r="B76"/>
          <cell r="C76" t="str">
            <v xml:space="preserve">Hồ Thị Mỹ Nữ, Lê Thể Truyền, Lưu Phương Minh, Nguyễn Hữu Lộc "“A study on rotary friction welding of titanium alloy (Ti6Al4V)” đăng trên tạp chí https://www.hindawi.com;  https://doi.org/10.1155/2019/4728213. </v>
          </cell>
          <cell r="D76">
            <v>586</v>
          </cell>
          <cell r="E76"/>
          <cell r="F76"/>
          <cell r="G76"/>
          <cell r="H76" t="str">
            <v>Phụ lục 19</v>
          </cell>
        </row>
        <row r="77">
          <cell r="B77"/>
          <cell r="C77" t="str">
            <v>Kỷ yếu Hội thảo Khoa học khoa "Yếu tố tích hợp kiến thức trong đồ án tốt nghiệp cho sinh viên ngành Cơ điện tử</v>
          </cell>
          <cell r="D77">
            <v>19.7</v>
          </cell>
          <cell r="E77"/>
          <cell r="F77"/>
          <cell r="G77"/>
          <cell r="H77" t="str">
            <v>Kỷ yếu Hội thảo khoa trang 52-59</v>
          </cell>
        </row>
        <row r="78">
          <cell r="B78"/>
          <cell r="C78" t="str">
            <v>Tham gia Hội đồng nghiệm thu đề tài NCKH cấp "Trường", "Nghiên cứu tăng năng suất 1ạnh của hệ thống điều hòa không khí  CO2 với dàn bay hơi kênh micro" " của chủ nhiệm đề tài " Võ Kim Hằng ", QĐ số :2430/QĐ-DCT ngày 25/10/2018</v>
          </cell>
          <cell r="D78">
            <v>59</v>
          </cell>
          <cell r="E78"/>
          <cell r="F78"/>
          <cell r="G78"/>
          <cell r="H78" t="str">
            <v>Phụ lục 7</v>
          </cell>
        </row>
        <row r="79">
          <cell r="B79" t="str">
            <v>Phan Hoàng Phụng</v>
          </cell>
          <cell r="C79" t="str">
            <v>Số giờ NCKH năm 2017-2018 chuyển sang</v>
          </cell>
          <cell r="D79">
            <v>536.16666666666697</v>
          </cell>
          <cell r="E79">
            <v>1607.2666666666669</v>
          </cell>
          <cell r="F79">
            <v>587</v>
          </cell>
          <cell r="G79">
            <v>1020.2666666666669</v>
          </cell>
          <cell r="H79"/>
        </row>
        <row r="80">
          <cell r="B80"/>
          <cell r="C80" t="str">
            <v>Tham gia Hội đồng nghiệm thu đề tài nghiệm thu đề tài NCKH QĐ số: 2973/QĐ-DCT ngày 11/12/2018</v>
          </cell>
          <cell r="D80">
            <v>59</v>
          </cell>
          <cell r="E80"/>
          <cell r="F80"/>
          <cell r="G80"/>
          <cell r="H80" t="str">
            <v>Quyết định</v>
          </cell>
        </row>
        <row r="81">
          <cell r="B81"/>
          <cell r="C81" t="str">
            <v>Tham gia Hội đồng nghiệm thu đề tài nghiệm thu đề tài NCKH QĐ số: 2986/QĐ-DCT ngày 11/12/2018</v>
          </cell>
          <cell r="D81">
            <v>59</v>
          </cell>
          <cell r="E81"/>
          <cell r="F81"/>
          <cell r="G81"/>
          <cell r="H81" t="str">
            <v>Quyết định</v>
          </cell>
        </row>
        <row r="82">
          <cell r="B82"/>
          <cell r="C82" t="str">
            <v>Tham gia Hội đồng nghiệm thu đề tài nghiệm thu đề tài NCKH QĐ số: 2974/QĐ-DCT ngày 11/12/2018</v>
          </cell>
          <cell r="D82">
            <v>59</v>
          </cell>
          <cell r="E82"/>
          <cell r="F82"/>
          <cell r="G82"/>
          <cell r="H82" t="str">
            <v>Quyết định</v>
          </cell>
        </row>
        <row r="83">
          <cell r="B83"/>
          <cell r="C83" t="str">
            <v>Kỷ yếu hội thảo Khoa học cấp khoa "Ứng dụng phần mềm Autodesk Inventor trong môn học Chi tiết máy"</v>
          </cell>
          <cell r="D83">
            <v>59</v>
          </cell>
          <cell r="E83"/>
          <cell r="F83"/>
          <cell r="G83"/>
          <cell r="H83" t="str">
            <v>Kỷ yếu Hội thảo khoa, trang 65-69</v>
          </cell>
        </row>
        <row r="84">
          <cell r="B84"/>
          <cell r="C84" t="str">
            <v>Tác giả Đặng Văn Hải/ đồng tác giả bài báo Nguyễn Thị Út Hiền, Phan Hoàng Phụng  "Chương trình đào tạo ngắn hạn phải gắn liền với sự phát triển của doanh nghiệp" đăng trên Kỷ yếu Hội thảo đổi mới hoạt động đào tạo, bồi dưỡng ngắn hạn của Trường Đại học Cô</v>
          </cell>
          <cell r="D84">
            <v>13.1</v>
          </cell>
          <cell r="E84"/>
          <cell r="F84"/>
          <cell r="G84"/>
          <cell r="H84" t="str">
            <v>Phụ lục 3</v>
          </cell>
        </row>
        <row r="85">
          <cell r="B85"/>
          <cell r="C85" t="str">
            <v>Tác giả " Mô hình hóa hệ thống kho hàng tự động " Tạp chí cơ khí Việt Nam", chỉ số ISSN/ISBN, NXB.</v>
          </cell>
          <cell r="D85">
            <v>822</v>
          </cell>
          <cell r="E85"/>
          <cell r="F85"/>
          <cell r="G85"/>
          <cell r="H85" t="str">
            <v>Bìa tạp chí
Bài báo</v>
          </cell>
        </row>
        <row r="86">
          <cell r="B86" t="str">
            <v>Nguyễn Lê Thái</v>
          </cell>
          <cell r="C86" t="str">
            <v>Số giờ NCKH năm 2017-2018 chuyển sang</v>
          </cell>
          <cell r="D86">
            <v>806.83</v>
          </cell>
          <cell r="E86">
            <v>1433.83</v>
          </cell>
          <cell r="F86">
            <v>587</v>
          </cell>
          <cell r="G86">
            <v>846.82999999999993</v>
          </cell>
          <cell r="H86"/>
        </row>
        <row r="87">
          <cell r="B87"/>
          <cell r="C87" t="str">
            <v>Tham gia Hội đồng nghiệm thu đề tài NCKH QĐ số:2973/QĐ-DCT ngày 11/12/2018</v>
          </cell>
          <cell r="D87">
            <v>59</v>
          </cell>
          <cell r="E87"/>
          <cell r="F87"/>
          <cell r="G87"/>
          <cell r="H87" t="str">
            <v>QĐ thành lập HĐ nghiệm thu</v>
          </cell>
        </row>
        <row r="88">
          <cell r="B88"/>
          <cell r="C88" t="str">
            <v>Tham gia Hội đồng nghiệm thu đề tài NCKH QĐ số:2974/QĐ-DCT ngày 11/12/2018</v>
          </cell>
          <cell r="D88">
            <v>59</v>
          </cell>
          <cell r="E88"/>
          <cell r="F88"/>
          <cell r="G88"/>
          <cell r="H88" t="str">
            <v>QĐ thành lập HĐ nghiệm thu</v>
          </cell>
        </row>
        <row r="89">
          <cell r="B89"/>
          <cell r="C89" t="str">
            <v>Tham gia Hội đồng nghiệm thu đề tài NCKH QĐ số:2986/QĐ-DCT ngày 11/12/2018</v>
          </cell>
          <cell r="D89">
            <v>59</v>
          </cell>
          <cell r="E89"/>
          <cell r="F89"/>
          <cell r="G89"/>
          <cell r="H89" t="str">
            <v>QĐ thành lập HĐ nghiệm thu</v>
          </cell>
        </row>
        <row r="90">
          <cell r="B90"/>
          <cell r="C90" t="str">
            <v>Bài báo "Super broadband near-infrared emission and energy transfer in Nd–Bi–Er co-doped transparent silicate glass-ceramics" đăng trên Tạp chí Materials Letters, ISSN: 0167-577X (SCI)</v>
          </cell>
          <cell r="D90">
            <v>195.5</v>
          </cell>
          <cell r="E90"/>
          <cell r="F90"/>
          <cell r="G90"/>
          <cell r="H90" t="str">
            <v>Phụ lục 25</v>
          </cell>
        </row>
        <row r="91">
          <cell r="B91"/>
          <cell r="C91" t="str">
            <v>Bài báo "Enhanced near/mid-infrared emission bands centered at ∼1.54 and ∼2.73 µm of Er3+-doped in transparent silicate glass-ceramics via Mn2+-Yb3+ dimer" đăng trên Tạp chí Infrared Physics &amp; Technology, ISSN: 1350-4495 (SCI)</v>
          </cell>
          <cell r="D91">
            <v>195.5</v>
          </cell>
          <cell r="E91"/>
          <cell r="F91"/>
          <cell r="G91"/>
          <cell r="H91" t="str">
            <v>Phụ lục 26</v>
          </cell>
        </row>
        <row r="92">
          <cell r="B92"/>
          <cell r="C92" t="str">
            <v>Bài báo "CÔNG TÁC XÂY DỰNG VĂN HÓA SƯ PHẠM KHOA CÔNG NGHỆ CƠ KHÍ", Hội tháo khoa học khoa Công nghệ cơ khi</v>
          </cell>
          <cell r="D92">
            <v>59</v>
          </cell>
          <cell r="E92"/>
          <cell r="F92"/>
          <cell r="G92"/>
          <cell r="H92" t="str">
            <v>Kỷ yếu hội thảo, trang 47-51</v>
          </cell>
        </row>
        <row r="93">
          <cell r="B93" t="str">
            <v>Nguyễn Hữu Thọ</v>
          </cell>
          <cell r="C93" t="str">
            <v>Số giờ NCKH năm 2017-2018 chuyển sang</v>
          </cell>
          <cell r="D93">
            <v>675.15</v>
          </cell>
          <cell r="E93">
            <v>3881.8900000000003</v>
          </cell>
          <cell r="F93">
            <v>587</v>
          </cell>
          <cell r="G93">
            <v>3294.8900000000003</v>
          </cell>
          <cell r="H93"/>
        </row>
        <row r="94">
          <cell r="B94"/>
          <cell r="C94" t="str">
            <v>Hồ Thúc Nin, Nguyễn Hữu Thọ, "Phân tích và mô phỏng động lực học mềm của cơ cấu tay quay con trượt bằng tích hợp ANSYS/ADAMS", Tạp chí Cơ khí Việt Nam, ISSM:0866-7056, Số 6, năm 2018, web:cokhivietnam.vn. NXB: NXB: Tổng Hội Cơ khí Việt Nam</v>
          </cell>
          <cell r="D94">
            <v>254.3</v>
          </cell>
          <cell r="E94"/>
          <cell r="F94"/>
          <cell r="G94"/>
          <cell r="H94" t="str">
            <v>Phụ lục 10</v>
          </cell>
        </row>
        <row r="95">
          <cell r="B95"/>
          <cell r="C95" t="str">
            <v>Huu-Tho Nguyen, Achmad P. Rifai, Huu-Nghi Huynh, Quoc-Thanh Truong, "Multi-objective production planning for a flexible manufacturing system based on NSBBO method", Exchanges: Warwick Research Journal, Vol 6 No 3 (2019), ISSN:2053-9665; web: https://excha</v>
          </cell>
          <cell r="D95">
            <v>411</v>
          </cell>
          <cell r="E95"/>
          <cell r="F95"/>
          <cell r="G95"/>
          <cell r="H95" t="str">
            <v>Phụ lục 11</v>
          </cell>
        </row>
        <row r="96">
          <cell r="B96"/>
          <cell r="C96" t="str">
            <v>Nguyen Huu Tho, TTT Vu, HH Nghi, "Research on determination of optimum parameters for the lower extremity exoskeleton", International Conference on Recent Advances in Industrial Engineering and Manufacturing (ICRAIEM 2018), published in Scopus-indexed pro</v>
          </cell>
          <cell r="D96">
            <v>456.67</v>
          </cell>
          <cell r="E96"/>
          <cell r="F96"/>
          <cell r="G96"/>
          <cell r="H96" t="str">
            <v>Phụ lục 12</v>
          </cell>
        </row>
        <row r="97">
          <cell r="B97"/>
          <cell r="C97" t="str">
            <v>Nghi Huynh Huu, Duc Tran Cong Toan, Tho Nguyen Huu and Ha Thai Thi Thu, Effects of infill, infill patterns and number of perimeter shells on casting patterns fabricated using FDM method, The 4th International Conference on Green Technology and Sustainable</v>
          </cell>
          <cell r="D97">
            <v>127.17</v>
          </cell>
          <cell r="E97"/>
          <cell r="F97"/>
          <cell r="G97"/>
          <cell r="H97" t="str">
            <v>Phụ lục 13</v>
          </cell>
        </row>
        <row r="98">
          <cell r="B98"/>
          <cell r="C98" t="str">
            <v>Tho Nguyen, Tho Trinh, Hung Ly, Nhiem Tran and Nghi Huynh, Thanh-Long Le, "Development of a Decision support system for selection of optimal machining parameters and tool inserts in turning process", Proceedings of 2018 International Conference on Machini</v>
          </cell>
          <cell r="D98">
            <v>339.11</v>
          </cell>
          <cell r="E98"/>
          <cell r="F98"/>
          <cell r="G98"/>
          <cell r="H98" t="str">
            <v>Phụ lục 15</v>
          </cell>
        </row>
        <row r="99">
          <cell r="B99"/>
          <cell r="C99" t="str">
            <v>Teoh, Y. H., How, H. G., Masjuki, H. H., Nguyen, H. T., Kalam, M. A., &amp; Alabdulkarem, A. (2019). Investigation on particulate emissions and combustion characteristics of a common-rail diesel engine fueled with Moringa oleifera biodiesel-diesel blends. Ren</v>
          </cell>
          <cell r="D99">
            <v>130.44</v>
          </cell>
          <cell r="E99"/>
          <cell r="F99"/>
          <cell r="G99"/>
          <cell r="H99" t="str">
            <v>Phụ lục 16</v>
          </cell>
        </row>
        <row r="100">
          <cell r="B100"/>
          <cell r="C100" t="str">
            <v xml:space="preserve">How, H. G., Teoh, Y. H., Masjuki, H. H., Nguyen, H. T., Kalam, M. A., Chuah, H. G., &amp; Alabdulkarem, A. (2019). Impact of two-stage injection fuel quantity on engine-out responses of a common-rail diesel engine fueled with coconut oil methyl esters-diesel </v>
          </cell>
          <cell r="D100">
            <v>111.81</v>
          </cell>
          <cell r="E100"/>
          <cell r="F100"/>
          <cell r="G100"/>
          <cell r="H100" t="str">
            <v>Phụ lục 17</v>
          </cell>
        </row>
        <row r="101">
          <cell r="B101"/>
          <cell r="C101" t="str">
            <v>Nguyễn Hữu Thọ, Đề xuất cải tiến đề cương chi tiết học phần ngành Công nghệ Chế tạo máy (HUFI) để đạt được chuẩn đầu ra, Báo cáo tại Hội thảo Khoa học cấp Khoa năm 2019</v>
          </cell>
          <cell r="D101">
            <v>19.670000000000002</v>
          </cell>
          <cell r="E101"/>
          <cell r="F101"/>
          <cell r="G101"/>
          <cell r="H101"/>
        </row>
        <row r="102">
          <cell r="B102"/>
          <cell r="C102" t="str">
            <v>Teoh, Y. H., Yu, K. H., How, H. G., &amp; Nguyen, H. T. (2019). Experimental Investigation of Performance, Emission and Combustion Characteristics of a Common-Rail Diesel Engine Fuelled with Bioethanol as a Fuel Additive in Coconut Oil Biodiesel Blends. Energ</v>
          </cell>
          <cell r="D102">
            <v>195.67</v>
          </cell>
          <cell r="E102"/>
          <cell r="F102"/>
          <cell r="G102"/>
          <cell r="H102" t="str">
            <v>Phụ lục  19</v>
          </cell>
        </row>
        <row r="103">
          <cell r="B103"/>
          <cell r="C103" t="str">
            <v xml:space="preserve">Tham gia hội đồng chấm Luận văn thạc sĩ theo QĐ số 3864/QĐ-ĐHBK-ĐTSĐH do Hiệu trưởng Trường ĐHBK-ĐHQG TP.HCM ký ngày 25/12/2018                                       </v>
          </cell>
          <cell r="D103">
            <v>70</v>
          </cell>
          <cell r="E103"/>
          <cell r="F103"/>
          <cell r="G103"/>
          <cell r="H103" t="str">
            <v>Quyết định</v>
          </cell>
        </row>
        <row r="104">
          <cell r="B104"/>
          <cell r="C104" t="str">
            <v xml:space="preserve">Tham gia hội đồng chấm Luận văn thạc sĩ theo QĐ số 3865/QĐ-ĐHBK-ĐTSĐH do Hiệu trưởng Trường ĐHBK-ĐHQG TP.HCM ký ngày 25/12/2018                                       </v>
          </cell>
          <cell r="D104">
            <v>70</v>
          </cell>
          <cell r="E104"/>
          <cell r="F104"/>
          <cell r="G104"/>
          <cell r="H104" t="str">
            <v>Quyết định</v>
          </cell>
        </row>
        <row r="105">
          <cell r="B105"/>
          <cell r="C105" t="str">
            <v>Tham gia hội đồng chấm Luận văn thạc sĩ theo QĐ số 1918/QĐ-ĐHCN do Hiệu trưởng ĐHCN TP.HCM ký ngày 12/09/2018</v>
          </cell>
          <cell r="D105">
            <v>70</v>
          </cell>
          <cell r="E105"/>
          <cell r="F105"/>
          <cell r="G105"/>
          <cell r="H105" t="str">
            <v>Quyết định</v>
          </cell>
        </row>
        <row r="106">
          <cell r="B106"/>
          <cell r="C106" t="str">
            <v>Tham gia hội đồng chấm Luận văn thạc sĩ theo QĐ số 2659/QĐ-ĐHCN do Hiệu trưởng ĐHCN TP.HCM ký ngày 11/12/2018</v>
          </cell>
          <cell r="D106">
            <v>70</v>
          </cell>
          <cell r="E106"/>
          <cell r="F106"/>
          <cell r="G106"/>
          <cell r="H106" t="str">
            <v>Quyết định</v>
          </cell>
        </row>
        <row r="107">
          <cell r="B107"/>
          <cell r="C107" t="str">
            <v>Tham gia Hội đồng đánh giá nghiệm thu đề tài NCKH cấp Trường theo QĐ số 2562/QĐ-ĐHCN do Hiệu trưởng ĐH Công nghiệp TP.HCM ký ngày 21/11/2018</v>
          </cell>
          <cell r="D107">
            <v>59</v>
          </cell>
          <cell r="E107"/>
          <cell r="F107"/>
          <cell r="G107"/>
          <cell r="H107" t="str">
            <v>Quyết định</v>
          </cell>
        </row>
        <row r="108">
          <cell r="B108"/>
          <cell r="C108" t="str">
            <v>Tham gia Hội đồng xét duyệt đế tài NCKH cấp trường năm học 2018-2019 theo QĐ số 2066/QĐ-DCT do Hiệu trưởng Trường ĐHCNTP TP.HCM ký ngày 18/09/2018</v>
          </cell>
          <cell r="D108">
            <v>59</v>
          </cell>
          <cell r="E108"/>
          <cell r="F108"/>
          <cell r="G108"/>
          <cell r="H108" t="str">
            <v>Quyết định</v>
          </cell>
        </row>
        <row r="109">
          <cell r="B109"/>
          <cell r="C109" t="str">
            <v>Tham gia Hội đồng xét duyệt đề tài NCKH cấp Khoa năm học 2018-2019</v>
          </cell>
          <cell r="D109">
            <v>29</v>
          </cell>
          <cell r="E109"/>
          <cell r="F109"/>
          <cell r="G109"/>
          <cell r="H109" t="str">
            <v>Biên bản</v>
          </cell>
        </row>
        <row r="110">
          <cell r="B110"/>
          <cell r="C110" t="str">
            <v>H.T.Nguyen, Q.N.Tran ,A.P. Rifai ,H.N.Huynh , Siti Zawiah Md Dawal, Simulation of the machine loading decision in flexible manufacturing cell based on FlexSim environment, International Journal of Engineering &amp; Technology (UAE), 7 (4.36) (2018) 1558-1563,</v>
          </cell>
          <cell r="D110">
            <v>411.1</v>
          </cell>
          <cell r="E110"/>
          <cell r="F110"/>
          <cell r="G110"/>
          <cell r="H110" t="str">
            <v>Bài báo</v>
          </cell>
        </row>
        <row r="111">
          <cell r="B111"/>
          <cell r="C111" t="str">
            <v>Huu Nghi Huynh, Ha Nguyen Thanh, Huu Tho Nguyen, Thi Thu Ha Thai, Optimization of the Position for the Support To Reduce Production Time on 3D Printers, International Journal of Engineering &amp; Technology (UAE), 7 (4.36) (2018) 1506-1509, ISSN: 2227-524X, S</v>
          </cell>
          <cell r="D111">
            <v>146.80000000000001</v>
          </cell>
          <cell r="E111"/>
          <cell r="F111"/>
          <cell r="G111"/>
          <cell r="H111" t="str">
            <v>Bài báo</v>
          </cell>
        </row>
        <row r="112">
          <cell r="B112"/>
          <cell r="C112" t="str">
            <v>Chủ biên giáo trình thực hành đúc - nhiệt luyện được HĐKHĐV nghiệm thu (biên soạn mới)</v>
          </cell>
          <cell r="D112">
            <v>176</v>
          </cell>
          <cell r="E112"/>
          <cell r="F112"/>
          <cell r="G112"/>
          <cell r="H112" t="str">
            <v>Phụ lục 8</v>
          </cell>
        </row>
        <row r="113">
          <cell r="B113" t="str">
            <v>Trịnh Tiến Thọ</v>
          </cell>
          <cell r="C113" t="str">
            <v>Số giờ NCKH năm 2017-2018 chuyển sang</v>
          </cell>
          <cell r="D113">
            <v>1655.9</v>
          </cell>
          <cell r="E113">
            <v>1909.6000000000001</v>
          </cell>
          <cell r="F113">
            <v>572.32499999999993</v>
          </cell>
          <cell r="G113">
            <v>1337.2750000000001</v>
          </cell>
          <cell r="H113" t="str">
            <v>Miễn giảm Phó trưởng khoa 40% (0,5 tháng)</v>
          </cell>
        </row>
        <row r="114">
          <cell r="B114"/>
          <cell r="C114" t="str">
            <v>Tho Nguyen, Tho Trinh, Hung Ly, Nhiem Tran and Nghi Huynh, Thanh-Long Le, "Development of a Decision support system for selection of optimal machining parameters and tool inserts in turning process", Proceedings of 2018 International Conference on Machini</v>
          </cell>
          <cell r="D114">
            <v>78</v>
          </cell>
          <cell r="E114"/>
          <cell r="F114"/>
          <cell r="G114"/>
          <cell r="H114" t="str">
            <v>Phụ lục 15</v>
          </cell>
        </row>
        <row r="115">
          <cell r="B115"/>
          <cell r="C115" t="str">
            <v>Biên soạn tài liệu hướng dẫn thực hành môn " TH ĐÚC - NHIỆT LUYỆN"</v>
          </cell>
          <cell r="D115">
            <v>58.7</v>
          </cell>
          <cell r="E115"/>
          <cell r="F115"/>
          <cell r="G115"/>
          <cell r="H115" t="str">
            <v>Phụ lục 8</v>
          </cell>
        </row>
        <row r="116">
          <cell r="B116"/>
          <cell r="C116" t="str">
            <v>Họp xét duyệt đề tài NCKH cấp khoa 2018 - 2019</v>
          </cell>
          <cell r="D116">
            <v>29</v>
          </cell>
          <cell r="E116"/>
          <cell r="F116"/>
          <cell r="G116"/>
          <cell r="H116" t="str">
            <v>Biên bản họp</v>
          </cell>
        </row>
        <row r="117">
          <cell r="B117"/>
          <cell r="C117" t="str">
            <v>Họp xét duyệt đề tài NCKH cấp khoa 2019 - 2020</v>
          </cell>
          <cell r="D117">
            <v>29</v>
          </cell>
          <cell r="E117"/>
          <cell r="F117"/>
          <cell r="G117"/>
          <cell r="H117" t="str">
            <v>Biên bản họp</v>
          </cell>
        </row>
        <row r="118">
          <cell r="B118"/>
          <cell r="C118" t="str">
            <v>Kỷ yếu Hội thảo Khoa học cấp khoa "Một số đúc kết trong quá trình xây dựng chuẩn đầu ra môn học tại khoa Công nghệ Cơ khí</v>
          </cell>
          <cell r="D118">
            <v>59</v>
          </cell>
          <cell r="E118"/>
          <cell r="F118"/>
          <cell r="G118"/>
          <cell r="H118" t="str">
            <v>Kỷ yếu hội thảo,  trang 24 - 30</v>
          </cell>
        </row>
        <row r="119">
          <cell r="B119" t="str">
            <v>Phạm Văn Toàn</v>
          </cell>
          <cell r="C119" t="str">
            <v>Số giờ NCKH năm 2017-2018 chuyển sang</v>
          </cell>
          <cell r="D119">
            <v>407</v>
          </cell>
          <cell r="E119">
            <v>720.8</v>
          </cell>
          <cell r="F119">
            <v>587</v>
          </cell>
          <cell r="G119">
            <v>133.79999999999995</v>
          </cell>
          <cell r="H119"/>
        </row>
        <row r="120">
          <cell r="B120"/>
          <cell r="C120" t="str">
            <v>Bài báo khoa học cấp Khoa "Hệ thống thu phí không dừng"</v>
          </cell>
          <cell r="D120">
            <v>59</v>
          </cell>
          <cell r="E120"/>
          <cell r="F120"/>
          <cell r="G120"/>
          <cell r="H120" t="str">
            <v>Kỷ yếu Hội thảo khoa, trang 70-74</v>
          </cell>
        </row>
        <row r="121">
          <cell r="B121"/>
          <cell r="C121" t="str">
            <v>Bài báo khoa học cấp Khoa "MỘT SỐ BIỆN PHÁP THÚC ĐẨY TINH THẦN, THÁI ĐỘ HỌC TẬP TÍCH CỰC CỦA SINH VIÊN"</v>
          </cell>
          <cell r="D121">
            <v>59</v>
          </cell>
          <cell r="E121"/>
          <cell r="F121"/>
          <cell r="G121"/>
          <cell r="H121" t="str">
            <v>Kỷ yếu Hội thảo khoa, trang 37-40</v>
          </cell>
        </row>
        <row r="122">
          <cell r="B122"/>
          <cell r="C122" t="str">
            <v>Tác giả Đặng Văn Hải/ đồng tác giả bài báo Huỳnh Văn Nam, Phạm Văn Toàn  "Đào tạo ngắn hạn là biện pháp giảm thiểu rủi ro để vận hành an toàn máy móc, thiết bị" đăng trên Kỷ yếu Hội thảo đổi mới hoạt động đào tạo, bồi dưỡng ngắn hạn của Trường Đại học Côn</v>
          </cell>
          <cell r="D122">
            <v>13.1</v>
          </cell>
          <cell r="E122"/>
          <cell r="F122"/>
          <cell r="G122"/>
          <cell r="H122" t="str">
            <v>Phụ lục 2</v>
          </cell>
        </row>
        <row r="124">
          <cell r="B124" t="str">
            <v>Lê Thể Truyền</v>
          </cell>
          <cell r="C124" t="str">
            <v>Số giờ NCKH năm 2017-2018 chuyển sang</v>
          </cell>
          <cell r="D124">
            <v>976.9</v>
          </cell>
          <cell r="E124">
            <v>4244.9000000000005</v>
          </cell>
          <cell r="F124">
            <v>469.6</v>
          </cell>
          <cell r="G124">
            <v>3775.3000000000006</v>
          </cell>
          <cell r="H124" t="str">
            <v xml:space="preserve">Hồ sơ lưu
'Miễn giảm trưởng bộ môn 20% </v>
          </cell>
        </row>
        <row r="125">
          <cell r="B125"/>
          <cell r="C125" t="str">
            <v>Tác giả chính bài báo quốc tế ISI, "A variable structure controller for a cost-effective electrostatic suspension system", Transactions of the Institute of  
Measurement and Control, ISSN: 0142-3312</v>
          </cell>
          <cell r="D125">
            <v>1174</v>
          </cell>
          <cell r="E125"/>
          <cell r="F125"/>
          <cell r="G125"/>
          <cell r="H125"/>
        </row>
        <row r="126">
          <cell r="B126"/>
          <cell r="C126" t="str">
            <v>Đồng tác giả bài báo quốc tế ISI, "A Study on Rotary Friction Welding of Titanium Alloy (Ti6Al4V)", Advances in Materials Science and Engineering, ISSN: 16878442, 16878434</v>
          </cell>
          <cell r="D126">
            <v>195.6</v>
          </cell>
          <cell r="E126"/>
          <cell r="F126"/>
          <cell r="G126"/>
          <cell r="H126" t="str">
            <v>Phụ lục 19</v>
          </cell>
        </row>
        <row r="127">
          <cell r="B127"/>
          <cell r="C127" t="str">
            <v>Tác giả chính bài báo hội nghị quốc tế, "The Waste Remover in Aquaculture Ponds", 2018 International Conference on Machining, Materials and Mechanical Technologies, 9th – 22nd September, 2018, Rex Hotel, Ho Chi Minh City, Vietnam</v>
          </cell>
          <cell r="D127">
            <v>469.3</v>
          </cell>
          <cell r="E127"/>
          <cell r="F127"/>
          <cell r="G127"/>
          <cell r="H127" t="str">
            <v>Bài báo</v>
          </cell>
        </row>
        <row r="128">
          <cell r="B128"/>
          <cell r="C128" t="str">
            <v>Tác giả chính bài báo hội nghị quốc tế, "Stability Analysis of a Proximate Time Optimal Controlled Electrostatic Suspension System Using Piezo Actuator", 2018 International Conference on Machining, Materials and
Mechanical Technologies, 9th – 22nd Septemb</v>
          </cell>
          <cell r="D128">
            <v>97.8</v>
          </cell>
          <cell r="E128"/>
          <cell r="F128"/>
          <cell r="G128"/>
          <cell r="H128" t="str">
            <v>Trang bìa</v>
          </cell>
        </row>
        <row r="129">
          <cell r="B129"/>
          <cell r="C129" t="str">
            <v>Tác giả chủ biên tài liệu tham khảo, "Công nghệ thủy lực", NXB Đại học quốc gia TP HCM, ISBN 978-604-73-6665-1</v>
          </cell>
          <cell r="D129">
            <v>1174</v>
          </cell>
          <cell r="E129"/>
          <cell r="F129"/>
          <cell r="G129"/>
          <cell r="H129" t="str">
            <v>Trang bìa</v>
          </cell>
        </row>
        <row r="130">
          <cell r="B130"/>
          <cell r="C130" t="str">
            <v>Tác giả chính bài tham luận hội thảo cấp Khoa năm 2019, "Yếu tố tích hợp kiến thức trong đồ án tốt nghiệp cho sinh viên ngành cơ điện tử"</v>
          </cell>
          <cell r="D130">
            <v>39.299999999999997</v>
          </cell>
          <cell r="E130"/>
          <cell r="F130"/>
          <cell r="G130"/>
          <cell r="H130" t="str">
            <v>Kỷ yếu hội thảo, trang 52-59</v>
          </cell>
        </row>
        <row r="131">
          <cell r="B131"/>
          <cell r="C131" t="str">
            <v>Tham gia hội đồng đánh giá đề tài cấp bộ Quyết định số:600/QĐ-ĐHQG Quyết định về việc thành lập Hội đồng khoa học đánh giá nghiệm thu đề tài KH&amp;CN cấp ĐHQG - HCM</v>
          </cell>
          <cell r="D131">
            <v>59</v>
          </cell>
          <cell r="E131"/>
          <cell r="F131"/>
          <cell r="G131"/>
          <cell r="H131" t="str">
            <v>Quyết định</v>
          </cell>
        </row>
        <row r="132">
          <cell r="B132"/>
          <cell r="C132" t="str">
            <v>Tham gia hội đồng đánh giá đề tài cấp bộ Quyết định số:672/QĐ-ĐHQG Quyết định về việc thành lập Hội đồng khoa học đánh giá nghiệm thu đề án KH&amp;CN.</v>
          </cell>
          <cell r="D132">
            <v>59</v>
          </cell>
          <cell r="E132"/>
          <cell r="F132"/>
          <cell r="G132"/>
          <cell r="H132" t="str">
            <v>Quyết định</v>
          </cell>
        </row>
        <row r="133">
          <cell r="B133" t="str">
            <v>Phạm Thanh Vương</v>
          </cell>
          <cell r="C133" t="str">
            <v>Số giờ NCKH năm 2017-2018 chuyển sang</v>
          </cell>
          <cell r="D133">
            <v>293.5</v>
          </cell>
          <cell r="E133">
            <v>606.5</v>
          </cell>
          <cell r="F133">
            <v>587</v>
          </cell>
          <cell r="G133">
            <v>19.5</v>
          </cell>
          <cell r="H133"/>
        </row>
        <row r="134">
          <cell r="B134"/>
          <cell r="C134" t="str">
            <v>Phạm Thanh Vương/ Bùi Trung Kiên (Khoa kỹ thuật công nghệ, đại học Phạm Văn Đồng)  Bài báo: "KHẢO SÁT KHẢ NĂNG CHỊU MÀI MÒN CỦA LỚP PHỦ SILICON CARBIDE (SiC)" đăng trên tạp chí "Khoa học và Công nghệ trường Đại học Phạm Văn Đồng" chỉ số ISSN 0866-7659, Tr</v>
          </cell>
          <cell r="D134">
            <v>313</v>
          </cell>
          <cell r="E134"/>
          <cell r="F134"/>
          <cell r="G134"/>
          <cell r="H134"/>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22"/>
  <sheetViews>
    <sheetView tabSelected="1" zoomScale="85" zoomScaleNormal="85" workbookViewId="0">
      <selection activeCell="J9" sqref="J9"/>
    </sheetView>
  </sheetViews>
  <sheetFormatPr defaultRowHeight="12.75"/>
  <cols>
    <col min="1" max="1" width="9.140625" style="322"/>
    <col min="2" max="2" width="12" style="322" customWidth="1"/>
    <col min="3" max="3" width="49.42578125" style="322" customWidth="1"/>
    <col min="4" max="4" width="27.85546875" style="322" customWidth="1"/>
    <col min="5" max="5" width="16.5703125" style="322" customWidth="1"/>
    <col min="6" max="6" width="34.42578125" style="322" customWidth="1"/>
    <col min="7" max="7" width="17.5703125" style="322" bestFit="1" customWidth="1"/>
    <col min="8" max="16384" width="9.140625" style="322"/>
  </cols>
  <sheetData>
    <row r="1" spans="1:6" ht="15.75">
      <c r="A1" s="38"/>
      <c r="B1" s="39"/>
      <c r="C1" s="40"/>
      <c r="D1" s="41"/>
      <c r="E1" s="40"/>
      <c r="F1" s="210"/>
    </row>
    <row r="2" spans="1:6" ht="15.75">
      <c r="A2" s="38"/>
      <c r="B2" s="39"/>
      <c r="C2" s="40"/>
      <c r="D2" s="41"/>
      <c r="E2" s="40"/>
      <c r="F2" s="210"/>
    </row>
    <row r="3" spans="1:6" ht="15.75">
      <c r="A3" s="38"/>
      <c r="B3" s="39"/>
      <c r="C3" s="40"/>
      <c r="D3" s="41"/>
      <c r="E3" s="40"/>
      <c r="F3" s="211"/>
    </row>
    <row r="4" spans="1:6" ht="18.75">
      <c r="A4" s="233" t="s">
        <v>3</v>
      </c>
      <c r="B4" s="233"/>
      <c r="C4" s="233"/>
      <c r="D4" s="233"/>
      <c r="E4" s="233"/>
      <c r="F4" s="233"/>
    </row>
    <row r="5" spans="1:6" ht="18.75">
      <c r="A5" s="233" t="s">
        <v>444</v>
      </c>
      <c r="B5" s="233"/>
      <c r="C5" s="233"/>
      <c r="D5" s="233"/>
      <c r="E5" s="233"/>
      <c r="F5" s="233"/>
    </row>
    <row r="6" spans="1:6" ht="16.5" thickBot="1">
      <c r="A6" s="3" t="s">
        <v>445</v>
      </c>
      <c r="B6" s="5"/>
      <c r="C6" s="212"/>
      <c r="D6" s="213"/>
      <c r="E6" s="212"/>
      <c r="F6" s="214"/>
    </row>
    <row r="7" spans="1:6" ht="47.25">
      <c r="A7" s="43" t="s">
        <v>1</v>
      </c>
      <c r="B7" s="234" t="s">
        <v>190</v>
      </c>
      <c r="C7" s="323"/>
      <c r="D7" s="232" t="s">
        <v>191</v>
      </c>
      <c r="E7" s="232" t="s">
        <v>192</v>
      </c>
      <c r="F7" s="72" t="s">
        <v>193</v>
      </c>
    </row>
    <row r="8" spans="1:6" ht="15.75">
      <c r="A8" s="45"/>
      <c r="B8" s="216"/>
      <c r="C8" s="55"/>
      <c r="D8" s="217" t="s">
        <v>0</v>
      </c>
      <c r="E8" s="215">
        <v>0</v>
      </c>
      <c r="F8" s="230"/>
    </row>
    <row r="9" spans="1:6" ht="15.75">
      <c r="A9" s="45"/>
      <c r="B9" s="216"/>
      <c r="C9" s="55"/>
      <c r="D9" s="96" t="s">
        <v>4</v>
      </c>
      <c r="E9" s="215">
        <v>0</v>
      </c>
      <c r="F9" s="230"/>
    </row>
    <row r="10" spans="1:6" ht="15.75">
      <c r="A10" s="45"/>
      <c r="B10" s="216"/>
      <c r="C10" s="55"/>
      <c r="D10" s="96" t="s">
        <v>232</v>
      </c>
      <c r="E10" s="215">
        <f>E8-E9</f>
        <v>0</v>
      </c>
      <c r="F10" s="230"/>
    </row>
    <row r="11" spans="1:6" ht="31.5">
      <c r="A11" s="45"/>
      <c r="B11" s="216"/>
      <c r="C11" s="55"/>
      <c r="D11" s="55" t="s">
        <v>233</v>
      </c>
      <c r="E11" s="215"/>
      <c r="F11" s="230"/>
    </row>
    <row r="12" spans="1:6" ht="16.5" thickBot="1">
      <c r="A12" s="224"/>
      <c r="B12" s="225"/>
      <c r="C12" s="226"/>
      <c r="D12" s="227"/>
      <c r="E12" s="228"/>
      <c r="F12" s="229"/>
    </row>
    <row r="13" spans="1:6" ht="15.75">
      <c r="A13" s="218"/>
      <c r="B13" s="219"/>
      <c r="C13" s="220"/>
      <c r="D13" s="235" t="str">
        <f ca="1">"TP. Hồ Chí Minh, ngày "&amp;TEXT(DAY(TODAY()),"00")&amp;" tháng "&amp;TEXT(MONTH(TODAY()),"00")&amp;" năm "&amp;YEAR(TODAY())</f>
        <v>TP. Hồ Chí Minh, ngày 30 tháng 05 năm 2022</v>
      </c>
      <c r="E13" s="235"/>
      <c r="F13" s="235"/>
    </row>
    <row r="14" spans="1:6" ht="15.75">
      <c r="A14" s="218"/>
      <c r="B14" s="3" t="s">
        <v>386</v>
      </c>
      <c r="C14" s="220"/>
      <c r="D14" s="221"/>
      <c r="E14" s="222"/>
      <c r="F14" s="223"/>
    </row>
    <row r="17" spans="3:6">
      <c r="C17" s="324"/>
    </row>
    <row r="18" spans="3:6">
      <c r="C18" s="324"/>
    </row>
    <row r="19" spans="3:6">
      <c r="C19" s="325"/>
    </row>
    <row r="20" spans="3:6">
      <c r="C20" s="326"/>
    </row>
    <row r="22" spans="3:6" ht="15.75">
      <c r="F22" s="231" t="s">
        <v>446</v>
      </c>
    </row>
  </sheetData>
  <mergeCells count="4">
    <mergeCell ref="A4:F4"/>
    <mergeCell ref="A5:F5"/>
    <mergeCell ref="B7:C7"/>
    <mergeCell ref="D13:F13"/>
  </mergeCells>
  <pageMargins left="0.31496062992125984" right="0.11811023622047245" top="0.35433070866141736" bottom="0.15748031496062992" header="0.31496062992125984" footer="0.31496062992125984"/>
  <pageSetup paperSize="9" scale="65"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1782"/>
  <sheetViews>
    <sheetView view="pageBreakPreview" topLeftCell="A59" zoomScale="90" zoomScaleNormal="100" zoomScaleSheetLayoutView="90" workbookViewId="0">
      <selection activeCell="D62" sqref="D62"/>
    </sheetView>
  </sheetViews>
  <sheetFormatPr defaultRowHeight="12.75"/>
  <cols>
    <col min="1" max="1" width="8.5703125" style="1" customWidth="1"/>
    <col min="2" max="2" width="11" style="1" customWidth="1"/>
    <col min="3" max="3" width="43.5703125" style="57" customWidth="1"/>
    <col min="4" max="4" width="33.7109375" style="57" customWidth="1"/>
    <col min="5" max="5" width="14.5703125" style="168" customWidth="1"/>
    <col min="6" max="6" width="25.28515625" style="57" customWidth="1"/>
    <col min="7" max="7" width="0" style="1" hidden="1" customWidth="1"/>
    <col min="8" max="11" width="9.140625" style="1"/>
    <col min="12" max="18" width="12.7109375" style="1" customWidth="1"/>
    <col min="19" max="26" width="9.140625" style="1"/>
    <col min="27" max="27" width="0.28515625" style="1" customWidth="1"/>
    <col min="28" max="16384" width="9.140625" style="1"/>
  </cols>
  <sheetData>
    <row r="1" spans="1:7" s="37" customFormat="1" ht="21.75" customHeight="1">
      <c r="A1" s="33"/>
      <c r="B1" s="34"/>
      <c r="C1" s="35"/>
      <c r="D1" s="36"/>
      <c r="E1" s="158"/>
      <c r="F1" s="61"/>
    </row>
    <row r="2" spans="1:7" s="42" customFormat="1" ht="16.5">
      <c r="A2" s="38"/>
      <c r="B2" s="39"/>
      <c r="C2" s="40"/>
      <c r="D2" s="41"/>
      <c r="E2" s="159"/>
      <c r="F2" s="61"/>
    </row>
    <row r="3" spans="1:7" s="42" customFormat="1" ht="10.5" customHeight="1">
      <c r="A3" s="38"/>
      <c r="B3" s="39"/>
      <c r="C3" s="40"/>
      <c r="D3" s="41"/>
      <c r="E3" s="159"/>
      <c r="F3" s="62"/>
      <c r="G3" s="37"/>
    </row>
    <row r="4" spans="1:7" s="2" customFormat="1" ht="28.5" customHeight="1">
      <c r="A4" s="233" t="s">
        <v>3</v>
      </c>
      <c r="B4" s="233"/>
      <c r="C4" s="233"/>
      <c r="D4" s="233"/>
      <c r="E4" s="233"/>
      <c r="F4" s="233"/>
      <c r="G4" s="37"/>
    </row>
    <row r="5" spans="1:7" s="2" customFormat="1" ht="24.75" customHeight="1">
      <c r="A5" s="233" t="s">
        <v>114</v>
      </c>
      <c r="B5" s="233"/>
      <c r="C5" s="233"/>
      <c r="D5" s="233"/>
      <c r="E5" s="233"/>
      <c r="F5" s="233"/>
      <c r="G5" s="37"/>
    </row>
    <row r="6" spans="1:7" s="2" customFormat="1" ht="32.25" customHeight="1" thickBot="1">
      <c r="A6" s="4" t="s">
        <v>189</v>
      </c>
      <c r="B6" s="4"/>
      <c r="C6" s="169"/>
      <c r="D6" s="95"/>
      <c r="E6" s="170"/>
      <c r="F6" s="171"/>
      <c r="G6" s="37"/>
    </row>
    <row r="7" spans="1:7" s="9" customFormat="1" ht="63">
      <c r="A7" s="43" t="s">
        <v>1</v>
      </c>
      <c r="B7" s="237" t="s">
        <v>190</v>
      </c>
      <c r="C7" s="238"/>
      <c r="D7" s="44" t="s">
        <v>191</v>
      </c>
      <c r="E7" s="44" t="s">
        <v>192</v>
      </c>
      <c r="F7" s="72" t="s">
        <v>193</v>
      </c>
    </row>
    <row r="8" spans="1:7" s="9" customFormat="1" ht="32.25" customHeight="1">
      <c r="A8" s="187" t="s">
        <v>194</v>
      </c>
      <c r="B8" s="172" t="s">
        <v>76</v>
      </c>
      <c r="C8" s="52"/>
      <c r="D8" s="173"/>
      <c r="E8" s="59"/>
      <c r="F8" s="188"/>
    </row>
    <row r="9" spans="1:7" s="9" customFormat="1" ht="31.5">
      <c r="A9" s="11">
        <v>1</v>
      </c>
      <c r="B9" s="58"/>
      <c r="C9" s="52" t="s">
        <v>54</v>
      </c>
      <c r="D9" s="173" t="s">
        <v>200</v>
      </c>
      <c r="E9" s="174">
        <v>60</v>
      </c>
      <c r="F9" s="188"/>
    </row>
    <row r="10" spans="1:7" s="9" customFormat="1" ht="31.5">
      <c r="A10" s="11">
        <v>2</v>
      </c>
      <c r="B10" s="58"/>
      <c r="C10" s="52" t="s">
        <v>56</v>
      </c>
      <c r="D10" s="173" t="s">
        <v>203</v>
      </c>
      <c r="E10" s="59">
        <f>8*3</f>
        <v>24</v>
      </c>
      <c r="F10" s="188" t="s">
        <v>236</v>
      </c>
    </row>
    <row r="11" spans="1:7" s="9" customFormat="1" ht="42.75" customHeight="1">
      <c r="A11" s="11">
        <v>3</v>
      </c>
      <c r="B11" s="58"/>
      <c r="C11" s="52" t="s">
        <v>63</v>
      </c>
      <c r="D11" s="173" t="s">
        <v>207</v>
      </c>
      <c r="E11" s="59">
        <v>48</v>
      </c>
      <c r="F11" s="188"/>
    </row>
    <row r="12" spans="1:7" s="9" customFormat="1" ht="24.95" customHeight="1">
      <c r="A12" s="11">
        <v>4</v>
      </c>
      <c r="B12" s="58"/>
      <c r="C12" s="52" t="s">
        <v>65</v>
      </c>
      <c r="D12" s="173" t="s">
        <v>208</v>
      </c>
      <c r="E12" s="59">
        <f>42*2</f>
        <v>84</v>
      </c>
      <c r="F12" s="188"/>
    </row>
    <row r="13" spans="1:7" s="9" customFormat="1" ht="21" customHeight="1">
      <c r="A13" s="11">
        <v>5</v>
      </c>
      <c r="B13" s="58"/>
      <c r="C13" s="52" t="s">
        <v>70</v>
      </c>
      <c r="D13" s="173" t="s">
        <v>212</v>
      </c>
      <c r="E13" s="59">
        <f>322/2</f>
        <v>161</v>
      </c>
      <c r="F13" s="188"/>
    </row>
    <row r="14" spans="1:7" s="9" customFormat="1" ht="24.95" customHeight="1">
      <c r="A14" s="11">
        <v>6</v>
      </c>
      <c r="B14" s="58"/>
      <c r="C14" s="52" t="s">
        <v>71</v>
      </c>
      <c r="D14" s="173" t="s">
        <v>213</v>
      </c>
      <c r="E14" s="59">
        <f>322/200</f>
        <v>1.61</v>
      </c>
      <c r="F14" s="188"/>
    </row>
    <row r="15" spans="1:7" s="9" customFormat="1" ht="36.75" customHeight="1">
      <c r="A15" s="11">
        <v>7</v>
      </c>
      <c r="B15" s="58"/>
      <c r="C15" s="52" t="s">
        <v>73</v>
      </c>
      <c r="D15" s="173" t="s">
        <v>204</v>
      </c>
      <c r="E15" s="59">
        <v>16</v>
      </c>
      <c r="F15" s="188"/>
    </row>
    <row r="16" spans="1:7" s="9" customFormat="1" ht="24.75" customHeight="1">
      <c r="A16" s="187" t="s">
        <v>216</v>
      </c>
      <c r="B16" s="172" t="s">
        <v>77</v>
      </c>
      <c r="C16" s="54"/>
      <c r="D16" s="173"/>
      <c r="E16" s="59"/>
      <c r="F16" s="188"/>
    </row>
    <row r="17" spans="1:6" s="9" customFormat="1" ht="31.5">
      <c r="A17" s="11">
        <v>1</v>
      </c>
      <c r="B17" s="58"/>
      <c r="C17" s="52" t="s">
        <v>81</v>
      </c>
      <c r="D17" s="175" t="s">
        <v>220</v>
      </c>
      <c r="E17" s="59">
        <v>260</v>
      </c>
      <c r="F17" s="188"/>
    </row>
    <row r="18" spans="1:6" s="9" customFormat="1" ht="24" customHeight="1">
      <c r="A18" s="187" t="s">
        <v>225</v>
      </c>
      <c r="B18" s="172" t="s">
        <v>82</v>
      </c>
      <c r="C18" s="54"/>
      <c r="D18" s="173"/>
      <c r="E18" s="59"/>
      <c r="F18" s="188"/>
    </row>
    <row r="19" spans="1:6" s="9" customFormat="1" ht="31.5">
      <c r="A19" s="11">
        <v>1</v>
      </c>
      <c r="B19" s="58"/>
      <c r="C19" s="52" t="s">
        <v>85</v>
      </c>
      <c r="D19" s="173" t="s">
        <v>222</v>
      </c>
      <c r="E19" s="59">
        <f>16*3</f>
        <v>48</v>
      </c>
      <c r="F19" s="188"/>
    </row>
    <row r="20" spans="1:6" s="9" customFormat="1" ht="31.5">
      <c r="A20" s="11">
        <v>2</v>
      </c>
      <c r="B20" s="58"/>
      <c r="C20" s="52" t="s">
        <v>88</v>
      </c>
      <c r="D20" s="173" t="s">
        <v>224</v>
      </c>
      <c r="E20" s="59">
        <v>4</v>
      </c>
      <c r="F20" s="188"/>
    </row>
    <row r="21" spans="1:6" s="9" customFormat="1" ht="28.5" customHeight="1">
      <c r="A21" s="187" t="s">
        <v>228</v>
      </c>
      <c r="B21" s="172" t="s">
        <v>89</v>
      </c>
      <c r="C21" s="52"/>
      <c r="D21" s="173"/>
      <c r="E21" s="59"/>
      <c r="F21" s="188"/>
    </row>
    <row r="22" spans="1:6" s="9" customFormat="1" ht="26.25" customHeight="1">
      <c r="A22" s="187" t="s">
        <v>442</v>
      </c>
      <c r="B22" s="172" t="s">
        <v>97</v>
      </c>
      <c r="C22" s="54"/>
      <c r="D22" s="173"/>
      <c r="E22" s="59"/>
      <c r="F22" s="188"/>
    </row>
    <row r="23" spans="1:6" s="9" customFormat="1" ht="47.25" customHeight="1">
      <c r="A23" s="11">
        <v>1</v>
      </c>
      <c r="B23" s="58"/>
      <c r="C23" s="52" t="s">
        <v>99</v>
      </c>
      <c r="D23" s="173" t="s">
        <v>230</v>
      </c>
      <c r="E23" s="59">
        <f>28*4</f>
        <v>112</v>
      </c>
      <c r="F23" s="188"/>
    </row>
    <row r="24" spans="1:6" s="9" customFormat="1" ht="29.25" customHeight="1">
      <c r="A24" s="11" t="s">
        <v>443</v>
      </c>
      <c r="B24" s="172" t="s">
        <v>102</v>
      </c>
      <c r="C24" s="54"/>
      <c r="D24" s="173"/>
      <c r="E24" s="59"/>
      <c r="F24" s="188"/>
    </row>
    <row r="25" spans="1:6" s="9" customFormat="1" ht="24" customHeight="1">
      <c r="A25" s="45"/>
      <c r="B25" s="176"/>
      <c r="C25" s="55"/>
      <c r="D25" s="177" t="s">
        <v>0</v>
      </c>
      <c r="E25" s="59">
        <f>SUM(E8:E24)</f>
        <v>818.61</v>
      </c>
      <c r="F25" s="188"/>
    </row>
    <row r="26" spans="1:6" s="9" customFormat="1" ht="25.5" customHeight="1">
      <c r="A26" s="45"/>
      <c r="B26" s="176"/>
      <c r="C26" s="55"/>
      <c r="D26" s="55" t="s">
        <v>4</v>
      </c>
      <c r="E26" s="59">
        <v>73</v>
      </c>
      <c r="F26" s="188"/>
    </row>
    <row r="27" spans="1:6" s="9" customFormat="1" ht="26.25" customHeight="1">
      <c r="A27" s="45"/>
      <c r="B27" s="176"/>
      <c r="C27" s="55"/>
      <c r="D27" s="55" t="s">
        <v>232</v>
      </c>
      <c r="E27" s="59">
        <f>E25-E26</f>
        <v>745.61</v>
      </c>
      <c r="F27" s="188"/>
    </row>
    <row r="28" spans="1:6" s="9" customFormat="1" ht="31.5">
      <c r="A28" s="45"/>
      <c r="B28" s="176"/>
      <c r="C28" s="55"/>
      <c r="D28" s="55" t="s">
        <v>233</v>
      </c>
      <c r="E28" s="59"/>
      <c r="F28" s="188"/>
    </row>
    <row r="29" spans="1:6" s="9" customFormat="1" ht="33" customHeight="1" thickBot="1">
      <c r="A29" s="68">
        <v>1</v>
      </c>
      <c r="B29" s="70" t="s">
        <v>106</v>
      </c>
      <c r="C29" s="69" t="s">
        <v>107</v>
      </c>
      <c r="D29" s="69"/>
      <c r="E29" s="200"/>
      <c r="F29" s="201"/>
    </row>
    <row r="30" spans="1:6" s="9" customFormat="1" ht="32.25" customHeight="1">
      <c r="A30" s="194" t="s">
        <v>194</v>
      </c>
      <c r="B30" s="195" t="s">
        <v>76</v>
      </c>
      <c r="C30" s="196"/>
      <c r="D30" s="197"/>
      <c r="E30" s="208"/>
      <c r="F30" s="209"/>
    </row>
    <row r="31" spans="1:6" s="9" customFormat="1" ht="31.5">
      <c r="A31" s="11">
        <v>1</v>
      </c>
      <c r="B31" s="58"/>
      <c r="C31" s="52" t="s">
        <v>56</v>
      </c>
      <c r="D31" s="173" t="s">
        <v>203</v>
      </c>
      <c r="E31" s="178">
        <v>48</v>
      </c>
      <c r="F31" s="188"/>
    </row>
    <row r="32" spans="1:6" s="9" customFormat="1" ht="36" customHeight="1">
      <c r="A32" s="11">
        <v>2</v>
      </c>
      <c r="B32" s="58"/>
      <c r="C32" s="52" t="s">
        <v>61</v>
      </c>
      <c r="D32" s="173" t="s">
        <v>205</v>
      </c>
      <c r="E32" s="178">
        <f>0.5*(4*5*5)</f>
        <v>50</v>
      </c>
      <c r="F32" s="188"/>
    </row>
    <row r="33" spans="1:6" s="9" customFormat="1" ht="43.5" customHeight="1">
      <c r="A33" s="11">
        <v>3</v>
      </c>
      <c r="B33" s="58"/>
      <c r="C33" s="52" t="s">
        <v>63</v>
      </c>
      <c r="D33" s="173" t="s">
        <v>207</v>
      </c>
      <c r="E33" s="178">
        <f>48*4</f>
        <v>192</v>
      </c>
      <c r="F33" s="188"/>
    </row>
    <row r="34" spans="1:6" s="9" customFormat="1" ht="24.95" customHeight="1">
      <c r="A34" s="11">
        <v>4</v>
      </c>
      <c r="B34" s="58"/>
      <c r="C34" s="52" t="s">
        <v>65</v>
      </c>
      <c r="D34" s="173" t="s">
        <v>208</v>
      </c>
      <c r="E34" s="178">
        <f>2*(12+7+1+14+6+19)</f>
        <v>118</v>
      </c>
      <c r="F34" s="188"/>
    </row>
    <row r="35" spans="1:6" s="9" customFormat="1" ht="24.95" customHeight="1">
      <c r="A35" s="11">
        <v>5</v>
      </c>
      <c r="B35" s="58"/>
      <c r="C35" s="52" t="s">
        <v>66</v>
      </c>
      <c r="D35" s="173" t="s">
        <v>209</v>
      </c>
      <c r="E35" s="178">
        <v>16</v>
      </c>
      <c r="F35" s="188"/>
    </row>
    <row r="36" spans="1:6" s="9" customFormat="1" ht="24.95" customHeight="1">
      <c r="A36" s="11">
        <v>6</v>
      </c>
      <c r="B36" s="58"/>
      <c r="C36" s="52" t="s">
        <v>70</v>
      </c>
      <c r="D36" s="173" t="s">
        <v>212</v>
      </c>
      <c r="E36" s="178">
        <v>100</v>
      </c>
      <c r="F36" s="188"/>
    </row>
    <row r="37" spans="1:6" s="9" customFormat="1" ht="24.95" customHeight="1">
      <c r="A37" s="11">
        <v>7</v>
      </c>
      <c r="B37" s="58"/>
      <c r="C37" s="52" t="s">
        <v>71</v>
      </c>
      <c r="D37" s="173" t="s">
        <v>213</v>
      </c>
      <c r="E37" s="178">
        <v>2</v>
      </c>
      <c r="F37" s="188"/>
    </row>
    <row r="38" spans="1:6" s="9" customFormat="1" ht="27.75" customHeight="1">
      <c r="A38" s="187" t="s">
        <v>216</v>
      </c>
      <c r="B38" s="172" t="s">
        <v>77</v>
      </c>
      <c r="C38" s="54"/>
      <c r="D38" s="173"/>
      <c r="E38" s="178"/>
      <c r="F38" s="188"/>
    </row>
    <row r="39" spans="1:6" s="9" customFormat="1" ht="30.75" customHeight="1">
      <c r="A39" s="187" t="s">
        <v>225</v>
      </c>
      <c r="B39" s="172" t="s">
        <v>82</v>
      </c>
      <c r="C39" s="54"/>
      <c r="D39" s="173"/>
      <c r="E39" s="178"/>
      <c r="F39" s="188"/>
    </row>
    <row r="40" spans="1:6" s="9" customFormat="1" ht="35.25" customHeight="1">
      <c r="A40" s="187" t="s">
        <v>228</v>
      </c>
      <c r="B40" s="172" t="s">
        <v>89</v>
      </c>
      <c r="C40" s="52"/>
      <c r="D40" s="173"/>
      <c r="E40" s="178"/>
      <c r="F40" s="188"/>
    </row>
    <row r="41" spans="1:6" s="9" customFormat="1" ht="44.25" customHeight="1">
      <c r="A41" s="45" t="s">
        <v>442</v>
      </c>
      <c r="B41" s="172" t="s">
        <v>97</v>
      </c>
      <c r="C41" s="54"/>
      <c r="D41" s="173"/>
      <c r="E41" s="178"/>
      <c r="F41" s="188"/>
    </row>
    <row r="42" spans="1:6" s="9" customFormat="1" ht="27.75" customHeight="1">
      <c r="A42" s="189" t="s">
        <v>443</v>
      </c>
      <c r="B42" s="172" t="s">
        <v>102</v>
      </c>
      <c r="C42" s="54"/>
      <c r="D42" s="173"/>
      <c r="E42" s="178"/>
      <c r="F42" s="188"/>
    </row>
    <row r="43" spans="1:6" s="9" customFormat="1" ht="36.75" customHeight="1">
      <c r="A43" s="11">
        <v>1</v>
      </c>
      <c r="B43" s="58"/>
      <c r="C43" s="52" t="s">
        <v>104</v>
      </c>
      <c r="D43" s="173" t="s">
        <v>215</v>
      </c>
      <c r="E43" s="178">
        <v>220</v>
      </c>
      <c r="F43" s="188"/>
    </row>
    <row r="44" spans="1:6" s="9" customFormat="1" ht="24.95" customHeight="1">
      <c r="A44" s="45"/>
      <c r="B44" s="176"/>
      <c r="C44" s="55"/>
      <c r="D44" s="177" t="s">
        <v>0</v>
      </c>
      <c r="E44" s="59">
        <f>SUM(E30:E43)</f>
        <v>746</v>
      </c>
      <c r="F44" s="188"/>
    </row>
    <row r="45" spans="1:6" s="9" customFormat="1" ht="24.95" customHeight="1">
      <c r="A45" s="45"/>
      <c r="B45" s="176"/>
      <c r="C45" s="55"/>
      <c r="D45" s="55" t="s">
        <v>4</v>
      </c>
      <c r="E45" s="59">
        <v>273</v>
      </c>
      <c r="F45" s="188"/>
    </row>
    <row r="46" spans="1:6" s="9" customFormat="1" ht="24.95" customHeight="1">
      <c r="A46" s="45"/>
      <c r="B46" s="176"/>
      <c r="C46" s="55"/>
      <c r="D46" s="55" t="s">
        <v>232</v>
      </c>
      <c r="E46" s="59">
        <f>E44-E45</f>
        <v>473</v>
      </c>
      <c r="F46" s="188"/>
    </row>
    <row r="47" spans="1:6" s="9" customFormat="1" ht="31.5">
      <c r="A47" s="45"/>
      <c r="B47" s="176"/>
      <c r="C47" s="55"/>
      <c r="D47" s="55" t="s">
        <v>233</v>
      </c>
      <c r="E47" s="59"/>
      <c r="F47" s="188"/>
    </row>
    <row r="48" spans="1:6" s="9" customFormat="1" ht="28.5" customHeight="1" thickBot="1">
      <c r="A48" s="68">
        <v>2</v>
      </c>
      <c r="B48" s="70" t="s">
        <v>51</v>
      </c>
      <c r="C48" s="69" t="s">
        <v>35</v>
      </c>
      <c r="D48" s="69"/>
      <c r="E48" s="200"/>
      <c r="F48" s="201"/>
    </row>
    <row r="49" spans="1:6" s="10" customFormat="1" ht="39" customHeight="1">
      <c r="A49" s="194" t="s">
        <v>194</v>
      </c>
      <c r="B49" s="195" t="s">
        <v>76</v>
      </c>
      <c r="C49" s="196"/>
      <c r="D49" s="197"/>
      <c r="E49" s="198"/>
      <c r="F49" s="199"/>
    </row>
    <row r="50" spans="1:6" s="9" customFormat="1" ht="40.5" customHeight="1">
      <c r="A50" s="11">
        <v>1</v>
      </c>
      <c r="B50" s="58"/>
      <c r="C50" s="52" t="s">
        <v>53</v>
      </c>
      <c r="D50" s="173" t="s">
        <v>197</v>
      </c>
      <c r="E50" s="178">
        <v>15</v>
      </c>
      <c r="F50" s="73" t="s">
        <v>112</v>
      </c>
    </row>
    <row r="51" spans="1:6" s="9" customFormat="1" ht="47.25">
      <c r="A51" s="11">
        <v>2</v>
      </c>
      <c r="B51" s="58"/>
      <c r="C51" s="52" t="s">
        <v>56</v>
      </c>
      <c r="D51" s="173" t="s">
        <v>203</v>
      </c>
      <c r="E51" s="178">
        <v>117</v>
      </c>
      <c r="F51" s="190" t="s">
        <v>237</v>
      </c>
    </row>
    <row r="52" spans="1:6" s="9" customFormat="1" ht="45" customHeight="1">
      <c r="A52" s="11">
        <v>3</v>
      </c>
      <c r="B52" s="58"/>
      <c r="C52" s="52" t="s">
        <v>57</v>
      </c>
      <c r="D52" s="173" t="s">
        <v>204</v>
      </c>
      <c r="E52" s="178">
        <v>16</v>
      </c>
      <c r="F52" s="73" t="s">
        <v>238</v>
      </c>
    </row>
    <row r="53" spans="1:6" s="9" customFormat="1" ht="42" customHeight="1">
      <c r="A53" s="11">
        <v>4</v>
      </c>
      <c r="B53" s="58"/>
      <c r="C53" s="52" t="s">
        <v>58</v>
      </c>
      <c r="D53" s="173" t="s">
        <v>205</v>
      </c>
      <c r="E53" s="178">
        <v>40</v>
      </c>
      <c r="F53" s="190" t="s">
        <v>239</v>
      </c>
    </row>
    <row r="54" spans="1:6" s="9" customFormat="1" ht="63">
      <c r="A54" s="11">
        <v>5</v>
      </c>
      <c r="B54" s="58"/>
      <c r="C54" s="52" t="s">
        <v>59</v>
      </c>
      <c r="D54" s="179" t="s">
        <v>204</v>
      </c>
      <c r="E54" s="178">
        <v>48</v>
      </c>
      <c r="F54" s="190" t="s">
        <v>240</v>
      </c>
    </row>
    <row r="55" spans="1:6" s="9" customFormat="1" ht="42" customHeight="1">
      <c r="A55" s="11">
        <v>6</v>
      </c>
      <c r="B55" s="58"/>
      <c r="C55" s="52" t="s">
        <v>61</v>
      </c>
      <c r="D55" s="173" t="s">
        <v>205</v>
      </c>
      <c r="E55" s="178">
        <v>10</v>
      </c>
      <c r="F55" s="73" t="s">
        <v>241</v>
      </c>
    </row>
    <row r="56" spans="1:6" s="9" customFormat="1" ht="65.25" customHeight="1">
      <c r="A56" s="11">
        <v>7</v>
      </c>
      <c r="B56" s="58"/>
      <c r="C56" s="52" t="s">
        <v>62</v>
      </c>
      <c r="D56" s="173" t="s">
        <v>206</v>
      </c>
      <c r="E56" s="178">
        <v>96</v>
      </c>
      <c r="F56" s="190" t="s">
        <v>242</v>
      </c>
    </row>
    <row r="57" spans="1:6" s="9" customFormat="1" ht="63">
      <c r="A57" s="11">
        <v>8</v>
      </c>
      <c r="B57" s="58"/>
      <c r="C57" s="52" t="s">
        <v>64</v>
      </c>
      <c r="D57" s="173" t="s">
        <v>235</v>
      </c>
      <c r="E57" s="178">
        <v>40</v>
      </c>
      <c r="F57" s="73" t="s">
        <v>243</v>
      </c>
    </row>
    <row r="58" spans="1:6" s="9" customFormat="1" ht="32.25" customHeight="1">
      <c r="A58" s="11">
        <v>9</v>
      </c>
      <c r="B58" s="58"/>
      <c r="C58" s="52" t="s">
        <v>65</v>
      </c>
      <c r="D58" s="173" t="s">
        <v>208</v>
      </c>
      <c r="E58" s="178">
        <v>50</v>
      </c>
      <c r="F58" s="73"/>
    </row>
    <row r="59" spans="1:6" s="9" customFormat="1" ht="36.75" customHeight="1">
      <c r="A59" s="11">
        <v>10</v>
      </c>
      <c r="B59" s="58"/>
      <c r="C59" s="52" t="s">
        <v>67</v>
      </c>
      <c r="D59" s="173" t="s">
        <v>204</v>
      </c>
      <c r="E59" s="178">
        <v>32</v>
      </c>
      <c r="F59" s="73"/>
    </row>
    <row r="60" spans="1:6" s="9" customFormat="1" ht="126">
      <c r="A60" s="11">
        <v>11</v>
      </c>
      <c r="B60" s="58"/>
      <c r="C60" s="52" t="s">
        <v>68</v>
      </c>
      <c r="D60" s="173" t="s">
        <v>210</v>
      </c>
      <c r="E60" s="180">
        <v>49.5</v>
      </c>
      <c r="F60" s="190" t="s">
        <v>244</v>
      </c>
    </row>
    <row r="61" spans="1:6" s="9" customFormat="1" ht="31.5">
      <c r="A61" s="11">
        <v>12</v>
      </c>
      <c r="B61" s="58"/>
      <c r="C61" s="52" t="s">
        <v>69</v>
      </c>
      <c r="D61" s="173" t="s">
        <v>211</v>
      </c>
      <c r="E61" s="178">
        <v>2</v>
      </c>
      <c r="F61" s="190" t="s">
        <v>245</v>
      </c>
    </row>
    <row r="62" spans="1:6" s="9" customFormat="1" ht="126">
      <c r="A62" s="11">
        <v>13</v>
      </c>
      <c r="B62" s="58"/>
      <c r="C62" s="52" t="s">
        <v>70</v>
      </c>
      <c r="D62" s="173" t="s">
        <v>212</v>
      </c>
      <c r="E62" s="180">
        <v>240.5</v>
      </c>
      <c r="F62" s="190" t="s">
        <v>246</v>
      </c>
    </row>
    <row r="63" spans="1:6" s="9" customFormat="1" ht="30.75" customHeight="1">
      <c r="A63" s="11">
        <v>14</v>
      </c>
      <c r="B63" s="58"/>
      <c r="C63" s="52" t="s">
        <v>71</v>
      </c>
      <c r="D63" s="173" t="s">
        <v>213</v>
      </c>
      <c r="E63" s="180">
        <v>3.2</v>
      </c>
      <c r="F63" s="73" t="s">
        <v>247</v>
      </c>
    </row>
    <row r="64" spans="1:6" s="9" customFormat="1" ht="28.5" customHeight="1">
      <c r="A64" s="11">
        <v>15</v>
      </c>
      <c r="B64" s="58"/>
      <c r="C64" s="52" t="s">
        <v>72</v>
      </c>
      <c r="D64" s="173" t="s">
        <v>204</v>
      </c>
      <c r="E64" s="178">
        <v>16</v>
      </c>
      <c r="F64" s="73" t="s">
        <v>248</v>
      </c>
    </row>
    <row r="65" spans="1:6" s="9" customFormat="1" ht="51.75" customHeight="1">
      <c r="A65" s="11">
        <v>16</v>
      </c>
      <c r="B65" s="58"/>
      <c r="C65" s="53" t="s">
        <v>74</v>
      </c>
      <c r="D65" s="173" t="s">
        <v>214</v>
      </c>
      <c r="E65" s="178">
        <v>40</v>
      </c>
      <c r="F65" s="73" t="s">
        <v>249</v>
      </c>
    </row>
    <row r="66" spans="1:6" s="9" customFormat="1" ht="32.25" customHeight="1">
      <c r="A66" s="187" t="s">
        <v>216</v>
      </c>
      <c r="B66" s="172" t="s">
        <v>77</v>
      </c>
      <c r="C66" s="54"/>
      <c r="D66" s="173"/>
      <c r="E66" s="178"/>
      <c r="F66" s="73"/>
    </row>
    <row r="67" spans="1:6" s="9" customFormat="1" ht="31.5">
      <c r="A67" s="11" t="s">
        <v>195</v>
      </c>
      <c r="B67" s="58"/>
      <c r="C67" s="52" t="s">
        <v>78</v>
      </c>
      <c r="D67" s="173" t="s">
        <v>217</v>
      </c>
      <c r="E67" s="178">
        <v>160</v>
      </c>
      <c r="F67" s="190" t="s">
        <v>250</v>
      </c>
    </row>
    <row r="68" spans="1:6" s="9" customFormat="1" ht="27.75" customHeight="1">
      <c r="A68" s="187" t="s">
        <v>225</v>
      </c>
      <c r="B68" s="172" t="s">
        <v>82</v>
      </c>
      <c r="C68" s="54"/>
      <c r="D68" s="173"/>
      <c r="E68" s="178"/>
      <c r="F68" s="73"/>
    </row>
    <row r="69" spans="1:6" s="9" customFormat="1" ht="31.5">
      <c r="A69" s="11">
        <v>1</v>
      </c>
      <c r="B69" s="58"/>
      <c r="C69" s="52" t="s">
        <v>84</v>
      </c>
      <c r="D69" s="173" t="s">
        <v>204</v>
      </c>
      <c r="E69" s="178">
        <v>4</v>
      </c>
      <c r="F69" s="73"/>
    </row>
    <row r="70" spans="1:6" s="9" customFormat="1" ht="33.75" customHeight="1">
      <c r="A70" s="187" t="s">
        <v>228</v>
      </c>
      <c r="B70" s="172" t="s">
        <v>89</v>
      </c>
      <c r="C70" s="52"/>
      <c r="D70" s="173"/>
      <c r="E70" s="178"/>
      <c r="F70" s="73"/>
    </row>
    <row r="71" spans="1:6" s="9" customFormat="1" ht="23.25" customHeight="1">
      <c r="A71" s="187" t="s">
        <v>442</v>
      </c>
      <c r="B71" s="172" t="s">
        <v>97</v>
      </c>
      <c r="C71" s="54"/>
      <c r="D71" s="173"/>
      <c r="E71" s="178"/>
      <c r="F71" s="73"/>
    </row>
    <row r="72" spans="1:6" s="9" customFormat="1" ht="24.95" customHeight="1">
      <c r="A72" s="45" t="s">
        <v>443</v>
      </c>
      <c r="B72" s="172" t="s">
        <v>102</v>
      </c>
      <c r="C72" s="54"/>
      <c r="D72" s="173"/>
      <c r="E72" s="178"/>
      <c r="F72" s="73"/>
    </row>
    <row r="73" spans="1:6" s="9" customFormat="1" ht="24.95" customHeight="1">
      <c r="A73" s="45"/>
      <c r="B73" s="176"/>
      <c r="C73" s="55"/>
      <c r="D73" s="177" t="s">
        <v>0</v>
      </c>
      <c r="E73" s="59">
        <f>SUM(E49:E72)</f>
        <v>979.2</v>
      </c>
      <c r="F73" s="188"/>
    </row>
    <row r="74" spans="1:6" s="9" customFormat="1" ht="24.95" customHeight="1">
      <c r="A74" s="45"/>
      <c r="B74" s="176"/>
      <c r="C74" s="55"/>
      <c r="D74" s="55" t="s">
        <v>4</v>
      </c>
      <c r="E74" s="59">
        <v>273</v>
      </c>
      <c r="F74" s="188"/>
    </row>
    <row r="75" spans="1:6" s="9" customFormat="1" ht="24.95" customHeight="1">
      <c r="A75" s="45"/>
      <c r="B75" s="176"/>
      <c r="C75" s="55"/>
      <c r="D75" s="55" t="s">
        <v>232</v>
      </c>
      <c r="E75" s="59">
        <f>E73-E74</f>
        <v>706.2</v>
      </c>
      <c r="F75" s="188"/>
    </row>
    <row r="76" spans="1:6" s="9" customFormat="1" ht="31.5">
      <c r="A76" s="45"/>
      <c r="B76" s="176"/>
      <c r="C76" s="55"/>
      <c r="D76" s="55" t="s">
        <v>233</v>
      </c>
      <c r="E76" s="59"/>
      <c r="F76" s="188"/>
    </row>
    <row r="77" spans="1:6" s="9" customFormat="1" ht="22.5" customHeight="1" thickBot="1">
      <c r="A77" s="68">
        <v>3</v>
      </c>
      <c r="B77" s="70" t="s">
        <v>36</v>
      </c>
      <c r="C77" s="69" t="s">
        <v>11</v>
      </c>
      <c r="D77" s="69"/>
      <c r="E77" s="200"/>
      <c r="F77" s="201"/>
    </row>
    <row r="78" spans="1:6" s="10" customFormat="1" ht="24.75" customHeight="1">
      <c r="A78" s="194" t="s">
        <v>194</v>
      </c>
      <c r="B78" s="195" t="s">
        <v>76</v>
      </c>
      <c r="C78" s="196"/>
      <c r="D78" s="197"/>
      <c r="E78" s="207"/>
      <c r="F78" s="203"/>
    </row>
    <row r="79" spans="1:6" s="10" customFormat="1" ht="31.5">
      <c r="A79" s="11">
        <v>1</v>
      </c>
      <c r="B79" s="58"/>
      <c r="C79" s="52" t="s">
        <v>56</v>
      </c>
      <c r="D79" s="173" t="s">
        <v>203</v>
      </c>
      <c r="E79" s="181">
        <v>78</v>
      </c>
      <c r="F79" s="191" t="s">
        <v>259</v>
      </c>
    </row>
    <row r="80" spans="1:6" s="10" customFormat="1" ht="31.5">
      <c r="A80" s="11">
        <v>2</v>
      </c>
      <c r="B80" s="58"/>
      <c r="C80" s="52" t="s">
        <v>57</v>
      </c>
      <c r="D80" s="173" t="s">
        <v>204</v>
      </c>
      <c r="E80" s="181">
        <v>8</v>
      </c>
      <c r="F80" s="71" t="s">
        <v>260</v>
      </c>
    </row>
    <row r="81" spans="1:6" s="10" customFormat="1" ht="31.5">
      <c r="A81" s="11">
        <v>3</v>
      </c>
      <c r="B81" s="58"/>
      <c r="C81" s="52" t="s">
        <v>58</v>
      </c>
      <c r="D81" s="173" t="s">
        <v>205</v>
      </c>
      <c r="E81" s="181">
        <v>20</v>
      </c>
      <c r="F81" s="191" t="s">
        <v>261</v>
      </c>
    </row>
    <row r="82" spans="1:6" s="10" customFormat="1" ht="31.5">
      <c r="A82" s="11">
        <v>4</v>
      </c>
      <c r="B82" s="58"/>
      <c r="C82" s="52" t="s">
        <v>60</v>
      </c>
      <c r="D82" s="173" t="s">
        <v>205</v>
      </c>
      <c r="E82" s="181">
        <v>75</v>
      </c>
      <c r="F82" s="71" t="s">
        <v>262</v>
      </c>
    </row>
    <row r="83" spans="1:6" s="10" customFormat="1" ht="31.5">
      <c r="A83" s="11">
        <v>5</v>
      </c>
      <c r="B83" s="58"/>
      <c r="C83" s="52" t="s">
        <v>61</v>
      </c>
      <c r="D83" s="173" t="s">
        <v>205</v>
      </c>
      <c r="E83" s="181">
        <v>9</v>
      </c>
      <c r="F83" s="71" t="s">
        <v>263</v>
      </c>
    </row>
    <row r="84" spans="1:6" s="10" customFormat="1" ht="24.95" customHeight="1">
      <c r="A84" s="11">
        <v>6</v>
      </c>
      <c r="B84" s="58"/>
      <c r="C84" s="52" t="s">
        <v>65</v>
      </c>
      <c r="D84" s="173" t="s">
        <v>208</v>
      </c>
      <c r="E84" s="181">
        <v>50</v>
      </c>
      <c r="F84" s="71"/>
    </row>
    <row r="85" spans="1:6" s="10" customFormat="1" ht="24.95" customHeight="1">
      <c r="A85" s="11">
        <v>7</v>
      </c>
      <c r="B85" s="58"/>
      <c r="C85" s="52" t="s">
        <v>67</v>
      </c>
      <c r="D85" s="173" t="s">
        <v>204</v>
      </c>
      <c r="E85" s="181">
        <v>16</v>
      </c>
      <c r="F85" s="71"/>
    </row>
    <row r="86" spans="1:6" s="10" customFormat="1" ht="63">
      <c r="A86" s="11">
        <v>8</v>
      </c>
      <c r="B86" s="58"/>
      <c r="C86" s="52" t="s">
        <v>68</v>
      </c>
      <c r="D86" s="173" t="s">
        <v>210</v>
      </c>
      <c r="E86" s="182">
        <v>9</v>
      </c>
      <c r="F86" s="191" t="s">
        <v>264</v>
      </c>
    </row>
    <row r="87" spans="1:6" s="10" customFormat="1" ht="126">
      <c r="A87" s="11">
        <v>9</v>
      </c>
      <c r="B87" s="58"/>
      <c r="C87" s="52" t="s">
        <v>70</v>
      </c>
      <c r="D87" s="173" t="s">
        <v>212</v>
      </c>
      <c r="E87" s="182">
        <v>282</v>
      </c>
      <c r="F87" s="191" t="s">
        <v>265</v>
      </c>
    </row>
    <row r="88" spans="1:6" s="10" customFormat="1" ht="32.25" customHeight="1">
      <c r="A88" s="11">
        <v>10</v>
      </c>
      <c r="B88" s="58"/>
      <c r="C88" s="52" t="s">
        <v>71</v>
      </c>
      <c r="D88" s="173" t="s">
        <v>213</v>
      </c>
      <c r="E88" s="182">
        <v>3</v>
      </c>
      <c r="F88" s="71" t="s">
        <v>266</v>
      </c>
    </row>
    <row r="89" spans="1:6" s="10" customFormat="1" ht="47.25">
      <c r="A89" s="11">
        <v>11</v>
      </c>
      <c r="B89" s="58"/>
      <c r="C89" s="53" t="s">
        <v>74</v>
      </c>
      <c r="D89" s="173" t="s">
        <v>214</v>
      </c>
      <c r="E89" s="181">
        <v>40</v>
      </c>
      <c r="F89" s="71" t="s">
        <v>249</v>
      </c>
    </row>
    <row r="90" spans="1:6" s="10" customFormat="1" ht="30.75" customHeight="1">
      <c r="A90" s="187" t="s">
        <v>216</v>
      </c>
      <c r="B90" s="172" t="s">
        <v>77</v>
      </c>
      <c r="C90" s="54"/>
      <c r="D90" s="173"/>
      <c r="E90" s="181"/>
      <c r="F90" s="71"/>
    </row>
    <row r="91" spans="1:6" s="10" customFormat="1" ht="31.5">
      <c r="A91" s="11">
        <v>1</v>
      </c>
      <c r="B91" s="58"/>
      <c r="C91" s="52" t="s">
        <v>79</v>
      </c>
      <c r="D91" s="173" t="s">
        <v>218</v>
      </c>
      <c r="E91" s="181">
        <v>40</v>
      </c>
      <c r="F91" s="71" t="s">
        <v>267</v>
      </c>
    </row>
    <row r="92" spans="1:6" s="10" customFormat="1" ht="78.75">
      <c r="A92" s="11">
        <v>2</v>
      </c>
      <c r="B92" s="58"/>
      <c r="C92" s="52" t="s">
        <v>81</v>
      </c>
      <c r="D92" s="175" t="s">
        <v>220</v>
      </c>
      <c r="E92" s="181">
        <v>300</v>
      </c>
      <c r="F92" s="191" t="s">
        <v>268</v>
      </c>
    </row>
    <row r="93" spans="1:6" s="10" customFormat="1" ht="30.75" customHeight="1">
      <c r="A93" s="187" t="s">
        <v>225</v>
      </c>
      <c r="B93" s="172" t="s">
        <v>82</v>
      </c>
      <c r="C93" s="54"/>
      <c r="D93" s="173"/>
      <c r="E93" s="181"/>
      <c r="F93" s="71"/>
    </row>
    <row r="94" spans="1:6" s="10" customFormat="1" ht="26.25" customHeight="1">
      <c r="A94" s="187" t="s">
        <v>228</v>
      </c>
      <c r="B94" s="172" t="s">
        <v>89</v>
      </c>
      <c r="C94" s="52"/>
      <c r="D94" s="173"/>
      <c r="E94" s="181"/>
      <c r="F94" s="71"/>
    </row>
    <row r="95" spans="1:6" s="10" customFormat="1" ht="47.25">
      <c r="A95" s="11">
        <v>1</v>
      </c>
      <c r="B95" s="58"/>
      <c r="C95" s="52" t="s">
        <v>91</v>
      </c>
      <c r="D95" s="173" t="s">
        <v>226</v>
      </c>
      <c r="E95" s="181">
        <v>8</v>
      </c>
      <c r="F95" s="191" t="s">
        <v>269</v>
      </c>
    </row>
    <row r="96" spans="1:6" s="10" customFormat="1" ht="31.5">
      <c r="A96" s="11">
        <v>2</v>
      </c>
      <c r="B96" s="58"/>
      <c r="C96" s="52" t="s">
        <v>92</v>
      </c>
      <c r="D96" s="173" t="s">
        <v>226</v>
      </c>
      <c r="E96" s="181"/>
      <c r="F96" s="71"/>
    </row>
    <row r="97" spans="1:6" s="10" customFormat="1" ht="32.25" customHeight="1">
      <c r="A97" s="187" t="s">
        <v>442</v>
      </c>
      <c r="B97" s="172" t="s">
        <v>97</v>
      </c>
      <c r="C97" s="54"/>
      <c r="D97" s="173"/>
      <c r="E97" s="181"/>
      <c r="F97" s="71"/>
    </row>
    <row r="98" spans="1:6" s="10" customFormat="1" ht="31.5">
      <c r="A98" s="11" t="s">
        <v>195</v>
      </c>
      <c r="B98" s="58"/>
      <c r="C98" s="52" t="s">
        <v>98</v>
      </c>
      <c r="D98" s="173" t="s">
        <v>229</v>
      </c>
      <c r="E98" s="181">
        <v>330</v>
      </c>
      <c r="F98" s="71" t="s">
        <v>270</v>
      </c>
    </row>
    <row r="99" spans="1:6" s="10" customFormat="1" ht="219.75" customHeight="1">
      <c r="A99" s="11" t="s">
        <v>198</v>
      </c>
      <c r="B99" s="58"/>
      <c r="C99" s="52" t="s">
        <v>101</v>
      </c>
      <c r="D99" s="173" t="s">
        <v>231</v>
      </c>
      <c r="E99" s="181">
        <v>20</v>
      </c>
      <c r="F99" s="191" t="s">
        <v>271</v>
      </c>
    </row>
    <row r="100" spans="1:6" s="10" customFormat="1" ht="24.95" customHeight="1">
      <c r="A100" s="45" t="s">
        <v>443</v>
      </c>
      <c r="B100" s="172" t="s">
        <v>102</v>
      </c>
      <c r="C100" s="54"/>
      <c r="D100" s="173"/>
      <c r="E100" s="181"/>
      <c r="F100" s="71"/>
    </row>
    <row r="101" spans="1:6" s="10" customFormat="1" ht="24.95" customHeight="1">
      <c r="A101" s="45"/>
      <c r="B101" s="176"/>
      <c r="C101" s="55"/>
      <c r="D101" s="177" t="s">
        <v>0</v>
      </c>
      <c r="E101" s="59">
        <f>SUM(E78:E100)</f>
        <v>1288</v>
      </c>
      <c r="F101" s="188"/>
    </row>
    <row r="102" spans="1:6" s="10" customFormat="1" ht="24.95" customHeight="1">
      <c r="A102" s="45"/>
      <c r="B102" s="176"/>
      <c r="C102" s="55"/>
      <c r="D102" s="55" t="s">
        <v>4</v>
      </c>
      <c r="E102" s="59">
        <v>273</v>
      </c>
      <c r="F102" s="188"/>
    </row>
    <row r="103" spans="1:6" s="10" customFormat="1" ht="24.95" customHeight="1">
      <c r="A103" s="45"/>
      <c r="B103" s="176"/>
      <c r="C103" s="55"/>
      <c r="D103" s="55" t="s">
        <v>232</v>
      </c>
      <c r="E103" s="59">
        <f>E101-E102</f>
        <v>1015</v>
      </c>
      <c r="F103" s="188"/>
    </row>
    <row r="104" spans="1:6" s="10" customFormat="1" ht="31.5">
      <c r="A104" s="45"/>
      <c r="B104" s="176"/>
      <c r="C104" s="55"/>
      <c r="D104" s="55" t="s">
        <v>233</v>
      </c>
      <c r="E104" s="59"/>
      <c r="F104" s="188"/>
    </row>
    <row r="105" spans="1:6" s="10" customFormat="1" ht="27" customHeight="1" thickBot="1">
      <c r="A105" s="68">
        <v>4</v>
      </c>
      <c r="B105" s="70" t="s">
        <v>9</v>
      </c>
      <c r="C105" s="69" t="s">
        <v>8</v>
      </c>
      <c r="D105" s="69"/>
      <c r="E105" s="200"/>
      <c r="F105" s="201"/>
    </row>
    <row r="106" spans="1:6" s="10" customFormat="1" ht="29.25" customHeight="1">
      <c r="A106" s="194" t="s">
        <v>194</v>
      </c>
      <c r="B106" s="195" t="s">
        <v>76</v>
      </c>
      <c r="C106" s="196"/>
      <c r="D106" s="197"/>
      <c r="E106" s="198"/>
      <c r="F106" s="199"/>
    </row>
    <row r="107" spans="1:6" s="10" customFormat="1" ht="31.5">
      <c r="A107" s="11">
        <v>1</v>
      </c>
      <c r="B107" s="58"/>
      <c r="C107" s="52" t="s">
        <v>56</v>
      </c>
      <c r="D107" s="173" t="s">
        <v>203</v>
      </c>
      <c r="E107" s="59">
        <v>72</v>
      </c>
      <c r="F107" s="188"/>
    </row>
    <row r="108" spans="1:6" s="10" customFormat="1" ht="31.5">
      <c r="A108" s="11">
        <v>2</v>
      </c>
      <c r="B108" s="58"/>
      <c r="C108" s="52" t="s">
        <v>57</v>
      </c>
      <c r="D108" s="173" t="s">
        <v>204</v>
      </c>
      <c r="E108" s="59">
        <v>20</v>
      </c>
      <c r="F108" s="188"/>
    </row>
    <row r="109" spans="1:6" s="10" customFormat="1" ht="31.5">
      <c r="A109" s="11">
        <v>3</v>
      </c>
      <c r="B109" s="58"/>
      <c r="C109" s="52" t="s">
        <v>60</v>
      </c>
      <c r="D109" s="173" t="s">
        <v>205</v>
      </c>
      <c r="E109" s="59">
        <v>150</v>
      </c>
      <c r="F109" s="188"/>
    </row>
    <row r="110" spans="1:6" s="10" customFormat="1" ht="31.5">
      <c r="A110" s="11">
        <v>4</v>
      </c>
      <c r="B110" s="58"/>
      <c r="C110" s="52" t="s">
        <v>61</v>
      </c>
      <c r="D110" s="173" t="s">
        <v>205</v>
      </c>
      <c r="E110" s="59">
        <v>22.5</v>
      </c>
      <c r="F110" s="188"/>
    </row>
    <row r="111" spans="1:6" s="10" customFormat="1" ht="24.95" customHeight="1">
      <c r="A111" s="11">
        <v>5</v>
      </c>
      <c r="B111" s="58"/>
      <c r="C111" s="52" t="s">
        <v>65</v>
      </c>
      <c r="D111" s="173" t="s">
        <v>208</v>
      </c>
      <c r="E111" s="59">
        <v>78</v>
      </c>
      <c r="F111" s="188"/>
    </row>
    <row r="112" spans="1:6" s="10" customFormat="1" ht="24.95" customHeight="1">
      <c r="A112" s="11">
        <v>6</v>
      </c>
      <c r="B112" s="58"/>
      <c r="C112" s="52" t="s">
        <v>67</v>
      </c>
      <c r="D112" s="173" t="s">
        <v>204</v>
      </c>
      <c r="E112" s="59">
        <v>20</v>
      </c>
      <c r="F112" s="188"/>
    </row>
    <row r="113" spans="1:6" s="10" customFormat="1" ht="24.95" customHeight="1">
      <c r="A113" s="11">
        <v>7</v>
      </c>
      <c r="B113" s="58"/>
      <c r="C113" s="52" t="s">
        <v>68</v>
      </c>
      <c r="D113" s="173" t="s">
        <v>210</v>
      </c>
      <c r="E113" s="59">
        <v>49.5</v>
      </c>
      <c r="F113" s="188"/>
    </row>
    <row r="114" spans="1:6" s="10" customFormat="1" ht="24.95" customHeight="1">
      <c r="A114" s="11">
        <v>8</v>
      </c>
      <c r="B114" s="58"/>
      <c r="C114" s="52" t="s">
        <v>70</v>
      </c>
      <c r="D114" s="173" t="s">
        <v>212</v>
      </c>
      <c r="E114" s="59">
        <v>279</v>
      </c>
      <c r="F114" s="188"/>
    </row>
    <row r="115" spans="1:6" s="10" customFormat="1" ht="24.95" customHeight="1">
      <c r="A115" s="11">
        <v>9</v>
      </c>
      <c r="B115" s="58"/>
      <c r="C115" s="52" t="s">
        <v>71</v>
      </c>
      <c r="D115" s="173" t="s">
        <v>213</v>
      </c>
      <c r="E115" s="59">
        <v>3.29</v>
      </c>
      <c r="F115" s="188"/>
    </row>
    <row r="116" spans="1:6" s="10" customFormat="1" ht="31.5">
      <c r="A116" s="11">
        <v>10</v>
      </c>
      <c r="B116" s="58"/>
      <c r="C116" s="52" t="s">
        <v>73</v>
      </c>
      <c r="D116" s="173" t="s">
        <v>204</v>
      </c>
      <c r="E116" s="59">
        <v>8</v>
      </c>
      <c r="F116" s="188"/>
    </row>
    <row r="117" spans="1:6" s="10" customFormat="1" ht="26.25" customHeight="1">
      <c r="A117" s="187" t="s">
        <v>216</v>
      </c>
      <c r="B117" s="172" t="s">
        <v>77</v>
      </c>
      <c r="C117" s="54"/>
      <c r="D117" s="173"/>
      <c r="E117" s="59"/>
      <c r="F117" s="188"/>
    </row>
    <row r="118" spans="1:6" s="10" customFormat="1" ht="30.75" customHeight="1">
      <c r="A118" s="187" t="s">
        <v>225</v>
      </c>
      <c r="B118" s="172" t="s">
        <v>82</v>
      </c>
      <c r="C118" s="54"/>
      <c r="D118" s="173"/>
      <c r="E118" s="59"/>
      <c r="F118" s="188"/>
    </row>
    <row r="119" spans="1:6" s="10" customFormat="1" ht="29.25" customHeight="1">
      <c r="A119" s="187" t="s">
        <v>228</v>
      </c>
      <c r="B119" s="172" t="s">
        <v>89</v>
      </c>
      <c r="C119" s="52"/>
      <c r="D119" s="173"/>
      <c r="E119" s="59"/>
      <c r="F119" s="188"/>
    </row>
    <row r="120" spans="1:6" s="10" customFormat="1" ht="29.25" customHeight="1">
      <c r="A120" s="187" t="s">
        <v>442</v>
      </c>
      <c r="B120" s="172" t="s">
        <v>97</v>
      </c>
      <c r="C120" s="54"/>
      <c r="D120" s="173"/>
      <c r="E120" s="59"/>
      <c r="F120" s="188"/>
    </row>
    <row r="121" spans="1:6" s="10" customFormat="1" ht="26.25" customHeight="1">
      <c r="A121" s="45" t="s">
        <v>443</v>
      </c>
      <c r="B121" s="172" t="s">
        <v>102</v>
      </c>
      <c r="C121" s="54"/>
      <c r="D121" s="173"/>
      <c r="E121" s="59"/>
      <c r="F121" s="188"/>
    </row>
    <row r="122" spans="1:6" s="10" customFormat="1" ht="30.75" customHeight="1">
      <c r="A122" s="45"/>
      <c r="B122" s="176"/>
      <c r="C122" s="55"/>
      <c r="D122" s="177" t="s">
        <v>0</v>
      </c>
      <c r="E122" s="59">
        <f>SUM(E106:E121)</f>
        <v>702.29</v>
      </c>
      <c r="F122" s="188"/>
    </row>
    <row r="123" spans="1:6" s="10" customFormat="1" ht="23.25" customHeight="1">
      <c r="A123" s="45"/>
      <c r="B123" s="176"/>
      <c r="C123" s="55"/>
      <c r="D123" s="55" t="s">
        <v>4</v>
      </c>
      <c r="E123" s="59">
        <v>273</v>
      </c>
      <c r="F123" s="188"/>
    </row>
    <row r="124" spans="1:6" s="10" customFormat="1" ht="26.25" customHeight="1">
      <c r="A124" s="45"/>
      <c r="B124" s="176"/>
      <c r="C124" s="55"/>
      <c r="D124" s="55" t="s">
        <v>232</v>
      </c>
      <c r="E124" s="59">
        <f>E122-E123</f>
        <v>429.28999999999996</v>
      </c>
      <c r="F124" s="188"/>
    </row>
    <row r="125" spans="1:6" s="10" customFormat="1" ht="31.5">
      <c r="A125" s="45"/>
      <c r="B125" s="176"/>
      <c r="C125" s="55"/>
      <c r="D125" s="55" t="s">
        <v>233</v>
      </c>
      <c r="E125" s="59"/>
      <c r="F125" s="188"/>
    </row>
    <row r="126" spans="1:6" s="10" customFormat="1" ht="25.5" customHeight="1" thickBot="1">
      <c r="A126" s="68">
        <v>5</v>
      </c>
      <c r="B126" s="70" t="s">
        <v>7</v>
      </c>
      <c r="C126" s="69" t="s">
        <v>10</v>
      </c>
      <c r="D126" s="69"/>
      <c r="E126" s="200"/>
      <c r="F126" s="201"/>
    </row>
    <row r="127" spans="1:6" s="10" customFormat="1" ht="29.25" customHeight="1">
      <c r="A127" s="194" t="s">
        <v>194</v>
      </c>
      <c r="B127" s="195" t="s">
        <v>76</v>
      </c>
      <c r="C127" s="196"/>
      <c r="D127" s="197"/>
      <c r="E127" s="198"/>
      <c r="F127" s="199"/>
    </row>
    <row r="128" spans="1:6" s="10" customFormat="1" ht="47.25">
      <c r="A128" s="11">
        <v>1</v>
      </c>
      <c r="B128" s="58"/>
      <c r="C128" s="53" t="s">
        <v>55</v>
      </c>
      <c r="D128" s="173" t="s">
        <v>202</v>
      </c>
      <c r="E128" s="183">
        <v>30</v>
      </c>
      <c r="F128" s="73"/>
    </row>
    <row r="129" spans="1:6" s="10" customFormat="1" ht="47.25">
      <c r="A129" s="11">
        <v>2</v>
      </c>
      <c r="B129" s="58"/>
      <c r="C129" s="52" t="s">
        <v>56</v>
      </c>
      <c r="D129" s="173" t="s">
        <v>203</v>
      </c>
      <c r="E129" s="183">
        <v>80</v>
      </c>
      <c r="F129" s="73" t="s">
        <v>272</v>
      </c>
    </row>
    <row r="130" spans="1:6" s="10" customFormat="1" ht="31.5">
      <c r="A130" s="11">
        <v>3</v>
      </c>
      <c r="B130" s="58"/>
      <c r="C130" s="52" t="s">
        <v>57</v>
      </c>
      <c r="D130" s="173" t="s">
        <v>204</v>
      </c>
      <c r="E130" s="183">
        <v>8</v>
      </c>
      <c r="F130" s="73"/>
    </row>
    <row r="131" spans="1:6" s="10" customFormat="1" ht="31.5">
      <c r="A131" s="11">
        <v>4</v>
      </c>
      <c r="B131" s="58"/>
      <c r="C131" s="52" t="s">
        <v>58</v>
      </c>
      <c r="D131" s="173" t="s">
        <v>205</v>
      </c>
      <c r="E131" s="183">
        <v>40</v>
      </c>
      <c r="F131" s="73"/>
    </row>
    <row r="132" spans="1:6" s="10" customFormat="1" ht="47.25">
      <c r="A132" s="11">
        <v>5</v>
      </c>
      <c r="B132" s="58"/>
      <c r="C132" s="52" t="s">
        <v>59</v>
      </c>
      <c r="D132" s="179" t="s">
        <v>204</v>
      </c>
      <c r="E132" s="183">
        <v>40</v>
      </c>
      <c r="F132" s="73" t="s">
        <v>273</v>
      </c>
    </row>
    <row r="133" spans="1:6" s="10" customFormat="1" ht="31.5">
      <c r="A133" s="11">
        <v>6</v>
      </c>
      <c r="B133" s="58"/>
      <c r="C133" s="52" t="s">
        <v>60</v>
      </c>
      <c r="D133" s="173" t="s">
        <v>205</v>
      </c>
      <c r="E133" s="183" t="s">
        <v>274</v>
      </c>
      <c r="F133" s="73" t="s">
        <v>275</v>
      </c>
    </row>
    <row r="134" spans="1:6" s="10" customFormat="1" ht="47.25">
      <c r="A134" s="11">
        <v>7</v>
      </c>
      <c r="B134" s="58"/>
      <c r="C134" s="52" t="s">
        <v>61</v>
      </c>
      <c r="D134" s="173" t="s">
        <v>205</v>
      </c>
      <c r="E134" s="183" t="s">
        <v>276</v>
      </c>
      <c r="F134" s="73" t="s">
        <v>277</v>
      </c>
    </row>
    <row r="135" spans="1:6" s="10" customFormat="1" ht="31.5">
      <c r="A135" s="11">
        <v>8</v>
      </c>
      <c r="B135" s="58"/>
      <c r="C135" s="52" t="s">
        <v>62</v>
      </c>
      <c r="D135" s="173" t="s">
        <v>206</v>
      </c>
      <c r="E135" s="183" t="s">
        <v>278</v>
      </c>
      <c r="F135" s="73" t="s">
        <v>279</v>
      </c>
    </row>
    <row r="136" spans="1:6" s="10" customFormat="1" ht="63">
      <c r="A136" s="11">
        <v>9</v>
      </c>
      <c r="B136" s="58"/>
      <c r="C136" s="52" t="s">
        <v>64</v>
      </c>
      <c r="D136" s="173" t="s">
        <v>235</v>
      </c>
      <c r="E136" s="183" t="s">
        <v>280</v>
      </c>
      <c r="F136" s="73"/>
    </row>
    <row r="137" spans="1:6" s="10" customFormat="1" ht="24.95" customHeight="1">
      <c r="A137" s="11">
        <v>10</v>
      </c>
      <c r="B137" s="58"/>
      <c r="C137" s="52" t="s">
        <v>65</v>
      </c>
      <c r="D137" s="173" t="s">
        <v>208</v>
      </c>
      <c r="E137" s="183">
        <v>80</v>
      </c>
      <c r="F137" s="73"/>
    </row>
    <row r="138" spans="1:6" s="10" customFormat="1" ht="24.95" customHeight="1">
      <c r="A138" s="11">
        <v>11</v>
      </c>
      <c r="B138" s="58"/>
      <c r="C138" s="52" t="s">
        <v>66</v>
      </c>
      <c r="D138" s="173" t="s">
        <v>209</v>
      </c>
      <c r="E138" s="183">
        <v>4</v>
      </c>
      <c r="F138" s="73"/>
    </row>
    <row r="139" spans="1:6" s="10" customFormat="1" ht="41.25" customHeight="1">
      <c r="A139" s="11">
        <v>12</v>
      </c>
      <c r="B139" s="58"/>
      <c r="C139" s="52" t="s">
        <v>68</v>
      </c>
      <c r="D139" s="173" t="s">
        <v>210</v>
      </c>
      <c r="E139" s="183" t="s">
        <v>281</v>
      </c>
      <c r="F139" s="73"/>
    </row>
    <row r="140" spans="1:6" s="10" customFormat="1" ht="41.25" customHeight="1">
      <c r="A140" s="11">
        <v>13</v>
      </c>
      <c r="B140" s="58"/>
      <c r="C140" s="52" t="s">
        <v>69</v>
      </c>
      <c r="D140" s="173" t="s">
        <v>211</v>
      </c>
      <c r="E140" s="183" t="s">
        <v>282</v>
      </c>
      <c r="F140" s="73"/>
    </row>
    <row r="141" spans="1:6" s="10" customFormat="1" ht="44.25" customHeight="1">
      <c r="A141" s="11">
        <v>14</v>
      </c>
      <c r="B141" s="58"/>
      <c r="C141" s="52" t="s">
        <v>70</v>
      </c>
      <c r="D141" s="173" t="s">
        <v>212</v>
      </c>
      <c r="E141" s="183" t="s">
        <v>283</v>
      </c>
      <c r="F141" s="73"/>
    </row>
    <row r="142" spans="1:6" s="10" customFormat="1" ht="41.25" customHeight="1">
      <c r="A142" s="11">
        <v>15</v>
      </c>
      <c r="B142" s="58"/>
      <c r="C142" s="52" t="s">
        <v>71</v>
      </c>
      <c r="D142" s="173" t="s">
        <v>213</v>
      </c>
      <c r="E142" s="183" t="s">
        <v>284</v>
      </c>
      <c r="F142" s="73"/>
    </row>
    <row r="143" spans="1:6" s="10" customFormat="1" ht="42" customHeight="1">
      <c r="A143" s="11">
        <v>16</v>
      </c>
      <c r="B143" s="58"/>
      <c r="C143" s="52" t="s">
        <v>73</v>
      </c>
      <c r="D143" s="173" t="s">
        <v>204</v>
      </c>
      <c r="E143" s="183">
        <v>8</v>
      </c>
      <c r="F143" s="73"/>
    </row>
    <row r="144" spans="1:6" s="10" customFormat="1" ht="47.25">
      <c r="A144" s="11">
        <v>17</v>
      </c>
      <c r="B144" s="58"/>
      <c r="C144" s="53" t="s">
        <v>74</v>
      </c>
      <c r="D144" s="173" t="s">
        <v>214</v>
      </c>
      <c r="E144" s="183">
        <v>40</v>
      </c>
      <c r="F144" s="73"/>
    </row>
    <row r="145" spans="1:6" s="10" customFormat="1" ht="29.25" customHeight="1">
      <c r="A145" s="187" t="s">
        <v>216</v>
      </c>
      <c r="B145" s="172" t="s">
        <v>77</v>
      </c>
      <c r="C145" s="54"/>
      <c r="D145" s="173"/>
      <c r="E145" s="183"/>
      <c r="F145" s="73"/>
    </row>
    <row r="146" spans="1:6" s="10" customFormat="1" ht="26.25" customHeight="1">
      <c r="A146" s="187" t="s">
        <v>225</v>
      </c>
      <c r="B146" s="172" t="s">
        <v>82</v>
      </c>
      <c r="C146" s="54"/>
      <c r="D146" s="173"/>
      <c r="E146" s="183"/>
      <c r="F146" s="73"/>
    </row>
    <row r="147" spans="1:6" s="10" customFormat="1" ht="32.25" customHeight="1">
      <c r="A147" s="11" t="s">
        <v>195</v>
      </c>
      <c r="B147" s="58"/>
      <c r="C147" s="52" t="s">
        <v>83</v>
      </c>
      <c r="D147" s="173" t="s">
        <v>221</v>
      </c>
      <c r="E147" s="183">
        <v>90</v>
      </c>
      <c r="F147" s="73" t="s">
        <v>285</v>
      </c>
    </row>
    <row r="148" spans="1:6" s="10" customFormat="1" ht="31.5">
      <c r="A148" s="11" t="s">
        <v>196</v>
      </c>
      <c r="B148" s="58"/>
      <c r="C148" s="52" t="s">
        <v>84</v>
      </c>
      <c r="D148" s="173" t="s">
        <v>204</v>
      </c>
      <c r="E148" s="183">
        <v>12</v>
      </c>
      <c r="F148" s="73"/>
    </row>
    <row r="149" spans="1:6" s="10" customFormat="1" ht="29.25" customHeight="1">
      <c r="A149" s="187" t="s">
        <v>228</v>
      </c>
      <c r="B149" s="172" t="s">
        <v>89</v>
      </c>
      <c r="C149" s="52"/>
      <c r="D149" s="173"/>
      <c r="E149" s="183"/>
      <c r="F149" s="73"/>
    </row>
    <row r="150" spans="1:6" s="10" customFormat="1" ht="30.75" customHeight="1">
      <c r="A150" s="187" t="s">
        <v>442</v>
      </c>
      <c r="B150" s="172" t="s">
        <v>97</v>
      </c>
      <c r="C150" s="54"/>
      <c r="D150" s="173"/>
      <c r="E150" s="183"/>
      <c r="F150" s="73"/>
    </row>
    <row r="151" spans="1:6" s="10" customFormat="1" ht="31.5">
      <c r="A151" s="11">
        <v>1</v>
      </c>
      <c r="B151" s="58"/>
      <c r="C151" s="52" t="s">
        <v>100</v>
      </c>
      <c r="D151" s="173" t="s">
        <v>230</v>
      </c>
      <c r="E151" s="183">
        <v>8</v>
      </c>
      <c r="F151" s="73"/>
    </row>
    <row r="152" spans="1:6" s="10" customFormat="1" ht="33.75" customHeight="1">
      <c r="A152" s="45" t="s">
        <v>443</v>
      </c>
      <c r="B152" s="172" t="s">
        <v>102</v>
      </c>
      <c r="C152" s="54"/>
      <c r="D152" s="173"/>
      <c r="E152" s="183"/>
      <c r="F152" s="73"/>
    </row>
    <row r="153" spans="1:6" s="10" customFormat="1" ht="31.5">
      <c r="A153" s="11">
        <v>1</v>
      </c>
      <c r="B153" s="58"/>
      <c r="C153" s="52" t="s">
        <v>103</v>
      </c>
      <c r="D153" s="173" t="s">
        <v>215</v>
      </c>
      <c r="E153" s="183">
        <v>110</v>
      </c>
      <c r="F153" s="73" t="s">
        <v>286</v>
      </c>
    </row>
    <row r="154" spans="1:6" s="10" customFormat="1" ht="30.75" customHeight="1">
      <c r="A154" s="11">
        <v>2</v>
      </c>
      <c r="B154" s="58"/>
      <c r="C154" s="52" t="s">
        <v>104</v>
      </c>
      <c r="D154" s="173" t="s">
        <v>215</v>
      </c>
      <c r="E154" s="183"/>
      <c r="F154" s="73"/>
    </row>
    <row r="155" spans="1:6" s="10" customFormat="1" ht="24.95" customHeight="1">
      <c r="A155" s="45"/>
      <c r="B155" s="176"/>
      <c r="C155" s="55"/>
      <c r="D155" s="177" t="s">
        <v>0</v>
      </c>
      <c r="E155" s="59">
        <f>SUM(E127:E154)</f>
        <v>550</v>
      </c>
      <c r="F155" s="188"/>
    </row>
    <row r="156" spans="1:6" s="10" customFormat="1" ht="24.95" customHeight="1">
      <c r="A156" s="45"/>
      <c r="B156" s="176"/>
      <c r="C156" s="55"/>
      <c r="D156" s="55" t="s">
        <v>4</v>
      </c>
      <c r="E156" s="59">
        <v>273</v>
      </c>
      <c r="F156" s="188"/>
    </row>
    <row r="157" spans="1:6" s="10" customFormat="1" ht="24.95" customHeight="1">
      <c r="A157" s="45"/>
      <c r="B157" s="176"/>
      <c r="C157" s="55"/>
      <c r="D157" s="55" t="s">
        <v>232</v>
      </c>
      <c r="E157" s="59">
        <f>E155-E156</f>
        <v>277</v>
      </c>
      <c r="F157" s="188"/>
    </row>
    <row r="158" spans="1:6" s="10" customFormat="1" ht="31.5">
      <c r="A158" s="45"/>
      <c r="B158" s="176"/>
      <c r="C158" s="55"/>
      <c r="D158" s="55" t="s">
        <v>233</v>
      </c>
      <c r="E158" s="59"/>
      <c r="F158" s="188"/>
    </row>
    <row r="159" spans="1:6" s="10" customFormat="1" ht="36" customHeight="1" thickBot="1">
      <c r="A159" s="68">
        <v>6</v>
      </c>
      <c r="B159" s="70" t="s">
        <v>12</v>
      </c>
      <c r="C159" s="69" t="s">
        <v>13</v>
      </c>
      <c r="D159" s="69"/>
      <c r="E159" s="200"/>
      <c r="F159" s="201"/>
    </row>
    <row r="160" spans="1:6" s="10" customFormat="1" ht="30.75" customHeight="1">
      <c r="A160" s="194" t="s">
        <v>194</v>
      </c>
      <c r="B160" s="195" t="s">
        <v>76</v>
      </c>
      <c r="C160" s="196"/>
      <c r="D160" s="197"/>
      <c r="E160" s="198"/>
      <c r="F160" s="199"/>
    </row>
    <row r="161" spans="1:6" s="10" customFormat="1" ht="47.25">
      <c r="A161" s="11">
        <v>1</v>
      </c>
      <c r="B161" s="58"/>
      <c r="C161" s="52" t="s">
        <v>56</v>
      </c>
      <c r="D161" s="173" t="s">
        <v>203</v>
      </c>
      <c r="E161" s="178">
        <v>54</v>
      </c>
      <c r="F161" s="190" t="s">
        <v>251</v>
      </c>
    </row>
    <row r="162" spans="1:6" s="10" customFormat="1" ht="31.5">
      <c r="A162" s="11">
        <v>2</v>
      </c>
      <c r="B162" s="58"/>
      <c r="C162" s="52" t="s">
        <v>57</v>
      </c>
      <c r="D162" s="173" t="s">
        <v>204</v>
      </c>
      <c r="E162" s="178">
        <v>16</v>
      </c>
      <c r="F162" s="73" t="s">
        <v>238</v>
      </c>
    </row>
    <row r="163" spans="1:6" s="10" customFormat="1" ht="31.5">
      <c r="A163" s="11">
        <v>3</v>
      </c>
      <c r="B163" s="58"/>
      <c r="C163" s="52" t="s">
        <v>58</v>
      </c>
      <c r="D163" s="173" t="s">
        <v>205</v>
      </c>
      <c r="E163" s="178">
        <v>5</v>
      </c>
      <c r="F163" s="190" t="s">
        <v>252</v>
      </c>
    </row>
    <row r="164" spans="1:6" s="10" customFormat="1" ht="30.75" customHeight="1">
      <c r="A164" s="11">
        <v>4</v>
      </c>
      <c r="B164" s="58"/>
      <c r="C164" s="52" t="s">
        <v>65</v>
      </c>
      <c r="D164" s="173" t="s">
        <v>208</v>
      </c>
      <c r="E164" s="178">
        <v>76</v>
      </c>
      <c r="F164" s="73" t="s">
        <v>253</v>
      </c>
    </row>
    <row r="165" spans="1:6" s="10" customFormat="1" ht="30.75" customHeight="1">
      <c r="A165" s="11">
        <v>5</v>
      </c>
      <c r="B165" s="58"/>
      <c r="C165" s="52" t="s">
        <v>66</v>
      </c>
      <c r="D165" s="173" t="s">
        <v>209</v>
      </c>
      <c r="E165" s="178">
        <v>12</v>
      </c>
      <c r="F165" s="73" t="s">
        <v>254</v>
      </c>
    </row>
    <row r="166" spans="1:6" s="10" customFormat="1" ht="15.75">
      <c r="A166" s="11">
        <v>6</v>
      </c>
      <c r="B166" s="58"/>
      <c r="C166" s="52" t="s">
        <v>67</v>
      </c>
      <c r="D166" s="173" t="s">
        <v>204</v>
      </c>
      <c r="E166" s="178">
        <v>32</v>
      </c>
      <c r="F166" s="73"/>
    </row>
    <row r="167" spans="1:6" s="10" customFormat="1" ht="126">
      <c r="A167" s="11">
        <v>7</v>
      </c>
      <c r="B167" s="58"/>
      <c r="C167" s="52" t="s">
        <v>68</v>
      </c>
      <c r="D167" s="173" t="s">
        <v>210</v>
      </c>
      <c r="E167" s="180">
        <v>136</v>
      </c>
      <c r="F167" s="190" t="s">
        <v>255</v>
      </c>
    </row>
    <row r="168" spans="1:6" s="10" customFormat="1" ht="31.5">
      <c r="A168" s="11">
        <v>8</v>
      </c>
      <c r="B168" s="58"/>
      <c r="C168" s="52" t="s">
        <v>69</v>
      </c>
      <c r="D168" s="173" t="s">
        <v>211</v>
      </c>
      <c r="E168" s="178">
        <v>1</v>
      </c>
      <c r="F168" s="190" t="s">
        <v>256</v>
      </c>
    </row>
    <row r="169" spans="1:6" s="10" customFormat="1" ht="29.25" customHeight="1">
      <c r="A169" s="11">
        <v>9</v>
      </c>
      <c r="B169" s="58"/>
      <c r="C169" s="52" t="s">
        <v>71</v>
      </c>
      <c r="D169" s="173" t="s">
        <v>213</v>
      </c>
      <c r="E169" s="180">
        <v>1.7</v>
      </c>
      <c r="F169" s="73" t="s">
        <v>257</v>
      </c>
    </row>
    <row r="170" spans="1:6" s="10" customFormat="1" ht="15.75">
      <c r="A170" s="11">
        <v>10</v>
      </c>
      <c r="B170" s="58"/>
      <c r="C170" s="52" t="s">
        <v>72</v>
      </c>
      <c r="D170" s="173" t="s">
        <v>204</v>
      </c>
      <c r="E170" s="178">
        <v>16</v>
      </c>
      <c r="F170" s="73" t="s">
        <v>248</v>
      </c>
    </row>
    <row r="171" spans="1:6" s="10" customFormat="1" ht="30.75" customHeight="1">
      <c r="A171" s="187" t="s">
        <v>216</v>
      </c>
      <c r="B171" s="172" t="s">
        <v>77</v>
      </c>
      <c r="C171" s="54"/>
      <c r="D171" s="173"/>
      <c r="E171" s="178"/>
      <c r="F171" s="73"/>
    </row>
    <row r="172" spans="1:6" s="10" customFormat="1" ht="24.75" customHeight="1">
      <c r="A172" s="187" t="s">
        <v>225</v>
      </c>
      <c r="B172" s="172" t="s">
        <v>82</v>
      </c>
      <c r="C172" s="54"/>
      <c r="D172" s="173"/>
      <c r="E172" s="178"/>
      <c r="F172" s="73"/>
    </row>
    <row r="173" spans="1:6" s="10" customFormat="1" ht="31.5">
      <c r="A173" s="11">
        <v>1</v>
      </c>
      <c r="B173" s="58"/>
      <c r="C173" s="52" t="s">
        <v>84</v>
      </c>
      <c r="D173" s="173" t="s">
        <v>204</v>
      </c>
      <c r="E173" s="178">
        <v>4</v>
      </c>
      <c r="F173" s="73"/>
    </row>
    <row r="174" spans="1:6" s="10" customFormat="1" ht="26.25" customHeight="1">
      <c r="A174" s="187" t="s">
        <v>228</v>
      </c>
      <c r="B174" s="172" t="s">
        <v>89</v>
      </c>
      <c r="C174" s="52"/>
      <c r="D174" s="173"/>
      <c r="E174" s="178"/>
      <c r="F174" s="73"/>
    </row>
    <row r="175" spans="1:6" s="10" customFormat="1" ht="32.25" customHeight="1">
      <c r="A175" s="187" t="s">
        <v>442</v>
      </c>
      <c r="B175" s="172" t="s">
        <v>97</v>
      </c>
      <c r="C175" s="54"/>
      <c r="D175" s="173"/>
      <c r="E175" s="178"/>
      <c r="F175" s="73"/>
    </row>
    <row r="176" spans="1:6" s="10" customFormat="1" ht="36.75" customHeight="1">
      <c r="A176" s="45" t="s">
        <v>443</v>
      </c>
      <c r="B176" s="172" t="s">
        <v>102</v>
      </c>
      <c r="C176" s="54"/>
      <c r="D176" s="173"/>
      <c r="E176" s="178"/>
      <c r="F176" s="73"/>
    </row>
    <row r="177" spans="1:6" s="10" customFormat="1" ht="24.95" customHeight="1">
      <c r="A177" s="45"/>
      <c r="B177" s="176"/>
      <c r="C177" s="55"/>
      <c r="D177" s="177" t="s">
        <v>0</v>
      </c>
      <c r="E177" s="59">
        <f>SUM(E160:E176)</f>
        <v>353.7</v>
      </c>
      <c r="F177" s="188"/>
    </row>
    <row r="178" spans="1:6" s="10" customFormat="1" ht="24.95" customHeight="1">
      <c r="A178" s="45"/>
      <c r="B178" s="176"/>
      <c r="C178" s="55"/>
      <c r="D178" s="55" t="s">
        <v>4</v>
      </c>
      <c r="E178" s="59">
        <v>273</v>
      </c>
      <c r="F178" s="188"/>
    </row>
    <row r="179" spans="1:6" s="10" customFormat="1" ht="24.95" customHeight="1">
      <c r="A179" s="45"/>
      <c r="B179" s="176"/>
      <c r="C179" s="55"/>
      <c r="D179" s="55" t="s">
        <v>232</v>
      </c>
      <c r="E179" s="59">
        <f>E177-E178</f>
        <v>80.699999999999989</v>
      </c>
      <c r="F179" s="188"/>
    </row>
    <row r="180" spans="1:6" s="10" customFormat="1" ht="31.5">
      <c r="A180" s="45"/>
      <c r="B180" s="176"/>
      <c r="C180" s="55"/>
      <c r="D180" s="55" t="s">
        <v>233</v>
      </c>
      <c r="E180" s="59"/>
      <c r="F180" s="188"/>
    </row>
    <row r="181" spans="1:6" s="10" customFormat="1" ht="28.5" customHeight="1" thickBot="1">
      <c r="A181" s="68">
        <v>7</v>
      </c>
      <c r="B181" s="70" t="s">
        <v>37</v>
      </c>
      <c r="C181" s="69" t="s">
        <v>22</v>
      </c>
      <c r="D181" s="69"/>
      <c r="E181" s="200"/>
      <c r="F181" s="201"/>
    </row>
    <row r="182" spans="1:6" s="10" customFormat="1" ht="27.75" customHeight="1">
      <c r="A182" s="194" t="s">
        <v>194</v>
      </c>
      <c r="B182" s="195" t="s">
        <v>76</v>
      </c>
      <c r="C182" s="196"/>
      <c r="D182" s="197"/>
      <c r="E182" s="198"/>
      <c r="F182" s="199"/>
    </row>
    <row r="183" spans="1:6" s="10" customFormat="1" ht="32.25" customHeight="1">
      <c r="A183" s="11">
        <v>1</v>
      </c>
      <c r="B183" s="58"/>
      <c r="C183" s="52" t="s">
        <v>59</v>
      </c>
      <c r="D183" s="179" t="s">
        <v>204</v>
      </c>
      <c r="E183" s="59">
        <v>4</v>
      </c>
      <c r="F183" s="188"/>
    </row>
    <row r="184" spans="1:6" s="10" customFormat="1" ht="24.95" customHeight="1">
      <c r="A184" s="11">
        <v>2</v>
      </c>
      <c r="B184" s="58"/>
      <c r="C184" s="52" t="s">
        <v>65</v>
      </c>
      <c r="D184" s="173" t="s">
        <v>208</v>
      </c>
      <c r="E184" s="59">
        <v>78</v>
      </c>
      <c r="F184" s="188"/>
    </row>
    <row r="185" spans="1:6" s="10" customFormat="1" ht="24.95" customHeight="1">
      <c r="A185" s="11">
        <v>3</v>
      </c>
      <c r="B185" s="58"/>
      <c r="C185" s="52" t="s">
        <v>67</v>
      </c>
      <c r="D185" s="173" t="s">
        <v>204</v>
      </c>
      <c r="E185" s="59">
        <v>20</v>
      </c>
      <c r="F185" s="188"/>
    </row>
    <row r="186" spans="1:6" s="10" customFormat="1" ht="24.95" customHeight="1">
      <c r="A186" s="11">
        <v>4</v>
      </c>
      <c r="B186" s="58"/>
      <c r="C186" s="52" t="s">
        <v>68</v>
      </c>
      <c r="D186" s="173" t="s">
        <v>210</v>
      </c>
      <c r="E186" s="59">
        <v>49.5</v>
      </c>
      <c r="F186" s="188"/>
    </row>
    <row r="187" spans="1:6" s="10" customFormat="1" ht="24.95" customHeight="1">
      <c r="A187" s="11">
        <v>5</v>
      </c>
      <c r="B187" s="58"/>
      <c r="C187" s="52" t="s">
        <v>70</v>
      </c>
      <c r="D187" s="173" t="s">
        <v>212</v>
      </c>
      <c r="E187" s="59">
        <v>279</v>
      </c>
      <c r="F187" s="188"/>
    </row>
    <row r="188" spans="1:6" s="10" customFormat="1" ht="24.95" customHeight="1">
      <c r="A188" s="11">
        <v>6</v>
      </c>
      <c r="B188" s="58"/>
      <c r="C188" s="52" t="s">
        <v>71</v>
      </c>
      <c r="D188" s="173" t="s">
        <v>213</v>
      </c>
      <c r="E188" s="59">
        <v>3.29</v>
      </c>
      <c r="F188" s="188"/>
    </row>
    <row r="189" spans="1:6" s="10" customFormat="1" ht="24.75" customHeight="1">
      <c r="A189" s="187" t="s">
        <v>216</v>
      </c>
      <c r="B189" s="172" t="s">
        <v>77</v>
      </c>
      <c r="C189" s="54"/>
      <c r="D189" s="173"/>
      <c r="E189" s="59"/>
      <c r="F189" s="188"/>
    </row>
    <row r="190" spans="1:6" s="10" customFormat="1" ht="31.5">
      <c r="A190" s="11">
        <v>1</v>
      </c>
      <c r="B190" s="58"/>
      <c r="C190" s="52" t="s">
        <v>80</v>
      </c>
      <c r="D190" s="173" t="s">
        <v>219</v>
      </c>
      <c r="E190" s="59">
        <v>20</v>
      </c>
      <c r="F190" s="188"/>
    </row>
    <row r="191" spans="1:6" s="10" customFormat="1" ht="31.5">
      <c r="A191" s="11">
        <v>2</v>
      </c>
      <c r="B191" s="58"/>
      <c r="C191" s="52" t="s">
        <v>81</v>
      </c>
      <c r="D191" s="175" t="s">
        <v>220</v>
      </c>
      <c r="E191" s="59"/>
      <c r="F191" s="188"/>
    </row>
    <row r="192" spans="1:6" s="10" customFormat="1" ht="26.25" customHeight="1">
      <c r="A192" s="187" t="s">
        <v>225</v>
      </c>
      <c r="B192" s="172" t="s">
        <v>82</v>
      </c>
      <c r="C192" s="54"/>
      <c r="D192" s="173"/>
      <c r="E192" s="59"/>
      <c r="F192" s="188"/>
    </row>
    <row r="193" spans="1:6" s="10" customFormat="1" ht="31.5">
      <c r="A193" s="11">
        <v>1</v>
      </c>
      <c r="B193" s="58"/>
      <c r="C193" s="52" t="s">
        <v>84</v>
      </c>
      <c r="D193" s="173" t="s">
        <v>204</v>
      </c>
      <c r="E193" s="59">
        <v>4</v>
      </c>
      <c r="F193" s="188"/>
    </row>
    <row r="194" spans="1:6" s="10" customFormat="1" ht="26.25" customHeight="1">
      <c r="A194" s="187" t="s">
        <v>228</v>
      </c>
      <c r="B194" s="172" t="s">
        <v>89</v>
      </c>
      <c r="C194" s="52"/>
      <c r="D194" s="173"/>
      <c r="E194" s="59"/>
      <c r="F194" s="188"/>
    </row>
    <row r="195" spans="1:6" s="10" customFormat="1" ht="29.25" customHeight="1">
      <c r="A195" s="187" t="s">
        <v>442</v>
      </c>
      <c r="B195" s="172" t="s">
        <v>97</v>
      </c>
      <c r="C195" s="54"/>
      <c r="D195" s="173"/>
      <c r="E195" s="59"/>
      <c r="F195" s="188"/>
    </row>
    <row r="196" spans="1:6" s="10" customFormat="1" ht="31.5">
      <c r="A196" s="11" t="s">
        <v>195</v>
      </c>
      <c r="B196" s="58"/>
      <c r="C196" s="52" t="s">
        <v>98</v>
      </c>
      <c r="D196" s="173" t="s">
        <v>229</v>
      </c>
      <c r="E196" s="59">
        <v>330</v>
      </c>
      <c r="F196" s="188"/>
    </row>
    <row r="197" spans="1:6" s="10" customFormat="1" ht="24.95" customHeight="1">
      <c r="A197" s="45" t="s">
        <v>443</v>
      </c>
      <c r="B197" s="172" t="s">
        <v>102</v>
      </c>
      <c r="C197" s="54"/>
      <c r="D197" s="173"/>
      <c r="E197" s="59"/>
      <c r="F197" s="188"/>
    </row>
    <row r="198" spans="1:6" s="10" customFormat="1" ht="22.5" customHeight="1">
      <c r="A198" s="45"/>
      <c r="B198" s="176"/>
      <c r="C198" s="55"/>
      <c r="D198" s="177" t="s">
        <v>0</v>
      </c>
      <c r="E198" s="59">
        <f>SUM(E182:E197)</f>
        <v>787.79</v>
      </c>
      <c r="F198" s="188"/>
    </row>
    <row r="199" spans="1:6" s="10" customFormat="1" ht="22.5" customHeight="1">
      <c r="A199" s="45"/>
      <c r="B199" s="176"/>
      <c r="C199" s="55"/>
      <c r="D199" s="55" t="s">
        <v>4</v>
      </c>
      <c r="E199" s="59">
        <v>273</v>
      </c>
      <c r="F199" s="188"/>
    </row>
    <row r="200" spans="1:6" s="10" customFormat="1" ht="22.5" customHeight="1">
      <c r="A200" s="45"/>
      <c r="B200" s="176"/>
      <c r="C200" s="55"/>
      <c r="D200" s="55" t="s">
        <v>232</v>
      </c>
      <c r="E200" s="59">
        <f>E198-E199</f>
        <v>514.79</v>
      </c>
      <c r="F200" s="188"/>
    </row>
    <row r="201" spans="1:6" s="10" customFormat="1" ht="31.5">
      <c r="A201" s="45"/>
      <c r="B201" s="176"/>
      <c r="C201" s="55"/>
      <c r="D201" s="55" t="s">
        <v>233</v>
      </c>
      <c r="E201" s="59"/>
      <c r="F201" s="188"/>
    </row>
    <row r="202" spans="1:6" s="10" customFormat="1" ht="25.5" customHeight="1" thickBot="1">
      <c r="A202" s="68">
        <v>8</v>
      </c>
      <c r="B202" s="70" t="s">
        <v>38</v>
      </c>
      <c r="C202" s="69" t="s">
        <v>23</v>
      </c>
      <c r="D202" s="69"/>
      <c r="E202" s="200"/>
      <c r="F202" s="201"/>
    </row>
    <row r="203" spans="1:6" s="10" customFormat="1" ht="26.25" customHeight="1">
      <c r="A203" s="194" t="s">
        <v>194</v>
      </c>
      <c r="B203" s="195" t="s">
        <v>76</v>
      </c>
      <c r="C203" s="196"/>
      <c r="D203" s="197"/>
      <c r="E203" s="198"/>
      <c r="F203" s="199"/>
    </row>
    <row r="204" spans="1:6" s="10" customFormat="1" ht="31.5">
      <c r="A204" s="11">
        <v>1</v>
      </c>
      <c r="B204" s="58"/>
      <c r="C204" s="52" t="s">
        <v>56</v>
      </c>
      <c r="D204" s="173" t="s">
        <v>203</v>
      </c>
      <c r="E204" s="59">
        <v>75</v>
      </c>
      <c r="F204" s="188"/>
    </row>
    <row r="205" spans="1:6" s="10" customFormat="1" ht="31.5">
      <c r="A205" s="11">
        <v>2</v>
      </c>
      <c r="B205" s="58"/>
      <c r="C205" s="52" t="s">
        <v>57</v>
      </c>
      <c r="D205" s="173" t="s">
        <v>204</v>
      </c>
      <c r="E205" s="59">
        <v>16</v>
      </c>
      <c r="F205" s="188"/>
    </row>
    <row r="206" spans="1:6" s="10" customFormat="1" ht="29.25" customHeight="1">
      <c r="A206" s="11">
        <v>3</v>
      </c>
      <c r="B206" s="58"/>
      <c r="C206" s="52" t="s">
        <v>59</v>
      </c>
      <c r="D206" s="179" t="s">
        <v>204</v>
      </c>
      <c r="E206" s="59">
        <v>36</v>
      </c>
      <c r="F206" s="188"/>
    </row>
    <row r="207" spans="1:6" s="10" customFormat="1" ht="31.5">
      <c r="A207" s="11">
        <v>4</v>
      </c>
      <c r="B207" s="58"/>
      <c r="C207" s="52" t="s">
        <v>61</v>
      </c>
      <c r="D207" s="173" t="s">
        <v>205</v>
      </c>
      <c r="E207" s="59">
        <v>40</v>
      </c>
      <c r="F207" s="188"/>
    </row>
    <row r="208" spans="1:6" s="10" customFormat="1" ht="24.95" customHeight="1">
      <c r="A208" s="11">
        <v>5</v>
      </c>
      <c r="B208" s="58"/>
      <c r="C208" s="52" t="s">
        <v>65</v>
      </c>
      <c r="D208" s="173" t="s">
        <v>208</v>
      </c>
      <c r="E208" s="59">
        <v>40</v>
      </c>
      <c r="F208" s="188"/>
    </row>
    <row r="209" spans="1:6" s="10" customFormat="1" ht="24.95" customHeight="1">
      <c r="A209" s="11">
        <v>6</v>
      </c>
      <c r="B209" s="58"/>
      <c r="C209" s="52" t="s">
        <v>67</v>
      </c>
      <c r="D209" s="173" t="s">
        <v>204</v>
      </c>
      <c r="E209" s="59">
        <v>20</v>
      </c>
      <c r="F209" s="188"/>
    </row>
    <row r="210" spans="1:6" s="10" customFormat="1" ht="24.95" customHeight="1">
      <c r="A210" s="11">
        <v>7</v>
      </c>
      <c r="B210" s="58"/>
      <c r="C210" s="52" t="s">
        <v>68</v>
      </c>
      <c r="D210" s="173" t="s">
        <v>210</v>
      </c>
      <c r="E210" s="59">
        <v>176</v>
      </c>
      <c r="F210" s="188"/>
    </row>
    <row r="211" spans="1:6" s="10" customFormat="1" ht="24.95" customHeight="1">
      <c r="A211" s="11">
        <v>8</v>
      </c>
      <c r="B211" s="58"/>
      <c r="C211" s="52" t="s">
        <v>70</v>
      </c>
      <c r="D211" s="173" t="s">
        <v>212</v>
      </c>
      <c r="E211" s="59">
        <v>71.5</v>
      </c>
      <c r="F211" s="188"/>
    </row>
    <row r="212" spans="1:6" s="10" customFormat="1" ht="24.95" customHeight="1">
      <c r="A212" s="11">
        <v>9</v>
      </c>
      <c r="B212" s="58"/>
      <c r="C212" s="52" t="s">
        <v>71</v>
      </c>
      <c r="D212" s="173" t="s">
        <v>213</v>
      </c>
      <c r="E212" s="59">
        <v>3.65</v>
      </c>
      <c r="F212" s="188"/>
    </row>
    <row r="213" spans="1:6" s="10" customFormat="1" ht="31.5">
      <c r="A213" s="11">
        <v>10</v>
      </c>
      <c r="B213" s="58"/>
      <c r="C213" s="52" t="s">
        <v>73</v>
      </c>
      <c r="D213" s="173" t="s">
        <v>204</v>
      </c>
      <c r="E213" s="59">
        <v>12</v>
      </c>
      <c r="F213" s="188"/>
    </row>
    <row r="214" spans="1:6" s="10" customFormat="1" ht="32.25" customHeight="1">
      <c r="A214" s="187" t="s">
        <v>216</v>
      </c>
      <c r="B214" s="172" t="s">
        <v>77</v>
      </c>
      <c r="C214" s="54"/>
      <c r="D214" s="173"/>
      <c r="E214" s="59"/>
      <c r="F214" s="188"/>
    </row>
    <row r="215" spans="1:6" s="10" customFormat="1" ht="26.25" customHeight="1">
      <c r="A215" s="187" t="s">
        <v>225</v>
      </c>
      <c r="B215" s="172" t="s">
        <v>82</v>
      </c>
      <c r="C215" s="54"/>
      <c r="D215" s="173"/>
      <c r="E215" s="59"/>
      <c r="F215" s="188"/>
    </row>
    <row r="216" spans="1:6" s="10" customFormat="1" ht="26.25" customHeight="1">
      <c r="A216" s="11" t="s">
        <v>195</v>
      </c>
      <c r="B216" s="58"/>
      <c r="C216" s="52" t="s">
        <v>83</v>
      </c>
      <c r="D216" s="173" t="s">
        <v>221</v>
      </c>
      <c r="E216" s="59">
        <v>30</v>
      </c>
      <c r="F216" s="188"/>
    </row>
    <row r="217" spans="1:6" s="10" customFormat="1" ht="31.5">
      <c r="A217" s="11" t="s">
        <v>198</v>
      </c>
      <c r="B217" s="58"/>
      <c r="C217" s="52" t="s">
        <v>86</v>
      </c>
      <c r="D217" s="173" t="s">
        <v>204</v>
      </c>
      <c r="E217" s="59">
        <v>36</v>
      </c>
      <c r="F217" s="188"/>
    </row>
    <row r="218" spans="1:6" s="10" customFormat="1" ht="31.5">
      <c r="A218" s="11" t="s">
        <v>199</v>
      </c>
      <c r="B218" s="58"/>
      <c r="C218" s="52" t="s">
        <v>87</v>
      </c>
      <c r="D218" s="173" t="s">
        <v>223</v>
      </c>
      <c r="E218" s="59">
        <v>120</v>
      </c>
      <c r="F218" s="188"/>
    </row>
    <row r="219" spans="1:6" s="10" customFormat="1" ht="31.5">
      <c r="A219" s="11" t="s">
        <v>201</v>
      </c>
      <c r="B219" s="58"/>
      <c r="C219" s="52" t="s">
        <v>88</v>
      </c>
      <c r="D219" s="173" t="s">
        <v>224</v>
      </c>
      <c r="E219" s="59">
        <v>120</v>
      </c>
      <c r="F219" s="188"/>
    </row>
    <row r="220" spans="1:6" s="10" customFormat="1" ht="35.25" customHeight="1">
      <c r="A220" s="187" t="s">
        <v>228</v>
      </c>
      <c r="B220" s="172" t="s">
        <v>89</v>
      </c>
      <c r="C220" s="52"/>
      <c r="D220" s="173"/>
      <c r="E220" s="59"/>
      <c r="F220" s="188"/>
    </row>
    <row r="221" spans="1:6" s="10" customFormat="1" ht="31.5">
      <c r="A221" s="11">
        <v>1</v>
      </c>
      <c r="B221" s="58"/>
      <c r="C221" s="52" t="s">
        <v>91</v>
      </c>
      <c r="D221" s="173" t="s">
        <v>226</v>
      </c>
      <c r="E221" s="59">
        <v>28</v>
      </c>
      <c r="F221" s="188"/>
    </row>
    <row r="222" spans="1:6" s="10" customFormat="1" ht="31.5">
      <c r="A222" s="11">
        <v>2</v>
      </c>
      <c r="B222" s="58"/>
      <c r="C222" s="52" t="s">
        <v>95</v>
      </c>
      <c r="D222" s="173" t="s">
        <v>204</v>
      </c>
      <c r="E222" s="59">
        <v>8</v>
      </c>
      <c r="F222" s="188"/>
    </row>
    <row r="223" spans="1:6" s="10" customFormat="1" ht="30.75" customHeight="1">
      <c r="A223" s="187" t="s">
        <v>442</v>
      </c>
      <c r="B223" s="172" t="s">
        <v>97</v>
      </c>
      <c r="C223" s="54"/>
      <c r="D223" s="173"/>
      <c r="E223" s="59"/>
      <c r="F223" s="188"/>
    </row>
    <row r="224" spans="1:6" s="10" customFormat="1" ht="27.75" customHeight="1">
      <c r="A224" s="45" t="s">
        <v>443</v>
      </c>
      <c r="B224" s="172" t="s">
        <v>102</v>
      </c>
      <c r="C224" s="54"/>
      <c r="D224" s="173"/>
      <c r="E224" s="59"/>
      <c r="F224" s="188"/>
    </row>
    <row r="225" spans="1:7" s="10" customFormat="1" ht="30.75" customHeight="1">
      <c r="A225" s="45"/>
      <c r="B225" s="176"/>
      <c r="C225" s="55"/>
      <c r="D225" s="177" t="s">
        <v>0</v>
      </c>
      <c r="E225" s="59">
        <f>SUM(E203:E224)</f>
        <v>832.15</v>
      </c>
      <c r="F225" s="188"/>
    </row>
    <row r="226" spans="1:7" s="10" customFormat="1" ht="30.75" customHeight="1">
      <c r="A226" s="45"/>
      <c r="B226" s="176"/>
      <c r="C226" s="55"/>
      <c r="D226" s="55" t="s">
        <v>4</v>
      </c>
      <c r="E226" s="59">
        <v>273</v>
      </c>
      <c r="F226" s="188"/>
    </row>
    <row r="227" spans="1:7" s="10" customFormat="1" ht="30.75" customHeight="1">
      <c r="A227" s="45"/>
      <c r="B227" s="176"/>
      <c r="C227" s="55"/>
      <c r="D227" s="55" t="s">
        <v>232</v>
      </c>
      <c r="E227" s="59">
        <f>E225-E226</f>
        <v>559.15</v>
      </c>
      <c r="F227" s="188"/>
    </row>
    <row r="228" spans="1:7" s="10" customFormat="1" ht="31.5">
      <c r="A228" s="45"/>
      <c r="B228" s="176"/>
      <c r="C228" s="55"/>
      <c r="D228" s="55" t="s">
        <v>233</v>
      </c>
      <c r="E228" s="59"/>
      <c r="F228" s="188"/>
    </row>
    <row r="229" spans="1:7" s="10" customFormat="1" ht="30" customHeight="1" thickBot="1">
      <c r="A229" s="68">
        <v>9</v>
      </c>
      <c r="B229" s="70" t="s">
        <v>39</v>
      </c>
      <c r="C229" s="69" t="s">
        <v>24</v>
      </c>
      <c r="D229" s="69"/>
      <c r="E229" s="200"/>
      <c r="F229" s="201"/>
    </row>
    <row r="230" spans="1:7" s="10" customFormat="1" ht="27.75" customHeight="1">
      <c r="A230" s="194" t="s">
        <v>194</v>
      </c>
      <c r="B230" s="195" t="s">
        <v>76</v>
      </c>
      <c r="C230" s="196"/>
      <c r="D230" s="197"/>
      <c r="E230" s="198"/>
      <c r="F230" s="199"/>
    </row>
    <row r="231" spans="1:7" s="10" customFormat="1" ht="31.5">
      <c r="A231" s="11">
        <v>1</v>
      </c>
      <c r="B231" s="58"/>
      <c r="C231" s="52" t="s">
        <v>56</v>
      </c>
      <c r="D231" s="173" t="s">
        <v>203</v>
      </c>
      <c r="E231" s="59">
        <v>48</v>
      </c>
      <c r="F231" s="188"/>
    </row>
    <row r="232" spans="1:7" s="10" customFormat="1" ht="31.5">
      <c r="A232" s="11">
        <v>2</v>
      </c>
      <c r="B232" s="58"/>
      <c r="C232" s="52" t="s">
        <v>57</v>
      </c>
      <c r="D232" s="173" t="s">
        <v>204</v>
      </c>
      <c r="E232" s="59">
        <v>4</v>
      </c>
      <c r="F232" s="188"/>
    </row>
    <row r="233" spans="1:7" s="10" customFormat="1" ht="31.5">
      <c r="A233" s="11">
        <v>3</v>
      </c>
      <c r="B233" s="58"/>
      <c r="C233" s="52" t="s">
        <v>58</v>
      </c>
      <c r="D233" s="173" t="s">
        <v>205</v>
      </c>
      <c r="E233" s="59">
        <v>40</v>
      </c>
      <c r="F233" s="188"/>
    </row>
    <row r="234" spans="1:7" s="10" customFormat="1" ht="32.25" customHeight="1">
      <c r="A234" s="11">
        <v>4</v>
      </c>
      <c r="B234" s="58"/>
      <c r="C234" s="52" t="s">
        <v>59</v>
      </c>
      <c r="D234" s="179" t="s">
        <v>204</v>
      </c>
      <c r="E234" s="59">
        <v>16</v>
      </c>
      <c r="F234" s="188"/>
    </row>
    <row r="235" spans="1:7" s="10" customFormat="1" ht="29.25" customHeight="1">
      <c r="A235" s="11">
        <v>5</v>
      </c>
      <c r="B235" s="58"/>
      <c r="C235" s="52" t="s">
        <v>65</v>
      </c>
      <c r="D235" s="173" t="s">
        <v>208</v>
      </c>
      <c r="E235" s="59">
        <v>88</v>
      </c>
      <c r="F235" s="188"/>
    </row>
    <row r="236" spans="1:7" s="10" customFormat="1" ht="29.25" customHeight="1">
      <c r="A236" s="11">
        <v>6</v>
      </c>
      <c r="B236" s="58"/>
      <c r="C236" s="52" t="s">
        <v>67</v>
      </c>
      <c r="D236" s="173" t="s">
        <v>204</v>
      </c>
      <c r="E236" s="59">
        <v>20</v>
      </c>
      <c r="F236" s="188"/>
    </row>
    <row r="237" spans="1:7" s="10" customFormat="1" ht="29.25" customHeight="1">
      <c r="A237" s="11">
        <v>7</v>
      </c>
      <c r="B237" s="58"/>
      <c r="C237" s="52" t="s">
        <v>68</v>
      </c>
      <c r="D237" s="173" t="s">
        <v>210</v>
      </c>
      <c r="E237" s="59">
        <v>48</v>
      </c>
      <c r="F237" s="188"/>
      <c r="G237" s="10">
        <f>48*10</f>
        <v>480</v>
      </c>
    </row>
    <row r="238" spans="1:7" s="10" customFormat="1" ht="29.25" customHeight="1">
      <c r="A238" s="11">
        <v>8</v>
      </c>
      <c r="B238" s="58"/>
      <c r="C238" s="52" t="s">
        <v>70</v>
      </c>
      <c r="D238" s="173" t="s">
        <v>212</v>
      </c>
      <c r="E238" s="59">
        <v>7.5</v>
      </c>
      <c r="F238" s="188"/>
      <c r="G238" s="10">
        <f>7.5*2</f>
        <v>15</v>
      </c>
    </row>
    <row r="239" spans="1:7" s="10" customFormat="1" ht="31.5">
      <c r="A239" s="11">
        <v>9</v>
      </c>
      <c r="B239" s="58"/>
      <c r="C239" s="52" t="s">
        <v>73</v>
      </c>
      <c r="D239" s="173" t="s">
        <v>204</v>
      </c>
      <c r="E239" s="59">
        <v>12</v>
      </c>
      <c r="F239" s="188"/>
    </row>
    <row r="240" spans="1:7" s="10" customFormat="1" ht="32.25" customHeight="1">
      <c r="A240" s="187" t="s">
        <v>216</v>
      </c>
      <c r="B240" s="172" t="s">
        <v>77</v>
      </c>
      <c r="C240" s="54"/>
      <c r="D240" s="173"/>
      <c r="E240" s="59"/>
      <c r="F240" s="188"/>
    </row>
    <row r="241" spans="1:6" s="10" customFormat="1" ht="33.75" customHeight="1">
      <c r="A241" s="187" t="s">
        <v>225</v>
      </c>
      <c r="B241" s="172" t="s">
        <v>82</v>
      </c>
      <c r="C241" s="54"/>
      <c r="D241" s="173"/>
      <c r="E241" s="59"/>
      <c r="F241" s="188"/>
    </row>
    <row r="242" spans="1:6" s="10" customFormat="1" ht="30.75" customHeight="1">
      <c r="A242" s="11" t="s">
        <v>195</v>
      </c>
      <c r="B242" s="58"/>
      <c r="C242" s="52" t="s">
        <v>83</v>
      </c>
      <c r="D242" s="173" t="s">
        <v>221</v>
      </c>
      <c r="E242" s="59">
        <v>30</v>
      </c>
      <c r="F242" s="188"/>
    </row>
    <row r="243" spans="1:6" s="10" customFormat="1" ht="31.5">
      <c r="A243" s="11" t="s">
        <v>196</v>
      </c>
      <c r="B243" s="58"/>
      <c r="C243" s="52" t="s">
        <v>84</v>
      </c>
      <c r="D243" s="173" t="s">
        <v>204</v>
      </c>
      <c r="E243" s="59">
        <v>8</v>
      </c>
      <c r="F243" s="188"/>
    </row>
    <row r="244" spans="1:6" s="10" customFormat="1" ht="29.25" customHeight="1">
      <c r="A244" s="187" t="s">
        <v>228</v>
      </c>
      <c r="B244" s="172" t="s">
        <v>89</v>
      </c>
      <c r="C244" s="52"/>
      <c r="D244" s="173"/>
      <c r="E244" s="59"/>
      <c r="F244" s="188"/>
    </row>
    <row r="245" spans="1:6" s="10" customFormat="1" ht="35.25" customHeight="1">
      <c r="A245" s="187" t="s">
        <v>442</v>
      </c>
      <c r="B245" s="172" t="s">
        <v>97</v>
      </c>
      <c r="C245" s="54"/>
      <c r="D245" s="173"/>
      <c r="E245" s="59"/>
      <c r="F245" s="188"/>
    </row>
    <row r="246" spans="1:6" s="10" customFormat="1" ht="31.5">
      <c r="A246" s="11" t="s">
        <v>195</v>
      </c>
      <c r="B246" s="58"/>
      <c r="C246" s="52" t="s">
        <v>98</v>
      </c>
      <c r="D246" s="173" t="s">
        <v>229</v>
      </c>
      <c r="E246" s="59">
        <v>330</v>
      </c>
      <c r="F246" s="188"/>
    </row>
    <row r="247" spans="1:6" s="10" customFormat="1" ht="29.25" customHeight="1">
      <c r="A247" s="45" t="s">
        <v>443</v>
      </c>
      <c r="B247" s="172" t="s">
        <v>102</v>
      </c>
      <c r="C247" s="54"/>
      <c r="D247" s="173"/>
      <c r="E247" s="59"/>
      <c r="F247" s="188"/>
    </row>
    <row r="248" spans="1:6" s="10" customFormat="1" ht="26.25" customHeight="1">
      <c r="A248" s="45"/>
      <c r="B248" s="176"/>
      <c r="C248" s="55"/>
      <c r="D248" s="177" t="s">
        <v>0</v>
      </c>
      <c r="E248" s="59">
        <f>SUM(E230:E247)</f>
        <v>651.5</v>
      </c>
      <c r="F248" s="188"/>
    </row>
    <row r="249" spans="1:6" s="10" customFormat="1" ht="26.25" customHeight="1">
      <c r="A249" s="45"/>
      <c r="B249" s="176"/>
      <c r="C249" s="55"/>
      <c r="D249" s="55" t="s">
        <v>4</v>
      </c>
      <c r="E249" s="59">
        <v>273</v>
      </c>
      <c r="F249" s="188"/>
    </row>
    <row r="250" spans="1:6" s="10" customFormat="1" ht="26.25" customHeight="1">
      <c r="A250" s="45"/>
      <c r="B250" s="176"/>
      <c r="C250" s="55"/>
      <c r="D250" s="55" t="s">
        <v>232</v>
      </c>
      <c r="E250" s="59">
        <f>E248-E249</f>
        <v>378.5</v>
      </c>
      <c r="F250" s="188"/>
    </row>
    <row r="251" spans="1:6" s="10" customFormat="1" ht="31.5">
      <c r="A251" s="45"/>
      <c r="B251" s="176"/>
      <c r="C251" s="55"/>
      <c r="D251" s="55" t="s">
        <v>233</v>
      </c>
      <c r="E251" s="59"/>
      <c r="F251" s="188"/>
    </row>
    <row r="252" spans="1:6" s="10" customFormat="1" ht="33" customHeight="1" thickBot="1">
      <c r="A252" s="68">
        <v>10</v>
      </c>
      <c r="B252" s="70" t="s">
        <v>40</v>
      </c>
      <c r="C252" s="69" t="s">
        <v>258</v>
      </c>
      <c r="D252" s="69"/>
      <c r="E252" s="200"/>
      <c r="F252" s="201"/>
    </row>
    <row r="253" spans="1:6" s="10" customFormat="1" ht="29.25" customHeight="1">
      <c r="A253" s="194" t="s">
        <v>194</v>
      </c>
      <c r="B253" s="195" t="s">
        <v>76</v>
      </c>
      <c r="C253" s="196"/>
      <c r="D253" s="197"/>
      <c r="E253" s="198"/>
      <c r="F253" s="199"/>
    </row>
    <row r="254" spans="1:6" s="10" customFormat="1" ht="31.5">
      <c r="A254" s="11">
        <v>1</v>
      </c>
      <c r="B254" s="58"/>
      <c r="C254" s="52" t="s">
        <v>56</v>
      </c>
      <c r="D254" s="173" t="s">
        <v>203</v>
      </c>
      <c r="E254" s="59">
        <v>48</v>
      </c>
      <c r="F254" s="188"/>
    </row>
    <row r="255" spans="1:6" s="10" customFormat="1" ht="31.5">
      <c r="A255" s="11">
        <v>2</v>
      </c>
      <c r="B255" s="58"/>
      <c r="C255" s="52" t="s">
        <v>57</v>
      </c>
      <c r="D255" s="173" t="s">
        <v>204</v>
      </c>
      <c r="E255" s="59">
        <v>4</v>
      </c>
      <c r="F255" s="188"/>
    </row>
    <row r="256" spans="1:6" s="10" customFormat="1" ht="31.5">
      <c r="A256" s="11">
        <v>3</v>
      </c>
      <c r="B256" s="58"/>
      <c r="C256" s="52" t="s">
        <v>60</v>
      </c>
      <c r="D256" s="173" t="s">
        <v>205</v>
      </c>
      <c r="E256" s="59">
        <v>172</v>
      </c>
      <c r="F256" s="188"/>
    </row>
    <row r="257" spans="1:6" s="10" customFormat="1" ht="31.5">
      <c r="A257" s="11">
        <v>4</v>
      </c>
      <c r="B257" s="58"/>
      <c r="C257" s="52" t="s">
        <v>61</v>
      </c>
      <c r="D257" s="173" t="s">
        <v>205</v>
      </c>
      <c r="E257" s="59">
        <v>15</v>
      </c>
      <c r="F257" s="188"/>
    </row>
    <row r="258" spans="1:6" s="10" customFormat="1" ht="63">
      <c r="A258" s="11">
        <v>5</v>
      </c>
      <c r="B258" s="58"/>
      <c r="C258" s="52" t="s">
        <v>64</v>
      </c>
      <c r="D258" s="173" t="s">
        <v>235</v>
      </c>
      <c r="E258" s="59">
        <v>24</v>
      </c>
      <c r="F258" s="188"/>
    </row>
    <row r="259" spans="1:6" s="10" customFormat="1" ht="38.25" customHeight="1">
      <c r="A259" s="11">
        <v>6</v>
      </c>
      <c r="B259" s="58"/>
      <c r="C259" s="52" t="s">
        <v>65</v>
      </c>
      <c r="D259" s="173" t="s">
        <v>208</v>
      </c>
      <c r="E259" s="59">
        <v>104</v>
      </c>
      <c r="F259" s="188"/>
    </row>
    <row r="260" spans="1:6" s="10" customFormat="1" ht="38.25" customHeight="1">
      <c r="A260" s="11">
        <v>7</v>
      </c>
      <c r="B260" s="58"/>
      <c r="C260" s="52" t="s">
        <v>67</v>
      </c>
      <c r="D260" s="173" t="s">
        <v>204</v>
      </c>
      <c r="E260" s="59">
        <v>20</v>
      </c>
      <c r="F260" s="188"/>
    </row>
    <row r="261" spans="1:6" s="10" customFormat="1" ht="38.25" customHeight="1">
      <c r="A261" s="11">
        <v>8</v>
      </c>
      <c r="B261" s="58"/>
      <c r="C261" s="52" t="s">
        <v>70</v>
      </c>
      <c r="D261" s="173" t="s">
        <v>212</v>
      </c>
      <c r="E261" s="59">
        <v>100</v>
      </c>
      <c r="F261" s="188"/>
    </row>
    <row r="262" spans="1:6" s="10" customFormat="1" ht="38.25" customHeight="1">
      <c r="A262" s="11">
        <v>9</v>
      </c>
      <c r="B262" s="58"/>
      <c r="C262" s="52" t="s">
        <v>71</v>
      </c>
      <c r="D262" s="173" t="s">
        <v>213</v>
      </c>
      <c r="E262" s="59">
        <v>2</v>
      </c>
      <c r="F262" s="188"/>
    </row>
    <row r="263" spans="1:6" s="10" customFormat="1" ht="41.25" customHeight="1">
      <c r="A263" s="11">
        <v>10</v>
      </c>
      <c r="B263" s="58"/>
      <c r="C263" s="52" t="s">
        <v>72</v>
      </c>
      <c r="D263" s="173" t="s">
        <v>204</v>
      </c>
      <c r="E263" s="59">
        <v>4</v>
      </c>
      <c r="F263" s="188"/>
    </row>
    <row r="264" spans="1:6" s="10" customFormat="1" ht="31.5">
      <c r="A264" s="11">
        <v>11</v>
      </c>
      <c r="B264" s="58"/>
      <c r="C264" s="52" t="s">
        <v>73</v>
      </c>
      <c r="D264" s="173" t="s">
        <v>204</v>
      </c>
      <c r="E264" s="59">
        <v>4</v>
      </c>
      <c r="F264" s="188"/>
    </row>
    <row r="265" spans="1:6" s="10" customFormat="1" ht="36.75" customHeight="1">
      <c r="A265" s="187" t="s">
        <v>216</v>
      </c>
      <c r="B265" s="172" t="s">
        <v>77</v>
      </c>
      <c r="C265" s="54"/>
      <c r="D265" s="173"/>
      <c r="E265" s="59"/>
      <c r="F265" s="188"/>
    </row>
    <row r="266" spans="1:6" s="10" customFormat="1" ht="24.75" customHeight="1">
      <c r="A266" s="11" t="s">
        <v>195</v>
      </c>
      <c r="B266" s="58"/>
      <c r="C266" s="52" t="s">
        <v>78</v>
      </c>
      <c r="D266" s="173" t="s">
        <v>217</v>
      </c>
      <c r="E266" s="59">
        <v>480</v>
      </c>
      <c r="F266" s="188"/>
    </row>
    <row r="267" spans="1:6" s="10" customFormat="1" ht="31.5">
      <c r="A267" s="11">
        <v>2</v>
      </c>
      <c r="B267" s="58"/>
      <c r="C267" s="52" t="s">
        <v>80</v>
      </c>
      <c r="D267" s="173" t="s">
        <v>219</v>
      </c>
      <c r="E267" s="59">
        <v>20</v>
      </c>
      <c r="F267" s="188"/>
    </row>
    <row r="268" spans="1:6" s="10" customFormat="1" ht="35.25" customHeight="1">
      <c r="A268" s="187" t="s">
        <v>225</v>
      </c>
      <c r="B268" s="172" t="s">
        <v>82</v>
      </c>
      <c r="C268" s="54"/>
      <c r="D268" s="173"/>
      <c r="E268" s="59"/>
      <c r="F268" s="188"/>
    </row>
    <row r="269" spans="1:6" s="10" customFormat="1" ht="31.5">
      <c r="A269" s="11">
        <v>1</v>
      </c>
      <c r="B269" s="58"/>
      <c r="C269" s="52" t="s">
        <v>87</v>
      </c>
      <c r="D269" s="173" t="s">
        <v>223</v>
      </c>
      <c r="E269" s="59">
        <v>28</v>
      </c>
      <c r="F269" s="188"/>
    </row>
    <row r="270" spans="1:6" s="10" customFormat="1" ht="27.75" customHeight="1">
      <c r="A270" s="187" t="s">
        <v>228</v>
      </c>
      <c r="B270" s="172" t="s">
        <v>89</v>
      </c>
      <c r="C270" s="52"/>
      <c r="D270" s="173"/>
      <c r="E270" s="59"/>
      <c r="F270" s="188"/>
    </row>
    <row r="271" spans="1:6" s="10" customFormat="1" ht="63">
      <c r="A271" s="11" t="s">
        <v>195</v>
      </c>
      <c r="B271" s="184"/>
      <c r="C271" s="53" t="s">
        <v>90</v>
      </c>
      <c r="D271" s="173" t="s">
        <v>214</v>
      </c>
      <c r="E271" s="59">
        <v>40</v>
      </c>
      <c r="F271" s="188"/>
    </row>
    <row r="272" spans="1:6" s="10" customFormat="1" ht="31.5">
      <c r="A272" s="11">
        <v>2</v>
      </c>
      <c r="B272" s="58"/>
      <c r="C272" s="52" t="s">
        <v>93</v>
      </c>
      <c r="D272" s="173" t="s">
        <v>226</v>
      </c>
      <c r="E272" s="59">
        <v>40</v>
      </c>
      <c r="F272" s="188"/>
    </row>
    <row r="273" spans="1:7" s="10" customFormat="1" ht="47.25">
      <c r="A273" s="11">
        <v>3</v>
      </c>
      <c r="B273" s="58"/>
      <c r="C273" s="52" t="s">
        <v>96</v>
      </c>
      <c r="D273" s="173" t="s">
        <v>204</v>
      </c>
      <c r="E273" s="59">
        <v>4</v>
      </c>
      <c r="F273" s="188"/>
    </row>
    <row r="274" spans="1:7" s="10" customFormat="1" ht="35.25" customHeight="1">
      <c r="A274" s="193" t="s">
        <v>442</v>
      </c>
      <c r="B274" s="172" t="s">
        <v>97</v>
      </c>
      <c r="C274" s="54"/>
      <c r="D274" s="173"/>
      <c r="E274" s="59"/>
      <c r="F274" s="188"/>
    </row>
    <row r="275" spans="1:7" s="10" customFormat="1" ht="31.5">
      <c r="A275" s="11" t="s">
        <v>198</v>
      </c>
      <c r="B275" s="58"/>
      <c r="C275" s="52" t="s">
        <v>101</v>
      </c>
      <c r="D275" s="173" t="s">
        <v>231</v>
      </c>
      <c r="E275" s="59">
        <v>48</v>
      </c>
      <c r="F275" s="188"/>
    </row>
    <row r="276" spans="1:7" s="10" customFormat="1" ht="32.25" customHeight="1">
      <c r="A276" s="45" t="s">
        <v>443</v>
      </c>
      <c r="B276" s="172" t="s">
        <v>102</v>
      </c>
      <c r="C276" s="54"/>
      <c r="D276" s="173"/>
      <c r="E276" s="59"/>
      <c r="F276" s="188"/>
    </row>
    <row r="277" spans="1:7" s="10" customFormat="1" ht="27.75" customHeight="1">
      <c r="A277" s="45"/>
      <c r="B277" s="176"/>
      <c r="C277" s="55"/>
      <c r="D277" s="177" t="s">
        <v>0</v>
      </c>
      <c r="E277" s="59">
        <f>SUM(E253:E276)</f>
        <v>1157</v>
      </c>
      <c r="F277" s="188"/>
    </row>
    <row r="278" spans="1:7" s="10" customFormat="1" ht="27.75" customHeight="1">
      <c r="A278" s="45"/>
      <c r="B278" s="176"/>
      <c r="C278" s="55"/>
      <c r="D278" s="55" t="s">
        <v>4</v>
      </c>
      <c r="E278" s="59">
        <v>273</v>
      </c>
      <c r="F278" s="188"/>
    </row>
    <row r="279" spans="1:7" s="10" customFormat="1" ht="27.75" customHeight="1">
      <c r="A279" s="45"/>
      <c r="B279" s="176"/>
      <c r="C279" s="55"/>
      <c r="D279" s="55" t="s">
        <v>232</v>
      </c>
      <c r="E279" s="59">
        <f>E277-E278</f>
        <v>884</v>
      </c>
      <c r="F279" s="188"/>
    </row>
    <row r="280" spans="1:7" s="10" customFormat="1" ht="31.5">
      <c r="A280" s="45"/>
      <c r="B280" s="176"/>
      <c r="C280" s="55"/>
      <c r="D280" s="55" t="s">
        <v>233</v>
      </c>
      <c r="E280" s="59"/>
      <c r="F280" s="188"/>
    </row>
    <row r="281" spans="1:7" s="10" customFormat="1" ht="33" customHeight="1" thickBot="1">
      <c r="A281" s="68">
        <v>11</v>
      </c>
      <c r="B281" s="70" t="s">
        <v>108</v>
      </c>
      <c r="C281" s="69" t="s">
        <v>109</v>
      </c>
      <c r="D281" s="69"/>
      <c r="E281" s="200"/>
      <c r="F281" s="201"/>
    </row>
    <row r="282" spans="1:7" s="10" customFormat="1" ht="33" customHeight="1">
      <c r="A282" s="194" t="s">
        <v>194</v>
      </c>
      <c r="B282" s="195" t="s">
        <v>76</v>
      </c>
      <c r="C282" s="196"/>
      <c r="D282" s="197"/>
      <c r="E282" s="198"/>
      <c r="F282" s="199"/>
    </row>
    <row r="283" spans="1:7" s="10" customFormat="1" ht="31.5">
      <c r="A283" s="11">
        <v>1</v>
      </c>
      <c r="B283" s="58"/>
      <c r="C283" s="52" t="s">
        <v>57</v>
      </c>
      <c r="D283" s="173" t="s">
        <v>204</v>
      </c>
      <c r="E283" s="59">
        <v>42</v>
      </c>
      <c r="F283" s="188"/>
    </row>
    <row r="284" spans="1:7" s="10" customFormat="1" ht="42.75" customHeight="1">
      <c r="A284" s="11">
        <v>2</v>
      </c>
      <c r="B284" s="58"/>
      <c r="C284" s="52" t="s">
        <v>65</v>
      </c>
      <c r="D284" s="173" t="s">
        <v>208</v>
      </c>
      <c r="E284" s="59">
        <v>80</v>
      </c>
      <c r="F284" s="188"/>
    </row>
    <row r="285" spans="1:7" s="10" customFormat="1" ht="42.75" customHeight="1">
      <c r="A285" s="11">
        <v>3</v>
      </c>
      <c r="B285" s="58"/>
      <c r="C285" s="52" t="s">
        <v>67</v>
      </c>
      <c r="D285" s="173" t="s">
        <v>204</v>
      </c>
      <c r="E285" s="59">
        <v>24</v>
      </c>
      <c r="F285" s="188"/>
    </row>
    <row r="286" spans="1:7" s="10" customFormat="1" ht="42.75" customHeight="1">
      <c r="A286" s="11">
        <v>4</v>
      </c>
      <c r="B286" s="58"/>
      <c r="C286" s="52" t="s">
        <v>70</v>
      </c>
      <c r="D286" s="173" t="s">
        <v>212</v>
      </c>
      <c r="E286" s="59">
        <v>499</v>
      </c>
      <c r="F286" s="188"/>
      <c r="G286" s="10">
        <f>E286*2</f>
        <v>998</v>
      </c>
    </row>
    <row r="287" spans="1:7" s="10" customFormat="1" ht="32.25" customHeight="1">
      <c r="A287" s="187" t="s">
        <v>216</v>
      </c>
      <c r="B287" s="172" t="s">
        <v>77</v>
      </c>
      <c r="C287" s="54"/>
      <c r="D287" s="173"/>
      <c r="E287" s="59"/>
      <c r="F287" s="188"/>
    </row>
    <row r="288" spans="1:7" s="10" customFormat="1" ht="31.5">
      <c r="A288" s="11">
        <v>1</v>
      </c>
      <c r="B288" s="58"/>
      <c r="C288" s="52" t="s">
        <v>80</v>
      </c>
      <c r="D288" s="173" t="s">
        <v>219</v>
      </c>
      <c r="E288" s="59">
        <v>20</v>
      </c>
      <c r="F288" s="188"/>
    </row>
    <row r="289" spans="1:6" s="10" customFormat="1" ht="36.75" customHeight="1">
      <c r="A289" s="187" t="s">
        <v>225</v>
      </c>
      <c r="B289" s="172" t="s">
        <v>82</v>
      </c>
      <c r="C289" s="54"/>
      <c r="D289" s="173"/>
      <c r="E289" s="59"/>
      <c r="F289" s="188"/>
    </row>
    <row r="290" spans="1:6" s="10" customFormat="1" ht="36.75" customHeight="1">
      <c r="A290" s="11" t="s">
        <v>195</v>
      </c>
      <c r="B290" s="58"/>
      <c r="C290" s="52" t="s">
        <v>83</v>
      </c>
      <c r="D290" s="173" t="s">
        <v>221</v>
      </c>
      <c r="E290" s="185">
        <v>30</v>
      </c>
      <c r="F290" s="188"/>
    </row>
    <row r="291" spans="1:6" s="10" customFormat="1" ht="31.5">
      <c r="A291" s="11" t="s">
        <v>196</v>
      </c>
      <c r="B291" s="58"/>
      <c r="C291" s="52" t="s">
        <v>84</v>
      </c>
      <c r="D291" s="173" t="s">
        <v>204</v>
      </c>
      <c r="E291" s="185">
        <v>4</v>
      </c>
      <c r="F291" s="188"/>
    </row>
    <row r="292" spans="1:6" s="10" customFormat="1" ht="31.5">
      <c r="A292" s="11">
        <v>3</v>
      </c>
      <c r="B292" s="58"/>
      <c r="C292" s="52" t="s">
        <v>86</v>
      </c>
      <c r="D292" s="173" t="s">
        <v>204</v>
      </c>
      <c r="E292" s="185">
        <v>8</v>
      </c>
      <c r="F292" s="188"/>
    </row>
    <row r="293" spans="1:6" s="10" customFormat="1" ht="31.5">
      <c r="A293" s="11">
        <v>4</v>
      </c>
      <c r="B293" s="58"/>
      <c r="C293" s="52" t="s">
        <v>88</v>
      </c>
      <c r="D293" s="173" t="s">
        <v>224</v>
      </c>
      <c r="E293" s="185">
        <v>8</v>
      </c>
      <c r="F293" s="188"/>
    </row>
    <row r="294" spans="1:6" s="10" customFormat="1" ht="32.25" customHeight="1">
      <c r="A294" s="187" t="s">
        <v>228</v>
      </c>
      <c r="B294" s="172" t="s">
        <v>89</v>
      </c>
      <c r="C294" s="52"/>
      <c r="D294" s="173"/>
      <c r="E294" s="185"/>
      <c r="F294" s="188"/>
    </row>
    <row r="295" spans="1:6" s="10" customFormat="1" ht="33.75" customHeight="1">
      <c r="A295" s="193" t="s">
        <v>442</v>
      </c>
      <c r="B295" s="172" t="s">
        <v>97</v>
      </c>
      <c r="C295" s="54"/>
      <c r="D295" s="173"/>
      <c r="E295" s="59"/>
      <c r="F295" s="188"/>
    </row>
    <row r="296" spans="1:6" s="10" customFormat="1" ht="36.75" customHeight="1">
      <c r="A296" s="45" t="s">
        <v>443</v>
      </c>
      <c r="B296" s="172" t="s">
        <v>102</v>
      </c>
      <c r="C296" s="54"/>
      <c r="D296" s="173"/>
      <c r="E296" s="59"/>
      <c r="F296" s="188"/>
    </row>
    <row r="297" spans="1:6" s="10" customFormat="1" ht="32.25" customHeight="1">
      <c r="A297" s="45"/>
      <c r="B297" s="176"/>
      <c r="C297" s="55"/>
      <c r="D297" s="177" t="s">
        <v>0</v>
      </c>
      <c r="E297" s="59">
        <f>SUM(E282:E296)</f>
        <v>715</v>
      </c>
      <c r="F297" s="188"/>
    </row>
    <row r="298" spans="1:6" s="10" customFormat="1" ht="32.25" customHeight="1">
      <c r="A298" s="45"/>
      <c r="B298" s="176"/>
      <c r="C298" s="55"/>
      <c r="D298" s="55" t="s">
        <v>4</v>
      </c>
      <c r="E298" s="59">
        <v>273</v>
      </c>
      <c r="F298" s="188"/>
    </row>
    <row r="299" spans="1:6" s="10" customFormat="1" ht="32.25" customHeight="1">
      <c r="A299" s="45"/>
      <c r="B299" s="176"/>
      <c r="C299" s="55"/>
      <c r="D299" s="55" t="s">
        <v>232</v>
      </c>
      <c r="E299" s="59">
        <f>E297-E298</f>
        <v>442</v>
      </c>
      <c r="F299" s="188"/>
    </row>
    <row r="300" spans="1:6" s="10" customFormat="1" ht="31.5">
      <c r="A300" s="45"/>
      <c r="B300" s="176"/>
      <c r="C300" s="55"/>
      <c r="D300" s="55" t="s">
        <v>233</v>
      </c>
      <c r="E300" s="59"/>
      <c r="F300" s="188"/>
    </row>
    <row r="301" spans="1:6" s="10" customFormat="1" ht="30" customHeight="1" thickBot="1">
      <c r="A301" s="68">
        <v>12</v>
      </c>
      <c r="B301" s="70" t="s">
        <v>47</v>
      </c>
      <c r="C301" s="69" t="s">
        <v>31</v>
      </c>
      <c r="D301" s="69"/>
      <c r="E301" s="200"/>
      <c r="F301" s="201"/>
    </row>
    <row r="302" spans="1:6" s="10" customFormat="1" ht="30" customHeight="1">
      <c r="A302" s="194" t="s">
        <v>194</v>
      </c>
      <c r="B302" s="195" t="s">
        <v>76</v>
      </c>
      <c r="C302" s="196"/>
      <c r="D302" s="197"/>
      <c r="E302" s="198"/>
      <c r="F302" s="199"/>
    </row>
    <row r="303" spans="1:6" s="10" customFormat="1" ht="30" customHeight="1">
      <c r="A303" s="11">
        <v>1</v>
      </c>
      <c r="B303" s="58"/>
      <c r="C303" s="52" t="s">
        <v>56</v>
      </c>
      <c r="D303" s="173" t="s">
        <v>203</v>
      </c>
      <c r="E303" s="59">
        <v>72</v>
      </c>
      <c r="F303" s="188"/>
    </row>
    <row r="304" spans="1:6" s="10" customFormat="1" ht="29.25" customHeight="1">
      <c r="A304" s="11">
        <v>2</v>
      </c>
      <c r="B304" s="58"/>
      <c r="C304" s="52" t="s">
        <v>59</v>
      </c>
      <c r="D304" s="179" t="s">
        <v>204</v>
      </c>
      <c r="E304" s="59">
        <v>4</v>
      </c>
      <c r="F304" s="188"/>
    </row>
    <row r="305" spans="1:7" s="10" customFormat="1" ht="31.5">
      <c r="A305" s="11">
        <v>3</v>
      </c>
      <c r="B305" s="58"/>
      <c r="C305" s="52" t="s">
        <v>61</v>
      </c>
      <c r="D305" s="173" t="s">
        <v>205</v>
      </c>
      <c r="E305" s="59">
        <v>10</v>
      </c>
      <c r="F305" s="188"/>
    </row>
    <row r="306" spans="1:7" s="10" customFormat="1" ht="63">
      <c r="A306" s="11">
        <v>4</v>
      </c>
      <c r="B306" s="58"/>
      <c r="C306" s="52" t="s">
        <v>64</v>
      </c>
      <c r="D306" s="173" t="s">
        <v>235</v>
      </c>
      <c r="E306" s="59">
        <f>20*8</f>
        <v>160</v>
      </c>
      <c r="F306" s="188"/>
    </row>
    <row r="307" spans="1:7" s="10" customFormat="1" ht="44.25" customHeight="1">
      <c r="A307" s="11">
        <v>5</v>
      </c>
      <c r="B307" s="58"/>
      <c r="C307" s="52" t="s">
        <v>65</v>
      </c>
      <c r="D307" s="173" t="s">
        <v>208</v>
      </c>
      <c r="E307" s="59">
        <v>62</v>
      </c>
      <c r="F307" s="188"/>
    </row>
    <row r="308" spans="1:7" s="10" customFormat="1" ht="44.25" customHeight="1">
      <c r="A308" s="11">
        <v>6</v>
      </c>
      <c r="B308" s="58"/>
      <c r="C308" s="52" t="s">
        <v>67</v>
      </c>
      <c r="D308" s="173" t="s">
        <v>204</v>
      </c>
      <c r="E308" s="59">
        <v>40</v>
      </c>
      <c r="F308" s="188"/>
    </row>
    <row r="309" spans="1:7" s="10" customFormat="1" ht="44.25" customHeight="1">
      <c r="A309" s="11">
        <v>7</v>
      </c>
      <c r="B309" s="58"/>
      <c r="C309" s="52" t="s">
        <v>68</v>
      </c>
      <c r="D309" s="173" t="s">
        <v>210</v>
      </c>
      <c r="E309" s="59">
        <v>9.5</v>
      </c>
      <c r="F309" s="188"/>
    </row>
    <row r="310" spans="1:7" s="10" customFormat="1" ht="44.25" customHeight="1">
      <c r="A310" s="11">
        <v>8</v>
      </c>
      <c r="B310" s="58"/>
      <c r="C310" s="52" t="s">
        <v>70</v>
      </c>
      <c r="D310" s="173" t="s">
        <v>212</v>
      </c>
      <c r="E310" s="59">
        <f>535/2</f>
        <v>267.5</v>
      </c>
      <c r="F310" s="188"/>
      <c r="G310" s="10">
        <f>267.5*2</f>
        <v>535</v>
      </c>
    </row>
    <row r="311" spans="1:7" s="10" customFormat="1" ht="44.25" customHeight="1">
      <c r="A311" s="11">
        <v>9</v>
      </c>
      <c r="B311" s="58"/>
      <c r="C311" s="52" t="s">
        <v>71</v>
      </c>
      <c r="D311" s="173" t="s">
        <v>213</v>
      </c>
      <c r="E311" s="59">
        <v>2.5</v>
      </c>
      <c r="F311" s="188"/>
    </row>
    <row r="312" spans="1:7" s="10" customFormat="1" ht="47.25">
      <c r="A312" s="11">
        <v>10</v>
      </c>
      <c r="B312" s="58"/>
      <c r="C312" s="53" t="s">
        <v>74</v>
      </c>
      <c r="D312" s="173" t="s">
        <v>214</v>
      </c>
      <c r="E312" s="59">
        <v>40</v>
      </c>
      <c r="F312" s="188"/>
    </row>
    <row r="313" spans="1:7" s="10" customFormat="1" ht="27.75" customHeight="1">
      <c r="A313" s="187" t="s">
        <v>216</v>
      </c>
      <c r="B313" s="172" t="s">
        <v>77</v>
      </c>
      <c r="C313" s="54"/>
      <c r="D313" s="173"/>
      <c r="E313" s="59"/>
      <c r="F313" s="188"/>
    </row>
    <row r="314" spans="1:7" s="10" customFormat="1" ht="32.25" customHeight="1">
      <c r="A314" s="187" t="s">
        <v>225</v>
      </c>
      <c r="B314" s="172" t="s">
        <v>82</v>
      </c>
      <c r="C314" s="54"/>
      <c r="D314" s="173"/>
      <c r="E314" s="59"/>
      <c r="F314" s="188"/>
    </row>
    <row r="315" spans="1:7" s="10" customFormat="1" ht="39" customHeight="1">
      <c r="A315" s="11">
        <v>1</v>
      </c>
      <c r="B315" s="58"/>
      <c r="C315" s="52" t="s">
        <v>84</v>
      </c>
      <c r="D315" s="173" t="s">
        <v>204</v>
      </c>
      <c r="E315" s="59">
        <v>36</v>
      </c>
      <c r="F315" s="188"/>
    </row>
    <row r="316" spans="1:7" s="10" customFormat="1" ht="40.5" customHeight="1">
      <c r="A316" s="11">
        <v>2</v>
      </c>
      <c r="B316" s="58"/>
      <c r="C316" s="52" t="s">
        <v>87</v>
      </c>
      <c r="D316" s="173" t="s">
        <v>223</v>
      </c>
      <c r="E316" s="59">
        <v>28</v>
      </c>
      <c r="F316" s="188"/>
    </row>
    <row r="317" spans="1:7" s="10" customFormat="1" ht="49.5" customHeight="1">
      <c r="A317" s="11">
        <v>3</v>
      </c>
      <c r="B317" s="58"/>
      <c r="C317" s="52" t="s">
        <v>88</v>
      </c>
      <c r="D317" s="173" t="s">
        <v>224</v>
      </c>
      <c r="E317" s="59">
        <v>8</v>
      </c>
      <c r="F317" s="188"/>
    </row>
    <row r="318" spans="1:7" s="10" customFormat="1" ht="39.75" customHeight="1">
      <c r="A318" s="187" t="s">
        <v>228</v>
      </c>
      <c r="B318" s="172" t="s">
        <v>89</v>
      </c>
      <c r="C318" s="52"/>
      <c r="D318" s="173"/>
      <c r="E318" s="59"/>
      <c r="F318" s="188"/>
    </row>
    <row r="319" spans="1:7" s="10" customFormat="1" ht="31.5">
      <c r="A319" s="11">
        <v>1</v>
      </c>
      <c r="B319" s="58"/>
      <c r="C319" s="52" t="s">
        <v>92</v>
      </c>
      <c r="D319" s="173" t="s">
        <v>226</v>
      </c>
      <c r="E319" s="59">
        <v>8</v>
      </c>
      <c r="F319" s="188"/>
    </row>
    <row r="320" spans="1:7" s="10" customFormat="1" ht="31.5">
      <c r="A320" s="11">
        <v>2</v>
      </c>
      <c r="B320" s="58"/>
      <c r="C320" s="52" t="s">
        <v>94</v>
      </c>
      <c r="D320" s="173" t="s">
        <v>227</v>
      </c>
      <c r="E320" s="59">
        <v>10</v>
      </c>
      <c r="F320" s="188"/>
    </row>
    <row r="321" spans="1:6" s="10" customFormat="1" ht="32.25" customHeight="1">
      <c r="A321" s="187" t="s">
        <v>442</v>
      </c>
      <c r="B321" s="172" t="s">
        <v>97</v>
      </c>
      <c r="C321" s="54"/>
      <c r="D321" s="173"/>
      <c r="E321" s="59"/>
      <c r="F321" s="188"/>
    </row>
    <row r="322" spans="1:6" s="10" customFormat="1" ht="29.25" customHeight="1">
      <c r="A322" s="11">
        <v>1</v>
      </c>
      <c r="B322" s="172" t="s">
        <v>102</v>
      </c>
      <c r="C322" s="54"/>
      <c r="D322" s="173"/>
      <c r="E322" s="59"/>
      <c r="F322" s="188"/>
    </row>
    <row r="323" spans="1:6" s="10" customFormat="1" ht="29.25" customHeight="1">
      <c r="A323" s="45"/>
      <c r="B323" s="176"/>
      <c r="C323" s="55"/>
      <c r="D323" s="177" t="s">
        <v>0</v>
      </c>
      <c r="E323" s="59">
        <f>SUM(E302:E322)</f>
        <v>757.5</v>
      </c>
      <c r="F323" s="188"/>
    </row>
    <row r="324" spans="1:6" s="10" customFormat="1" ht="29.25" customHeight="1">
      <c r="A324" s="45"/>
      <c r="B324" s="176"/>
      <c r="C324" s="55"/>
      <c r="D324" s="55" t="s">
        <v>4</v>
      </c>
      <c r="E324" s="59">
        <v>273</v>
      </c>
      <c r="F324" s="188"/>
    </row>
    <row r="325" spans="1:6" s="10" customFormat="1" ht="29.25" customHeight="1">
      <c r="A325" s="45"/>
      <c r="B325" s="176"/>
      <c r="C325" s="55"/>
      <c r="D325" s="55" t="s">
        <v>232</v>
      </c>
      <c r="E325" s="59">
        <f>E323-E324</f>
        <v>484.5</v>
      </c>
      <c r="F325" s="188"/>
    </row>
    <row r="326" spans="1:6" s="10" customFormat="1" ht="31.5">
      <c r="A326" s="45"/>
      <c r="B326" s="176"/>
      <c r="C326" s="55"/>
      <c r="D326" s="55" t="s">
        <v>233</v>
      </c>
      <c r="E326" s="59"/>
      <c r="F326" s="188"/>
    </row>
    <row r="327" spans="1:6" s="10" customFormat="1" ht="27" customHeight="1" thickBot="1">
      <c r="A327" s="68">
        <v>13</v>
      </c>
      <c r="B327" s="70" t="s">
        <v>41</v>
      </c>
      <c r="C327" s="69" t="s">
        <v>25</v>
      </c>
      <c r="D327" s="69"/>
      <c r="E327" s="200"/>
      <c r="F327" s="201"/>
    </row>
    <row r="328" spans="1:6" s="10" customFormat="1" ht="27" customHeight="1">
      <c r="A328" s="194" t="s">
        <v>194</v>
      </c>
      <c r="B328" s="195" t="s">
        <v>76</v>
      </c>
      <c r="C328" s="196"/>
      <c r="D328" s="197"/>
      <c r="E328" s="198"/>
      <c r="F328" s="199"/>
    </row>
    <row r="329" spans="1:6" s="10" customFormat="1" ht="43.5" customHeight="1">
      <c r="A329" s="11">
        <v>1</v>
      </c>
      <c r="B329" s="58"/>
      <c r="C329" s="52" t="s">
        <v>56</v>
      </c>
      <c r="D329" s="173" t="s">
        <v>203</v>
      </c>
      <c r="E329" s="178">
        <v>60</v>
      </c>
      <c r="F329" s="73" t="s">
        <v>348</v>
      </c>
    </row>
    <row r="330" spans="1:6" s="10" customFormat="1" ht="47.25">
      <c r="A330" s="11">
        <v>2</v>
      </c>
      <c r="B330" s="58"/>
      <c r="C330" s="52" t="s">
        <v>59</v>
      </c>
      <c r="D330" s="179" t="s">
        <v>204</v>
      </c>
      <c r="E330" s="178">
        <v>4</v>
      </c>
      <c r="F330" s="73" t="s">
        <v>349</v>
      </c>
    </row>
    <row r="331" spans="1:6" s="10" customFormat="1" ht="63">
      <c r="A331" s="11">
        <v>3</v>
      </c>
      <c r="B331" s="58"/>
      <c r="C331" s="52" t="s">
        <v>64</v>
      </c>
      <c r="D331" s="173" t="s">
        <v>235</v>
      </c>
      <c r="E331" s="178">
        <v>24</v>
      </c>
      <c r="F331" s="73" t="s">
        <v>350</v>
      </c>
    </row>
    <row r="332" spans="1:6" s="10" customFormat="1" ht="47.25">
      <c r="A332" s="11">
        <v>4</v>
      </c>
      <c r="B332" s="58"/>
      <c r="C332" s="52" t="s">
        <v>65</v>
      </c>
      <c r="D332" s="173" t="s">
        <v>208</v>
      </c>
      <c r="E332" s="178">
        <v>94</v>
      </c>
      <c r="F332" s="73" t="s">
        <v>351</v>
      </c>
    </row>
    <row r="333" spans="1:6" s="10" customFormat="1" ht="30.75" customHeight="1">
      <c r="A333" s="11">
        <v>5</v>
      </c>
      <c r="B333" s="58"/>
      <c r="C333" s="52" t="s">
        <v>67</v>
      </c>
      <c r="D333" s="173" t="s">
        <v>204</v>
      </c>
      <c r="E333" s="178">
        <v>32</v>
      </c>
      <c r="F333" s="73"/>
    </row>
    <row r="334" spans="1:6" s="10" customFormat="1" ht="30.75" customHeight="1">
      <c r="A334" s="11">
        <v>6</v>
      </c>
      <c r="B334" s="58"/>
      <c r="C334" s="52" t="s">
        <v>68</v>
      </c>
      <c r="D334" s="173" t="s">
        <v>210</v>
      </c>
      <c r="E334" s="180">
        <v>40</v>
      </c>
      <c r="F334" s="73"/>
    </row>
    <row r="335" spans="1:6" s="10" customFormat="1" ht="30.75" customHeight="1">
      <c r="A335" s="11">
        <v>7</v>
      </c>
      <c r="B335" s="58"/>
      <c r="C335" s="52" t="s">
        <v>70</v>
      </c>
      <c r="D335" s="173" t="s">
        <v>212</v>
      </c>
      <c r="E335" s="180">
        <v>72</v>
      </c>
      <c r="F335" s="73"/>
    </row>
    <row r="336" spans="1:6" s="10" customFormat="1" ht="30.75" customHeight="1">
      <c r="A336" s="11">
        <v>8</v>
      </c>
      <c r="B336" s="58"/>
      <c r="C336" s="52" t="s">
        <v>71</v>
      </c>
      <c r="D336" s="173" t="s">
        <v>213</v>
      </c>
      <c r="E336" s="180">
        <v>1</v>
      </c>
      <c r="F336" s="73"/>
    </row>
    <row r="337" spans="1:6" s="10" customFormat="1" ht="31.5">
      <c r="A337" s="11">
        <v>9</v>
      </c>
      <c r="B337" s="58"/>
      <c r="C337" s="52" t="s">
        <v>72</v>
      </c>
      <c r="D337" s="173" t="s">
        <v>204</v>
      </c>
      <c r="E337" s="178">
        <v>12</v>
      </c>
      <c r="F337" s="73" t="s">
        <v>352</v>
      </c>
    </row>
    <row r="338" spans="1:6" s="10" customFormat="1" ht="31.5">
      <c r="A338" s="11">
        <v>10</v>
      </c>
      <c r="B338" s="58"/>
      <c r="C338" s="52" t="s">
        <v>73</v>
      </c>
      <c r="D338" s="173" t="s">
        <v>204</v>
      </c>
      <c r="E338" s="178">
        <v>20</v>
      </c>
      <c r="F338" s="73" t="s">
        <v>353</v>
      </c>
    </row>
    <row r="339" spans="1:6" s="10" customFormat="1" ht="35.25" customHeight="1">
      <c r="A339" s="187" t="s">
        <v>216</v>
      </c>
      <c r="B339" s="172" t="s">
        <v>77</v>
      </c>
      <c r="C339" s="54"/>
      <c r="D339" s="173"/>
      <c r="E339" s="178"/>
      <c r="F339" s="73"/>
    </row>
    <row r="340" spans="1:6" s="10" customFormat="1" ht="35.25" customHeight="1">
      <c r="A340" s="11" t="s">
        <v>195</v>
      </c>
      <c r="B340" s="58"/>
      <c r="C340" s="52" t="s">
        <v>78</v>
      </c>
      <c r="D340" s="173" t="s">
        <v>217</v>
      </c>
      <c r="E340" s="178">
        <v>160</v>
      </c>
      <c r="F340" s="73"/>
    </row>
    <row r="341" spans="1:6" s="10" customFormat="1" ht="31.5">
      <c r="A341" s="11">
        <v>2</v>
      </c>
      <c r="B341" s="58"/>
      <c r="C341" s="52" t="s">
        <v>80</v>
      </c>
      <c r="D341" s="173" t="s">
        <v>219</v>
      </c>
      <c r="E341" s="178">
        <v>20</v>
      </c>
      <c r="F341" s="73" t="s">
        <v>354</v>
      </c>
    </row>
    <row r="342" spans="1:6" s="10" customFormat="1" ht="33.75" customHeight="1">
      <c r="A342" s="187" t="s">
        <v>225</v>
      </c>
      <c r="B342" s="172" t="s">
        <v>82</v>
      </c>
      <c r="C342" s="54"/>
      <c r="D342" s="173"/>
      <c r="E342" s="178"/>
      <c r="F342" s="73"/>
    </row>
    <row r="343" spans="1:6" s="10" customFormat="1" ht="31.5">
      <c r="A343" s="11">
        <v>1</v>
      </c>
      <c r="B343" s="58"/>
      <c r="C343" s="52" t="s">
        <v>84</v>
      </c>
      <c r="D343" s="173" t="s">
        <v>204</v>
      </c>
      <c r="E343" s="178">
        <v>16</v>
      </c>
      <c r="F343" s="73" t="s">
        <v>355</v>
      </c>
    </row>
    <row r="344" spans="1:6" s="10" customFormat="1" ht="47.25">
      <c r="A344" s="11">
        <v>2</v>
      </c>
      <c r="B344" s="58"/>
      <c r="C344" s="52" t="s">
        <v>87</v>
      </c>
      <c r="D344" s="173" t="s">
        <v>223</v>
      </c>
      <c r="E344" s="178">
        <v>84</v>
      </c>
      <c r="F344" s="73" t="s">
        <v>356</v>
      </c>
    </row>
    <row r="345" spans="1:6" s="10" customFormat="1" ht="45" customHeight="1">
      <c r="A345" s="11">
        <v>3</v>
      </c>
      <c r="B345" s="58"/>
      <c r="C345" s="52" t="s">
        <v>88</v>
      </c>
      <c r="D345" s="173" t="s">
        <v>224</v>
      </c>
      <c r="E345" s="178">
        <v>4</v>
      </c>
      <c r="F345" s="73"/>
    </row>
    <row r="346" spans="1:6" s="10" customFormat="1" ht="30.75" customHeight="1">
      <c r="A346" s="187" t="s">
        <v>228</v>
      </c>
      <c r="B346" s="172" t="s">
        <v>89</v>
      </c>
      <c r="C346" s="52"/>
      <c r="D346" s="173"/>
      <c r="E346" s="178"/>
      <c r="F346" s="73"/>
    </row>
    <row r="347" spans="1:6" s="10" customFormat="1" ht="63">
      <c r="A347" s="11" t="s">
        <v>195</v>
      </c>
      <c r="B347" s="184"/>
      <c r="C347" s="53" t="s">
        <v>90</v>
      </c>
      <c r="D347" s="173" t="s">
        <v>214</v>
      </c>
      <c r="E347" s="178">
        <v>40</v>
      </c>
      <c r="F347" s="73"/>
    </row>
    <row r="348" spans="1:6" s="10" customFormat="1" ht="46.5" customHeight="1">
      <c r="A348" s="11" t="s">
        <v>196</v>
      </c>
      <c r="B348" s="58"/>
      <c r="C348" s="52" t="s">
        <v>91</v>
      </c>
      <c r="D348" s="173" t="s">
        <v>226</v>
      </c>
      <c r="E348" s="178">
        <v>8</v>
      </c>
      <c r="F348" s="73" t="s">
        <v>357</v>
      </c>
    </row>
    <row r="349" spans="1:6" s="10" customFormat="1" ht="42" customHeight="1">
      <c r="A349" s="11">
        <v>3</v>
      </c>
      <c r="B349" s="58"/>
      <c r="C349" s="52" t="s">
        <v>93</v>
      </c>
      <c r="D349" s="173" t="s">
        <v>226</v>
      </c>
      <c r="E349" s="178">
        <v>4</v>
      </c>
      <c r="F349" s="73"/>
    </row>
    <row r="350" spans="1:6" s="10" customFormat="1" ht="29.25" customHeight="1">
      <c r="A350" s="187" t="s">
        <v>442</v>
      </c>
      <c r="B350" s="172" t="s">
        <v>97</v>
      </c>
      <c r="C350" s="54"/>
      <c r="D350" s="173"/>
      <c r="E350" s="178"/>
      <c r="F350" s="73"/>
    </row>
    <row r="351" spans="1:6" s="10" customFormat="1" ht="31.5">
      <c r="A351" s="11">
        <v>1</v>
      </c>
      <c r="B351" s="58"/>
      <c r="C351" s="52" t="s">
        <v>100</v>
      </c>
      <c r="D351" s="173" t="s">
        <v>230</v>
      </c>
      <c r="E351" s="178">
        <v>12</v>
      </c>
      <c r="F351" s="73"/>
    </row>
    <row r="352" spans="1:6" s="10" customFormat="1" ht="36.75" customHeight="1">
      <c r="A352" s="45" t="s">
        <v>443</v>
      </c>
      <c r="B352" s="172" t="s">
        <v>102</v>
      </c>
      <c r="C352" s="54"/>
      <c r="D352" s="173"/>
      <c r="E352" s="178"/>
      <c r="F352" s="73"/>
    </row>
    <row r="353" spans="1:7" s="10" customFormat="1" ht="31.5">
      <c r="A353" s="11">
        <v>1</v>
      </c>
      <c r="B353" s="58"/>
      <c r="C353" s="52" t="s">
        <v>104</v>
      </c>
      <c r="D353" s="173" t="s">
        <v>215</v>
      </c>
      <c r="E353" s="178">
        <v>110</v>
      </c>
      <c r="F353" s="73" t="s">
        <v>358</v>
      </c>
    </row>
    <row r="354" spans="1:7" s="10" customFormat="1" ht="63">
      <c r="A354" s="11">
        <v>2</v>
      </c>
      <c r="B354" s="58"/>
      <c r="C354" s="52" t="s">
        <v>105</v>
      </c>
      <c r="D354" s="173" t="s">
        <v>204</v>
      </c>
      <c r="E354" s="178">
        <v>320</v>
      </c>
      <c r="F354" s="73" t="s">
        <v>359</v>
      </c>
    </row>
    <row r="355" spans="1:7" s="10" customFormat="1" ht="36.75" customHeight="1">
      <c r="A355" s="45"/>
      <c r="B355" s="176"/>
      <c r="C355" s="55"/>
      <c r="D355" s="177" t="s">
        <v>0</v>
      </c>
      <c r="E355" s="59">
        <f>SUM(E328:E354)</f>
        <v>1137</v>
      </c>
      <c r="F355" s="188"/>
    </row>
    <row r="356" spans="1:7" s="10" customFormat="1" ht="36.75" customHeight="1">
      <c r="A356" s="45"/>
      <c r="B356" s="176"/>
      <c r="C356" s="55"/>
      <c r="D356" s="55" t="s">
        <v>4</v>
      </c>
      <c r="E356" s="59">
        <v>273</v>
      </c>
      <c r="F356" s="188"/>
    </row>
    <row r="357" spans="1:7" s="10" customFormat="1" ht="36.75" customHeight="1">
      <c r="A357" s="45"/>
      <c r="B357" s="176"/>
      <c r="C357" s="55"/>
      <c r="D357" s="55" t="s">
        <v>232</v>
      </c>
      <c r="E357" s="59">
        <f>E355-E356</f>
        <v>864</v>
      </c>
      <c r="F357" s="188"/>
    </row>
    <row r="358" spans="1:7" s="10" customFormat="1" ht="31.5">
      <c r="A358" s="45"/>
      <c r="B358" s="176"/>
      <c r="C358" s="55"/>
      <c r="D358" s="55" t="s">
        <v>233</v>
      </c>
      <c r="E358" s="59"/>
      <c r="F358" s="188"/>
    </row>
    <row r="359" spans="1:7" s="10" customFormat="1" ht="46.5" customHeight="1" thickBot="1">
      <c r="A359" s="204" t="s">
        <v>14</v>
      </c>
      <c r="B359" s="205" t="s">
        <v>110</v>
      </c>
      <c r="C359" s="206" t="s">
        <v>111</v>
      </c>
      <c r="D359" s="69"/>
      <c r="E359" s="200"/>
      <c r="F359" s="201"/>
    </row>
    <row r="360" spans="1:7" s="10" customFormat="1" ht="35.25" customHeight="1">
      <c r="A360" s="194" t="s">
        <v>194</v>
      </c>
      <c r="B360" s="195" t="s">
        <v>76</v>
      </c>
      <c r="C360" s="196"/>
      <c r="D360" s="197"/>
      <c r="E360" s="198"/>
      <c r="F360" s="199"/>
    </row>
    <row r="361" spans="1:7" s="10" customFormat="1" ht="39" customHeight="1">
      <c r="A361" s="11">
        <v>1</v>
      </c>
      <c r="B361" s="58"/>
      <c r="C361" s="52" t="s">
        <v>57</v>
      </c>
      <c r="D361" s="173" t="s">
        <v>204</v>
      </c>
      <c r="E361" s="59">
        <v>80</v>
      </c>
      <c r="F361" s="188"/>
    </row>
    <row r="362" spans="1:7" s="10" customFormat="1" ht="33.75" customHeight="1">
      <c r="A362" s="11">
        <v>2</v>
      </c>
      <c r="B362" s="58"/>
      <c r="C362" s="52" t="s">
        <v>59</v>
      </c>
      <c r="D362" s="179" t="s">
        <v>204</v>
      </c>
      <c r="E362" s="59">
        <v>4</v>
      </c>
      <c r="F362" s="188"/>
    </row>
    <row r="363" spans="1:7" s="10" customFormat="1" ht="35.25" customHeight="1">
      <c r="A363" s="11">
        <v>3</v>
      </c>
      <c r="B363" s="58"/>
      <c r="C363" s="52" t="s">
        <v>65</v>
      </c>
      <c r="D363" s="173" t="s">
        <v>208</v>
      </c>
      <c r="E363" s="59">
        <f>64*2</f>
        <v>128</v>
      </c>
      <c r="F363" s="188"/>
    </row>
    <row r="364" spans="1:7" s="10" customFormat="1" ht="35.25" customHeight="1">
      <c r="A364" s="11">
        <v>4</v>
      </c>
      <c r="B364" s="58"/>
      <c r="C364" s="52" t="s">
        <v>67</v>
      </c>
      <c r="D364" s="173" t="s">
        <v>204</v>
      </c>
      <c r="E364" s="59">
        <v>24</v>
      </c>
      <c r="F364" s="188"/>
    </row>
    <row r="365" spans="1:7" s="10" customFormat="1" ht="35.25" customHeight="1">
      <c r="A365" s="11">
        <v>5</v>
      </c>
      <c r="B365" s="58"/>
      <c r="C365" s="52" t="s">
        <v>68</v>
      </c>
      <c r="D365" s="173" t="s">
        <v>210</v>
      </c>
      <c r="E365" s="59">
        <f>246/10</f>
        <v>24.6</v>
      </c>
      <c r="F365" s="188"/>
      <c r="G365" s="10">
        <f>24.6*10</f>
        <v>246</v>
      </c>
    </row>
    <row r="366" spans="1:7" s="10" customFormat="1" ht="35.25" customHeight="1">
      <c r="A366" s="11">
        <v>6</v>
      </c>
      <c r="B366" s="58"/>
      <c r="C366" s="52" t="s">
        <v>70</v>
      </c>
      <c r="D366" s="173" t="s">
        <v>212</v>
      </c>
      <c r="E366" s="59">
        <f>(179+184)/2</f>
        <v>181.5</v>
      </c>
      <c r="F366" s="188"/>
      <c r="G366" s="10">
        <f>181.5*2</f>
        <v>363</v>
      </c>
    </row>
    <row r="367" spans="1:7" s="10" customFormat="1" ht="35.25" customHeight="1">
      <c r="A367" s="11">
        <v>7</v>
      </c>
      <c r="B367" s="58"/>
      <c r="C367" s="52" t="s">
        <v>71</v>
      </c>
      <c r="D367" s="173" t="s">
        <v>213</v>
      </c>
      <c r="E367" s="59">
        <f>363/200</f>
        <v>1.8149999999999999</v>
      </c>
      <c r="F367" s="188"/>
    </row>
    <row r="368" spans="1:7" s="10" customFormat="1" ht="63.75" customHeight="1">
      <c r="A368" s="11">
        <v>8</v>
      </c>
      <c r="B368" s="58"/>
      <c r="C368" s="53" t="s">
        <v>74</v>
      </c>
      <c r="D368" s="173" t="s">
        <v>214</v>
      </c>
      <c r="E368" s="59">
        <v>40</v>
      </c>
      <c r="F368" s="188"/>
    </row>
    <row r="369" spans="1:6" s="10" customFormat="1" ht="36.75" customHeight="1">
      <c r="A369" s="187" t="s">
        <v>216</v>
      </c>
      <c r="B369" s="172" t="s">
        <v>77</v>
      </c>
      <c r="C369" s="54"/>
      <c r="D369" s="173"/>
      <c r="E369" s="59"/>
      <c r="F369" s="188"/>
    </row>
    <row r="370" spans="1:6" s="10" customFormat="1" ht="33.75" customHeight="1">
      <c r="A370" s="187" t="s">
        <v>225</v>
      </c>
      <c r="B370" s="172" t="s">
        <v>82</v>
      </c>
      <c r="C370" s="54"/>
      <c r="D370" s="173"/>
      <c r="E370" s="59"/>
      <c r="F370" s="188"/>
    </row>
    <row r="371" spans="1:6" s="10" customFormat="1" ht="31.5">
      <c r="A371" s="11">
        <v>1</v>
      </c>
      <c r="B371" s="58"/>
      <c r="C371" s="52" t="s">
        <v>84</v>
      </c>
      <c r="D371" s="173" t="s">
        <v>204</v>
      </c>
      <c r="E371" s="59">
        <v>28</v>
      </c>
      <c r="F371" s="188"/>
    </row>
    <row r="372" spans="1:6" s="10" customFormat="1" ht="30.75" customHeight="1">
      <c r="A372" s="187" t="s">
        <v>228</v>
      </c>
      <c r="B372" s="172" t="s">
        <v>89</v>
      </c>
      <c r="C372" s="52"/>
      <c r="D372" s="173"/>
      <c r="E372" s="59"/>
      <c r="F372" s="188"/>
    </row>
    <row r="373" spans="1:6" s="10" customFormat="1" ht="31.5">
      <c r="A373" s="11">
        <v>1</v>
      </c>
      <c r="B373" s="58"/>
      <c r="C373" s="52" t="s">
        <v>91</v>
      </c>
      <c r="D373" s="173" t="s">
        <v>226</v>
      </c>
      <c r="E373" s="59">
        <v>12</v>
      </c>
      <c r="F373" s="188"/>
    </row>
    <row r="374" spans="1:6" s="10" customFormat="1" ht="30.75" customHeight="1">
      <c r="A374" s="187" t="s">
        <v>442</v>
      </c>
      <c r="B374" s="172" t="s">
        <v>97</v>
      </c>
      <c r="C374" s="54"/>
      <c r="D374" s="173"/>
      <c r="E374" s="59"/>
      <c r="F374" s="188"/>
    </row>
    <row r="375" spans="1:6" s="10" customFormat="1" ht="29.25" customHeight="1">
      <c r="A375" s="45" t="s">
        <v>443</v>
      </c>
      <c r="B375" s="172" t="s">
        <v>102</v>
      </c>
      <c r="C375" s="54"/>
      <c r="D375" s="173"/>
      <c r="E375" s="59"/>
      <c r="F375" s="188"/>
    </row>
    <row r="376" spans="1:6" s="10" customFormat="1" ht="32.25" customHeight="1">
      <c r="A376" s="45"/>
      <c r="B376" s="176"/>
      <c r="C376" s="55"/>
      <c r="D376" s="177" t="s">
        <v>0</v>
      </c>
      <c r="E376" s="59">
        <f>SUM(E360:E375)</f>
        <v>523.91499999999996</v>
      </c>
      <c r="F376" s="188"/>
    </row>
    <row r="377" spans="1:6" s="10" customFormat="1" ht="32.25" customHeight="1">
      <c r="A377" s="45"/>
      <c r="B377" s="176"/>
      <c r="C377" s="55"/>
      <c r="D377" s="55" t="s">
        <v>4</v>
      </c>
      <c r="E377" s="59">
        <v>273</v>
      </c>
      <c r="F377" s="188"/>
    </row>
    <row r="378" spans="1:6" s="10" customFormat="1" ht="32.25" customHeight="1">
      <c r="A378" s="45"/>
      <c r="B378" s="176"/>
      <c r="C378" s="55"/>
      <c r="D378" s="55" t="s">
        <v>232</v>
      </c>
      <c r="E378" s="59">
        <f>E376-E377</f>
        <v>250.91499999999996</v>
      </c>
      <c r="F378" s="188"/>
    </row>
    <row r="379" spans="1:6" s="10" customFormat="1" ht="31.5">
      <c r="A379" s="45"/>
      <c r="B379" s="176"/>
      <c r="C379" s="55"/>
      <c r="D379" s="55" t="s">
        <v>233</v>
      </c>
      <c r="E379" s="59"/>
      <c r="F379" s="188"/>
    </row>
    <row r="380" spans="1:6" s="10" customFormat="1" ht="36" customHeight="1" thickBot="1">
      <c r="A380" s="68" t="s">
        <v>15</v>
      </c>
      <c r="B380" s="70" t="s">
        <v>42</v>
      </c>
      <c r="C380" s="69" t="s">
        <v>26</v>
      </c>
      <c r="D380" s="69"/>
      <c r="E380" s="200"/>
      <c r="F380" s="201"/>
    </row>
    <row r="381" spans="1:6" s="10" customFormat="1" ht="36" customHeight="1">
      <c r="A381" s="194" t="s">
        <v>194</v>
      </c>
      <c r="B381" s="195" t="s">
        <v>76</v>
      </c>
      <c r="C381" s="196"/>
      <c r="D381" s="197"/>
      <c r="E381" s="198"/>
      <c r="F381" s="199"/>
    </row>
    <row r="382" spans="1:6" s="10" customFormat="1" ht="31.5">
      <c r="A382" s="11">
        <v>1</v>
      </c>
      <c r="B382" s="58"/>
      <c r="C382" s="52" t="s">
        <v>56</v>
      </c>
      <c r="D382" s="173" t="s">
        <v>203</v>
      </c>
      <c r="E382" s="59">
        <f>3*30</f>
        <v>90</v>
      </c>
      <c r="F382" s="188"/>
    </row>
    <row r="383" spans="1:6" s="10" customFormat="1" ht="43.5" customHeight="1">
      <c r="A383" s="11">
        <v>2</v>
      </c>
      <c r="B383" s="58"/>
      <c r="C383" s="52" t="s">
        <v>57</v>
      </c>
      <c r="D383" s="173" t="s">
        <v>204</v>
      </c>
      <c r="E383" s="59">
        <v>12</v>
      </c>
      <c r="F383" s="188"/>
    </row>
    <row r="384" spans="1:6" s="10" customFormat="1" ht="30.75" customHeight="1">
      <c r="A384" s="11">
        <v>3</v>
      </c>
      <c r="B384" s="58"/>
      <c r="C384" s="52" t="s">
        <v>59</v>
      </c>
      <c r="D384" s="179" t="s">
        <v>204</v>
      </c>
      <c r="E384" s="59">
        <v>4</v>
      </c>
      <c r="F384" s="188"/>
    </row>
    <row r="385" spans="1:7" s="10" customFormat="1" ht="31.5">
      <c r="A385" s="11">
        <v>4</v>
      </c>
      <c r="B385" s="58"/>
      <c r="C385" s="52" t="s">
        <v>61</v>
      </c>
      <c r="D385" s="173" t="s">
        <v>205</v>
      </c>
      <c r="E385" s="59">
        <v>5</v>
      </c>
      <c r="F385" s="188"/>
    </row>
    <row r="386" spans="1:7" s="10" customFormat="1" ht="35.25" customHeight="1">
      <c r="A386" s="11">
        <v>5</v>
      </c>
      <c r="B386" s="58"/>
      <c r="C386" s="52" t="s">
        <v>67</v>
      </c>
      <c r="D386" s="173" t="s">
        <v>204</v>
      </c>
      <c r="E386" s="59">
        <v>24</v>
      </c>
      <c r="F386" s="188"/>
    </row>
    <row r="387" spans="1:7" s="10" customFormat="1" ht="35.25" customHeight="1">
      <c r="A387" s="11">
        <v>6</v>
      </c>
      <c r="B387" s="58"/>
      <c r="C387" s="52" t="s">
        <v>70</v>
      </c>
      <c r="D387" s="173" t="s">
        <v>212</v>
      </c>
      <c r="E387" s="59">
        <f>939/2</f>
        <v>469.5</v>
      </c>
      <c r="F387" s="188"/>
      <c r="G387" s="10">
        <f>469.5*2</f>
        <v>939</v>
      </c>
    </row>
    <row r="388" spans="1:7" s="10" customFormat="1" ht="35.25" customHeight="1">
      <c r="A388" s="11">
        <v>7</v>
      </c>
      <c r="B388" s="58"/>
      <c r="C388" s="52" t="s">
        <v>71</v>
      </c>
      <c r="D388" s="173" t="s">
        <v>213</v>
      </c>
      <c r="E388" s="59">
        <f>939/200</f>
        <v>4.6950000000000003</v>
      </c>
      <c r="F388" s="188"/>
    </row>
    <row r="389" spans="1:7" s="10" customFormat="1" ht="47.25">
      <c r="A389" s="11">
        <v>8</v>
      </c>
      <c r="B389" s="58"/>
      <c r="C389" s="53" t="s">
        <v>74</v>
      </c>
      <c r="D389" s="173" t="s">
        <v>214</v>
      </c>
      <c r="E389" s="59">
        <v>40</v>
      </c>
      <c r="F389" s="188"/>
    </row>
    <row r="390" spans="1:7" s="10" customFormat="1" ht="30.75" customHeight="1">
      <c r="A390" s="187" t="s">
        <v>216</v>
      </c>
      <c r="B390" s="172" t="s">
        <v>77</v>
      </c>
      <c r="C390" s="54"/>
      <c r="D390" s="173"/>
      <c r="E390" s="59"/>
      <c r="F390" s="188"/>
    </row>
    <row r="391" spans="1:7" s="10" customFormat="1" ht="31.5">
      <c r="A391" s="11">
        <v>1</v>
      </c>
      <c r="B391" s="58"/>
      <c r="C391" s="52" t="s">
        <v>80</v>
      </c>
      <c r="D391" s="173" t="s">
        <v>219</v>
      </c>
      <c r="E391" s="59">
        <v>40</v>
      </c>
      <c r="F391" s="188"/>
    </row>
    <row r="392" spans="1:7" s="10" customFormat="1" ht="36.75" customHeight="1">
      <c r="A392" s="187" t="s">
        <v>225</v>
      </c>
      <c r="B392" s="172" t="s">
        <v>82</v>
      </c>
      <c r="C392" s="54"/>
      <c r="D392" s="173"/>
      <c r="E392" s="59"/>
      <c r="F392" s="188"/>
    </row>
    <row r="393" spans="1:7" s="10" customFormat="1" ht="39" customHeight="1">
      <c r="A393" s="11">
        <v>1</v>
      </c>
      <c r="B393" s="58"/>
      <c r="C393" s="52" t="s">
        <v>84</v>
      </c>
      <c r="D393" s="173" t="s">
        <v>204</v>
      </c>
      <c r="E393" s="59">
        <v>4</v>
      </c>
      <c r="F393" s="188"/>
    </row>
    <row r="394" spans="1:7" s="10" customFormat="1" ht="36.75" customHeight="1">
      <c r="A394" s="187" t="s">
        <v>228</v>
      </c>
      <c r="B394" s="172" t="s">
        <v>89</v>
      </c>
      <c r="C394" s="52"/>
      <c r="D394" s="173"/>
      <c r="E394" s="59"/>
      <c r="F394" s="188"/>
    </row>
    <row r="395" spans="1:7" s="10" customFormat="1" ht="30.75" customHeight="1">
      <c r="A395" s="187" t="s">
        <v>442</v>
      </c>
      <c r="B395" s="172" t="s">
        <v>97</v>
      </c>
      <c r="C395" s="54"/>
      <c r="D395" s="173"/>
      <c r="E395" s="59"/>
      <c r="F395" s="188"/>
    </row>
    <row r="396" spans="1:7" s="10" customFormat="1" ht="33.75" customHeight="1">
      <c r="A396" s="45" t="s">
        <v>443</v>
      </c>
      <c r="B396" s="172" t="s">
        <v>102</v>
      </c>
      <c r="C396" s="54"/>
      <c r="D396" s="173"/>
      <c r="E396" s="59"/>
      <c r="F396" s="188"/>
    </row>
    <row r="397" spans="1:7" s="10" customFormat="1" ht="33.75" customHeight="1">
      <c r="A397" s="45"/>
      <c r="B397" s="176"/>
      <c r="C397" s="55"/>
      <c r="D397" s="177" t="s">
        <v>0</v>
      </c>
      <c r="E397" s="59">
        <f>SUM(E381:E396)</f>
        <v>693.19500000000005</v>
      </c>
      <c r="F397" s="188"/>
    </row>
    <row r="398" spans="1:7" s="10" customFormat="1" ht="33.75" customHeight="1">
      <c r="A398" s="45"/>
      <c r="B398" s="176"/>
      <c r="C398" s="55"/>
      <c r="D398" s="55" t="s">
        <v>4</v>
      </c>
      <c r="E398" s="59">
        <v>273</v>
      </c>
      <c r="F398" s="188"/>
    </row>
    <row r="399" spans="1:7" s="10" customFormat="1" ht="33.75" customHeight="1">
      <c r="A399" s="45"/>
      <c r="B399" s="176"/>
      <c r="C399" s="55"/>
      <c r="D399" s="55" t="s">
        <v>232</v>
      </c>
      <c r="E399" s="59">
        <f>E397-E398</f>
        <v>420.19500000000005</v>
      </c>
      <c r="F399" s="188"/>
    </row>
    <row r="400" spans="1:7" s="10" customFormat="1" ht="31.5">
      <c r="A400" s="45"/>
      <c r="B400" s="176"/>
      <c r="C400" s="55"/>
      <c r="D400" s="55" t="s">
        <v>233</v>
      </c>
      <c r="E400" s="160" t="str">
        <f>IF($E397-$E398&lt;0, (#REF!-$E398)/3,"")</f>
        <v/>
      </c>
      <c r="F400" s="188"/>
    </row>
    <row r="401" spans="1:7" s="10" customFormat="1" ht="36" customHeight="1" thickBot="1">
      <c r="A401" s="68" t="s">
        <v>16</v>
      </c>
      <c r="B401" s="70" t="s">
        <v>43</v>
      </c>
      <c r="C401" s="69" t="s">
        <v>27</v>
      </c>
      <c r="D401" s="69"/>
      <c r="E401" s="200"/>
      <c r="F401" s="201"/>
    </row>
    <row r="402" spans="1:7" s="10" customFormat="1" ht="36" customHeight="1">
      <c r="A402" s="194" t="s">
        <v>194</v>
      </c>
      <c r="B402" s="195" t="s">
        <v>76</v>
      </c>
      <c r="C402" s="196"/>
      <c r="D402" s="197"/>
      <c r="E402" s="198"/>
      <c r="F402" s="199"/>
    </row>
    <row r="403" spans="1:7" s="10" customFormat="1" ht="34.5" customHeight="1">
      <c r="A403" s="11">
        <v>1</v>
      </c>
      <c r="B403" s="58"/>
      <c r="C403" s="52" t="s">
        <v>56</v>
      </c>
      <c r="D403" s="173" t="s">
        <v>203</v>
      </c>
      <c r="E403" s="183">
        <v>75</v>
      </c>
      <c r="F403" s="192" t="s">
        <v>360</v>
      </c>
    </row>
    <row r="404" spans="1:7" s="10" customFormat="1" ht="37.5" customHeight="1">
      <c r="A404" s="11">
        <v>2</v>
      </c>
      <c r="B404" s="58"/>
      <c r="C404" s="52" t="s">
        <v>57</v>
      </c>
      <c r="D404" s="173" t="s">
        <v>204</v>
      </c>
      <c r="E404" s="183">
        <v>16</v>
      </c>
      <c r="F404" s="92" t="s">
        <v>238</v>
      </c>
    </row>
    <row r="405" spans="1:7" s="10" customFormat="1" ht="39" customHeight="1">
      <c r="A405" s="11">
        <v>3</v>
      </c>
      <c r="B405" s="58"/>
      <c r="C405" s="52" t="s">
        <v>58</v>
      </c>
      <c r="D405" s="173" t="s">
        <v>205</v>
      </c>
      <c r="E405" s="183">
        <v>40</v>
      </c>
      <c r="F405" s="192" t="s">
        <v>239</v>
      </c>
    </row>
    <row r="406" spans="1:7" s="10" customFormat="1" ht="63">
      <c r="A406" s="11">
        <v>4</v>
      </c>
      <c r="B406" s="58"/>
      <c r="C406" s="52" t="s">
        <v>59</v>
      </c>
      <c r="D406" s="179" t="s">
        <v>204</v>
      </c>
      <c r="E406" s="183">
        <v>16</v>
      </c>
      <c r="F406" s="192" t="s">
        <v>361</v>
      </c>
    </row>
    <row r="407" spans="1:7" s="10" customFormat="1" ht="42" customHeight="1">
      <c r="A407" s="11">
        <v>5</v>
      </c>
      <c r="B407" s="58"/>
      <c r="C407" s="52" t="s">
        <v>61</v>
      </c>
      <c r="D407" s="173" t="s">
        <v>205</v>
      </c>
      <c r="E407" s="183">
        <v>10</v>
      </c>
      <c r="F407" s="73" t="s">
        <v>362</v>
      </c>
    </row>
    <row r="408" spans="1:7" s="10" customFormat="1" ht="33.75" customHeight="1">
      <c r="A408" s="11">
        <v>6</v>
      </c>
      <c r="B408" s="58"/>
      <c r="C408" s="52" t="s">
        <v>65</v>
      </c>
      <c r="D408" s="173" t="s">
        <v>208</v>
      </c>
      <c r="E408" s="183">
        <v>50</v>
      </c>
      <c r="F408" s="188"/>
    </row>
    <row r="409" spans="1:7" s="10" customFormat="1" ht="33.75" customHeight="1">
      <c r="A409" s="11">
        <v>7</v>
      </c>
      <c r="B409" s="58"/>
      <c r="C409" s="52" t="s">
        <v>67</v>
      </c>
      <c r="D409" s="173" t="s">
        <v>204</v>
      </c>
      <c r="E409" s="59">
        <v>32</v>
      </c>
      <c r="F409" s="188"/>
    </row>
    <row r="410" spans="1:7" s="10" customFormat="1" ht="33.75" customHeight="1">
      <c r="A410" s="11">
        <v>8</v>
      </c>
      <c r="B410" s="58"/>
      <c r="C410" s="52" t="s">
        <v>68</v>
      </c>
      <c r="D410" s="173" t="s">
        <v>210</v>
      </c>
      <c r="E410" s="186">
        <f>55.9+32</f>
        <v>87.9</v>
      </c>
      <c r="F410" s="192"/>
      <c r="G410" s="10">
        <f>87.9*10</f>
        <v>879</v>
      </c>
    </row>
    <row r="411" spans="1:7" s="10" customFormat="1" ht="33.75" customHeight="1">
      <c r="A411" s="11">
        <v>9</v>
      </c>
      <c r="B411" s="58"/>
      <c r="C411" s="52" t="s">
        <v>70</v>
      </c>
      <c r="D411" s="173" t="s">
        <v>212</v>
      </c>
      <c r="E411" s="186">
        <f>279.5+160</f>
        <v>439.5</v>
      </c>
      <c r="F411" s="192"/>
      <c r="G411" s="10">
        <f>439.5*2</f>
        <v>879</v>
      </c>
    </row>
    <row r="412" spans="1:7" s="10" customFormat="1" ht="33.75" customHeight="1">
      <c r="A412" s="11">
        <v>10</v>
      </c>
      <c r="B412" s="58"/>
      <c r="C412" s="52" t="s">
        <v>71</v>
      </c>
      <c r="D412" s="173" t="s">
        <v>213</v>
      </c>
      <c r="E412" s="186">
        <v>4.8</v>
      </c>
      <c r="F412" s="92" t="s">
        <v>363</v>
      </c>
    </row>
    <row r="413" spans="1:7" s="10" customFormat="1" ht="47.25">
      <c r="A413" s="11">
        <v>11</v>
      </c>
      <c r="B413" s="58"/>
      <c r="C413" s="53" t="s">
        <v>74</v>
      </c>
      <c r="D413" s="173" t="s">
        <v>214</v>
      </c>
      <c r="E413" s="59">
        <v>40</v>
      </c>
      <c r="F413" s="188"/>
    </row>
    <row r="414" spans="1:7" s="10" customFormat="1" ht="32.25" customHeight="1">
      <c r="A414" s="187" t="s">
        <v>216</v>
      </c>
      <c r="B414" s="172" t="s">
        <v>77</v>
      </c>
      <c r="C414" s="54"/>
      <c r="D414" s="173"/>
      <c r="E414" s="59"/>
      <c r="F414" s="188"/>
    </row>
    <row r="415" spans="1:7" s="10" customFormat="1" ht="32.25" customHeight="1">
      <c r="A415" s="11" t="s">
        <v>195</v>
      </c>
      <c r="B415" s="58"/>
      <c r="C415" s="52" t="s">
        <v>78</v>
      </c>
      <c r="D415" s="173" t="s">
        <v>217</v>
      </c>
      <c r="E415" s="59">
        <v>160</v>
      </c>
      <c r="F415" s="188"/>
    </row>
    <row r="416" spans="1:7" s="10" customFormat="1" ht="30.75" customHeight="1">
      <c r="A416" s="187" t="s">
        <v>225</v>
      </c>
      <c r="B416" s="172" t="s">
        <v>82</v>
      </c>
      <c r="C416" s="54"/>
      <c r="D416" s="173"/>
      <c r="E416" s="59"/>
      <c r="F416" s="188"/>
    </row>
    <row r="417" spans="1:6" s="10" customFormat="1" ht="33.75" customHeight="1">
      <c r="A417" s="11" t="s">
        <v>195</v>
      </c>
      <c r="B417" s="58"/>
      <c r="C417" s="52" t="s">
        <v>83</v>
      </c>
      <c r="D417" s="173" t="s">
        <v>221</v>
      </c>
      <c r="E417" s="59">
        <v>30</v>
      </c>
      <c r="F417" s="188"/>
    </row>
    <row r="418" spans="1:6" s="10" customFormat="1" ht="35.25" customHeight="1">
      <c r="A418" s="187" t="s">
        <v>228</v>
      </c>
      <c r="B418" s="172" t="s">
        <v>89</v>
      </c>
      <c r="C418" s="52"/>
      <c r="D418" s="173"/>
      <c r="E418" s="59"/>
      <c r="F418" s="188"/>
    </row>
    <row r="419" spans="1:6" s="10" customFormat="1" ht="36.75" customHeight="1">
      <c r="A419" s="187" t="s">
        <v>442</v>
      </c>
      <c r="B419" s="172" t="s">
        <v>97</v>
      </c>
      <c r="C419" s="54"/>
      <c r="D419" s="173"/>
      <c r="E419" s="59"/>
      <c r="F419" s="188"/>
    </row>
    <row r="420" spans="1:6" s="10" customFormat="1" ht="31.5">
      <c r="A420" s="11">
        <v>1</v>
      </c>
      <c r="B420" s="58"/>
      <c r="C420" s="52" t="s">
        <v>100</v>
      </c>
      <c r="D420" s="173" t="s">
        <v>230</v>
      </c>
      <c r="E420" s="59">
        <v>480</v>
      </c>
      <c r="F420" s="188"/>
    </row>
    <row r="421" spans="1:6" s="10" customFormat="1" ht="32.25" customHeight="1">
      <c r="A421" s="45" t="s">
        <v>443</v>
      </c>
      <c r="B421" s="172" t="s">
        <v>102</v>
      </c>
      <c r="C421" s="54"/>
      <c r="D421" s="173"/>
      <c r="E421" s="59"/>
      <c r="F421" s="188"/>
    </row>
    <row r="422" spans="1:6" s="10" customFormat="1" ht="32.25" customHeight="1">
      <c r="A422" s="45"/>
      <c r="B422" s="176"/>
      <c r="C422" s="55"/>
      <c r="D422" s="177" t="s">
        <v>0</v>
      </c>
      <c r="E422" s="59">
        <f>SUM(E402:E421)</f>
        <v>1481.1999999999998</v>
      </c>
      <c r="F422" s="188"/>
    </row>
    <row r="423" spans="1:6" s="10" customFormat="1" ht="32.25" customHeight="1">
      <c r="A423" s="45"/>
      <c r="B423" s="176"/>
      <c r="C423" s="55"/>
      <c r="D423" s="55" t="s">
        <v>4</v>
      </c>
      <c r="E423" s="59">
        <v>273</v>
      </c>
      <c r="F423" s="188"/>
    </row>
    <row r="424" spans="1:6" s="10" customFormat="1" ht="32.25" customHeight="1">
      <c r="A424" s="45"/>
      <c r="B424" s="176"/>
      <c r="C424" s="55"/>
      <c r="D424" s="55" t="s">
        <v>232</v>
      </c>
      <c r="E424" s="59">
        <f>E422-E423</f>
        <v>1208.1999999999998</v>
      </c>
      <c r="F424" s="188"/>
    </row>
    <row r="425" spans="1:6" s="10" customFormat="1" ht="31.5">
      <c r="A425" s="45"/>
      <c r="B425" s="176"/>
      <c r="C425" s="55"/>
      <c r="D425" s="55" t="s">
        <v>233</v>
      </c>
      <c r="E425" s="160" t="str">
        <f>IF($E422-$E423&lt;0, (#REF!-$E423)/3,"")</f>
        <v/>
      </c>
      <c r="F425" s="188"/>
    </row>
    <row r="426" spans="1:6" s="10" customFormat="1" ht="31.5" customHeight="1" thickBot="1">
      <c r="A426" s="68" t="s">
        <v>17</v>
      </c>
      <c r="B426" s="70" t="s">
        <v>44</v>
      </c>
      <c r="C426" s="69" t="s">
        <v>28</v>
      </c>
      <c r="D426" s="69"/>
      <c r="E426" s="200"/>
      <c r="F426" s="201"/>
    </row>
    <row r="427" spans="1:6" s="10" customFormat="1" ht="32.25" customHeight="1">
      <c r="A427" s="194" t="s">
        <v>194</v>
      </c>
      <c r="B427" s="195" t="s">
        <v>76</v>
      </c>
      <c r="C427" s="196"/>
      <c r="D427" s="197"/>
      <c r="E427" s="198"/>
      <c r="F427" s="199"/>
    </row>
    <row r="428" spans="1:6" s="10" customFormat="1" ht="31.5">
      <c r="A428" s="11">
        <v>1</v>
      </c>
      <c r="B428" s="58"/>
      <c r="C428" s="52" t="s">
        <v>56</v>
      </c>
      <c r="D428" s="173" t="s">
        <v>203</v>
      </c>
      <c r="E428" s="59">
        <v>40</v>
      </c>
      <c r="F428" s="188" t="s">
        <v>377</v>
      </c>
    </row>
    <row r="429" spans="1:6" s="10" customFormat="1" ht="63">
      <c r="A429" s="11">
        <v>2</v>
      </c>
      <c r="B429" s="58"/>
      <c r="C429" s="52" t="s">
        <v>64</v>
      </c>
      <c r="D429" s="173" t="s">
        <v>235</v>
      </c>
      <c r="E429" s="59">
        <v>80</v>
      </c>
      <c r="F429" s="188" t="s">
        <v>378</v>
      </c>
    </row>
    <row r="430" spans="1:6" s="10" customFormat="1" ht="41.25" customHeight="1">
      <c r="A430" s="11">
        <v>3</v>
      </c>
      <c r="B430" s="58"/>
      <c r="C430" s="52" t="s">
        <v>65</v>
      </c>
      <c r="D430" s="173" t="s">
        <v>208</v>
      </c>
      <c r="E430" s="59">
        <v>94</v>
      </c>
      <c r="F430" s="188" t="s">
        <v>379</v>
      </c>
    </row>
    <row r="431" spans="1:6" s="10" customFormat="1" ht="41.25" customHeight="1">
      <c r="A431" s="11">
        <v>4</v>
      </c>
      <c r="B431" s="58"/>
      <c r="C431" s="52" t="s">
        <v>67</v>
      </c>
      <c r="D431" s="173" t="s">
        <v>204</v>
      </c>
      <c r="E431" s="59">
        <v>40</v>
      </c>
      <c r="F431" s="188" t="s">
        <v>380</v>
      </c>
    </row>
    <row r="432" spans="1:6" s="10" customFormat="1" ht="41.25" customHeight="1">
      <c r="A432" s="11">
        <v>5</v>
      </c>
      <c r="B432" s="58"/>
      <c r="C432" s="52" t="s">
        <v>70</v>
      </c>
      <c r="D432" s="173" t="s">
        <v>212</v>
      </c>
      <c r="E432" s="59">
        <v>291</v>
      </c>
      <c r="F432" s="188" t="s">
        <v>381</v>
      </c>
    </row>
    <row r="433" spans="1:6" s="10" customFormat="1" ht="35.25" customHeight="1">
      <c r="A433" s="187" t="s">
        <v>216</v>
      </c>
      <c r="B433" s="172" t="s">
        <v>77</v>
      </c>
      <c r="C433" s="54"/>
      <c r="D433" s="173"/>
      <c r="E433" s="59"/>
      <c r="F433" s="188"/>
    </row>
    <row r="434" spans="1:6" s="10" customFormat="1" ht="31.5">
      <c r="A434" s="11">
        <v>1</v>
      </c>
      <c r="B434" s="58"/>
      <c r="C434" s="52" t="s">
        <v>80</v>
      </c>
      <c r="D434" s="173" t="s">
        <v>219</v>
      </c>
      <c r="E434" s="59">
        <v>20</v>
      </c>
      <c r="F434" s="188" t="s">
        <v>382</v>
      </c>
    </row>
    <row r="435" spans="1:6" s="10" customFormat="1" ht="32.25" customHeight="1">
      <c r="A435" s="187" t="s">
        <v>225</v>
      </c>
      <c r="B435" s="172" t="s">
        <v>82</v>
      </c>
      <c r="C435" s="54"/>
      <c r="D435" s="173"/>
      <c r="E435" s="59"/>
      <c r="F435" s="188"/>
    </row>
    <row r="436" spans="1:6" s="10" customFormat="1" ht="32.25" customHeight="1">
      <c r="A436" s="11" t="s">
        <v>195</v>
      </c>
      <c r="B436" s="58"/>
      <c r="C436" s="52" t="s">
        <v>83</v>
      </c>
      <c r="D436" s="173" t="s">
        <v>221</v>
      </c>
      <c r="E436" s="59">
        <v>30</v>
      </c>
      <c r="F436" s="188" t="s">
        <v>383</v>
      </c>
    </row>
    <row r="437" spans="1:6" s="10" customFormat="1" ht="31.5">
      <c r="A437" s="11">
        <v>2</v>
      </c>
      <c r="B437" s="58"/>
      <c r="C437" s="52" t="s">
        <v>87</v>
      </c>
      <c r="D437" s="173" t="s">
        <v>223</v>
      </c>
      <c r="E437" s="59">
        <v>29</v>
      </c>
      <c r="F437" s="188" t="s">
        <v>384</v>
      </c>
    </row>
    <row r="438" spans="1:6" s="10" customFormat="1" ht="32.25" customHeight="1">
      <c r="A438" s="187" t="s">
        <v>228</v>
      </c>
      <c r="B438" s="172" t="s">
        <v>89</v>
      </c>
      <c r="C438" s="52"/>
      <c r="D438" s="173"/>
      <c r="E438" s="59"/>
      <c r="F438" s="188"/>
    </row>
    <row r="439" spans="1:6" s="10" customFormat="1" ht="31.5">
      <c r="A439" s="11">
        <v>1</v>
      </c>
      <c r="B439" s="58"/>
      <c r="C439" s="52" t="s">
        <v>95</v>
      </c>
      <c r="D439" s="173" t="s">
        <v>204</v>
      </c>
      <c r="E439" s="59">
        <v>8</v>
      </c>
      <c r="F439" s="188" t="s">
        <v>385</v>
      </c>
    </row>
    <row r="440" spans="1:6" s="10" customFormat="1" ht="30.75" customHeight="1">
      <c r="A440" s="187" t="s">
        <v>228</v>
      </c>
      <c r="B440" s="172" t="s">
        <v>97</v>
      </c>
      <c r="C440" s="54"/>
      <c r="D440" s="173"/>
      <c r="E440" s="59"/>
      <c r="F440" s="188"/>
    </row>
    <row r="441" spans="1:6" s="10" customFormat="1" ht="30.75" customHeight="1">
      <c r="A441" s="45" t="s">
        <v>442</v>
      </c>
      <c r="B441" s="172" t="s">
        <v>102</v>
      </c>
      <c r="C441" s="54"/>
      <c r="D441" s="173"/>
      <c r="E441" s="59"/>
      <c r="F441" s="188"/>
    </row>
    <row r="442" spans="1:6" s="10" customFormat="1" ht="30.75" customHeight="1">
      <c r="A442" s="45"/>
      <c r="B442" s="176"/>
      <c r="C442" s="55"/>
      <c r="D442" s="177" t="s">
        <v>0</v>
      </c>
      <c r="E442" s="161">
        <f>SUM(E427:E441)</f>
        <v>632</v>
      </c>
      <c r="F442" s="188"/>
    </row>
    <row r="443" spans="1:6" s="10" customFormat="1" ht="30.75" customHeight="1">
      <c r="A443" s="45"/>
      <c r="B443" s="176"/>
      <c r="C443" s="55"/>
      <c r="D443" s="55" t="s">
        <v>4</v>
      </c>
      <c r="E443" s="161">
        <v>273</v>
      </c>
      <c r="F443" s="188"/>
    </row>
    <row r="444" spans="1:6" s="10" customFormat="1" ht="30.75" customHeight="1">
      <c r="A444" s="45"/>
      <c r="B444" s="176"/>
      <c r="C444" s="55"/>
      <c r="D444" s="55" t="s">
        <v>232</v>
      </c>
      <c r="E444" s="160">
        <f>E442-E443</f>
        <v>359</v>
      </c>
      <c r="F444" s="188"/>
    </row>
    <row r="445" spans="1:6" s="10" customFormat="1" ht="31.5">
      <c r="A445" s="45"/>
      <c r="B445" s="176"/>
      <c r="C445" s="55"/>
      <c r="D445" s="55" t="s">
        <v>233</v>
      </c>
      <c r="E445" s="160" t="str">
        <f>IF($E442-$E443&lt;0, (#REF!-$E443)/3,"")</f>
        <v/>
      </c>
      <c r="F445" s="188"/>
    </row>
    <row r="446" spans="1:6" s="10" customFormat="1" ht="33" customHeight="1" thickBot="1">
      <c r="A446" s="68" t="s">
        <v>18</v>
      </c>
      <c r="B446" s="70" t="s">
        <v>48</v>
      </c>
      <c r="C446" s="69" t="s">
        <v>32</v>
      </c>
      <c r="D446" s="69"/>
      <c r="E446" s="200"/>
      <c r="F446" s="201"/>
    </row>
    <row r="447" spans="1:6" s="10" customFormat="1" ht="33" customHeight="1">
      <c r="A447" s="194" t="s">
        <v>194</v>
      </c>
      <c r="B447" s="195" t="s">
        <v>76</v>
      </c>
      <c r="C447" s="196"/>
      <c r="D447" s="197"/>
      <c r="E447" s="198"/>
      <c r="F447" s="199"/>
    </row>
    <row r="448" spans="1:6" s="10" customFormat="1" ht="31.5">
      <c r="A448" s="11">
        <v>1</v>
      </c>
      <c r="B448" s="58"/>
      <c r="C448" s="52" t="s">
        <v>56</v>
      </c>
      <c r="D448" s="173" t="s">
        <v>203</v>
      </c>
      <c r="E448" s="59">
        <v>90</v>
      </c>
      <c r="F448" s="188"/>
    </row>
    <row r="449" spans="1:7" s="10" customFormat="1" ht="31.5">
      <c r="A449" s="11">
        <v>2</v>
      </c>
      <c r="B449" s="58"/>
      <c r="C449" s="52" t="s">
        <v>58</v>
      </c>
      <c r="D449" s="173" t="s">
        <v>205</v>
      </c>
      <c r="E449" s="59">
        <v>96</v>
      </c>
      <c r="F449" s="188"/>
    </row>
    <row r="450" spans="1:7" s="10" customFormat="1" ht="39.75" customHeight="1">
      <c r="A450" s="11">
        <v>3</v>
      </c>
      <c r="B450" s="58"/>
      <c r="C450" s="52" t="s">
        <v>65</v>
      </c>
      <c r="D450" s="173" t="s">
        <v>208</v>
      </c>
      <c r="E450" s="59">
        <v>62</v>
      </c>
      <c r="F450" s="188"/>
    </row>
    <row r="451" spans="1:7" s="10" customFormat="1" ht="39.75" customHeight="1">
      <c r="A451" s="11">
        <v>4</v>
      </c>
      <c r="B451" s="58"/>
      <c r="C451" s="52" t="s">
        <v>67</v>
      </c>
      <c r="D451" s="173" t="s">
        <v>204</v>
      </c>
      <c r="E451" s="59">
        <v>24</v>
      </c>
      <c r="F451" s="188"/>
    </row>
    <row r="452" spans="1:7" s="10" customFormat="1" ht="39.75" customHeight="1">
      <c r="A452" s="11">
        <v>5</v>
      </c>
      <c r="B452" s="58"/>
      <c r="C452" s="52" t="s">
        <v>68</v>
      </c>
      <c r="D452" s="173" t="s">
        <v>210</v>
      </c>
      <c r="E452" s="59">
        <v>3.2</v>
      </c>
      <c r="F452" s="188"/>
    </row>
    <row r="453" spans="1:7" s="10" customFormat="1" ht="39.75" customHeight="1">
      <c r="A453" s="11">
        <v>6</v>
      </c>
      <c r="B453" s="58"/>
      <c r="C453" s="52" t="s">
        <v>70</v>
      </c>
      <c r="D453" s="173" t="s">
        <v>212</v>
      </c>
      <c r="E453" s="59">
        <v>211.5</v>
      </c>
      <c r="F453" s="188"/>
      <c r="G453" s="10">
        <f>211.5*2</f>
        <v>423</v>
      </c>
    </row>
    <row r="454" spans="1:7" s="10" customFormat="1" ht="39.75" customHeight="1">
      <c r="A454" s="11">
        <v>7</v>
      </c>
      <c r="B454" s="58"/>
      <c r="C454" s="52" t="s">
        <v>71</v>
      </c>
      <c r="D454" s="173" t="s">
        <v>213</v>
      </c>
      <c r="E454" s="59">
        <v>2.2749999999999999</v>
      </c>
      <c r="F454" s="188"/>
    </row>
    <row r="455" spans="1:7" s="10" customFormat="1" ht="47.25">
      <c r="A455" s="11">
        <v>8</v>
      </c>
      <c r="B455" s="58"/>
      <c r="C455" s="53" t="s">
        <v>74</v>
      </c>
      <c r="D455" s="173" t="s">
        <v>214</v>
      </c>
      <c r="E455" s="59">
        <v>40</v>
      </c>
      <c r="F455" s="188"/>
    </row>
    <row r="456" spans="1:7" s="10" customFormat="1" ht="38.25" customHeight="1">
      <c r="A456" s="11">
        <v>9</v>
      </c>
      <c r="B456" s="58"/>
      <c r="C456" s="52" t="s">
        <v>75</v>
      </c>
      <c r="D456" s="173" t="s">
        <v>215</v>
      </c>
      <c r="E456" s="59">
        <v>220</v>
      </c>
      <c r="F456" s="188"/>
    </row>
    <row r="457" spans="1:7" s="10" customFormat="1" ht="38.25" customHeight="1">
      <c r="A457" s="187" t="s">
        <v>216</v>
      </c>
      <c r="B457" s="172" t="s">
        <v>77</v>
      </c>
      <c r="C457" s="54"/>
      <c r="D457" s="173"/>
      <c r="E457" s="59"/>
      <c r="F457" s="188"/>
    </row>
    <row r="458" spans="1:7" s="10" customFormat="1" ht="29.25" customHeight="1">
      <c r="A458" s="11" t="s">
        <v>195</v>
      </c>
      <c r="B458" s="58"/>
      <c r="C458" s="52" t="s">
        <v>78</v>
      </c>
      <c r="D458" s="173" t="s">
        <v>217</v>
      </c>
      <c r="E458" s="59">
        <v>900</v>
      </c>
      <c r="F458" s="188"/>
    </row>
    <row r="459" spans="1:7" s="10" customFormat="1" ht="32.25" customHeight="1">
      <c r="A459" s="187" t="s">
        <v>225</v>
      </c>
      <c r="B459" s="172" t="s">
        <v>82</v>
      </c>
      <c r="C459" s="54"/>
      <c r="D459" s="173"/>
      <c r="E459" s="59"/>
      <c r="F459" s="188"/>
    </row>
    <row r="460" spans="1:7" s="10" customFormat="1" ht="32.25" customHeight="1">
      <c r="A460" s="11" t="s">
        <v>195</v>
      </c>
      <c r="B460" s="58"/>
      <c r="C460" s="52" t="s">
        <v>83</v>
      </c>
      <c r="D460" s="173" t="s">
        <v>221</v>
      </c>
      <c r="E460" s="59">
        <v>30</v>
      </c>
      <c r="F460" s="188"/>
    </row>
    <row r="461" spans="1:7" s="10" customFormat="1" ht="36.75" customHeight="1">
      <c r="A461" s="187" t="s">
        <v>228</v>
      </c>
      <c r="B461" s="172" t="s">
        <v>89</v>
      </c>
      <c r="C461" s="52"/>
      <c r="D461" s="173"/>
      <c r="E461" s="59"/>
      <c r="F461" s="188"/>
    </row>
    <row r="462" spans="1:7" s="10" customFormat="1" ht="32.25" customHeight="1">
      <c r="A462" s="187" t="s">
        <v>442</v>
      </c>
      <c r="B462" s="172" t="s">
        <v>97</v>
      </c>
      <c r="C462" s="54"/>
      <c r="D462" s="173"/>
      <c r="E462" s="59"/>
      <c r="F462" s="188"/>
    </row>
    <row r="463" spans="1:7" s="10" customFormat="1" ht="38.25" customHeight="1">
      <c r="A463" s="45" t="s">
        <v>443</v>
      </c>
      <c r="B463" s="172" t="s">
        <v>102</v>
      </c>
      <c r="C463" s="54"/>
      <c r="D463" s="173"/>
      <c r="E463" s="59"/>
      <c r="F463" s="188"/>
    </row>
    <row r="464" spans="1:7" s="10" customFormat="1" ht="36.75" customHeight="1">
      <c r="A464" s="45"/>
      <c r="B464" s="176"/>
      <c r="C464" s="55"/>
      <c r="D464" s="177" t="s">
        <v>0</v>
      </c>
      <c r="E464" s="59">
        <f>SUM(E447:E463)</f>
        <v>1678.9749999999999</v>
      </c>
      <c r="F464" s="188"/>
    </row>
    <row r="465" spans="1:6" s="10" customFormat="1" ht="36.75" customHeight="1">
      <c r="A465" s="45"/>
      <c r="B465" s="176"/>
      <c r="C465" s="55"/>
      <c r="D465" s="55" t="s">
        <v>4</v>
      </c>
      <c r="E465" s="59">
        <v>273</v>
      </c>
      <c r="F465" s="188"/>
    </row>
    <row r="466" spans="1:6" s="10" customFormat="1" ht="36.75" customHeight="1">
      <c r="A466" s="45"/>
      <c r="B466" s="176"/>
      <c r="C466" s="55"/>
      <c r="D466" s="55" t="s">
        <v>232</v>
      </c>
      <c r="E466" s="59">
        <f>E464-E465</f>
        <v>1405.9749999999999</v>
      </c>
      <c r="F466" s="188"/>
    </row>
    <row r="467" spans="1:6" s="10" customFormat="1" ht="36.75" customHeight="1">
      <c r="A467" s="45"/>
      <c r="B467" s="176"/>
      <c r="C467" s="55"/>
      <c r="D467" s="55" t="s">
        <v>233</v>
      </c>
      <c r="E467" s="160" t="str">
        <f>IF($E464-$E465&lt;0, (#REF!-$E465)/3,"")</f>
        <v/>
      </c>
      <c r="F467" s="188"/>
    </row>
    <row r="468" spans="1:6" s="10" customFormat="1" ht="27" customHeight="1" thickBot="1">
      <c r="A468" s="68" t="s">
        <v>19</v>
      </c>
      <c r="B468" s="70" t="s">
        <v>50</v>
      </c>
      <c r="C468" s="69" t="s">
        <v>34</v>
      </c>
      <c r="D468" s="69"/>
      <c r="E468" s="200"/>
      <c r="F468" s="201"/>
    </row>
    <row r="469" spans="1:6" s="10" customFormat="1" ht="27" customHeight="1">
      <c r="A469" s="194" t="s">
        <v>194</v>
      </c>
      <c r="B469" s="195" t="s">
        <v>76</v>
      </c>
      <c r="C469" s="196"/>
      <c r="D469" s="197"/>
      <c r="E469" s="198"/>
      <c r="F469" s="199"/>
    </row>
    <row r="470" spans="1:6" s="10" customFormat="1" ht="31.5">
      <c r="A470" s="11">
        <v>1</v>
      </c>
      <c r="B470" s="58"/>
      <c r="C470" s="52" t="s">
        <v>56</v>
      </c>
      <c r="D470" s="173" t="s">
        <v>203</v>
      </c>
      <c r="E470" s="183">
        <v>106</v>
      </c>
      <c r="F470" s="73" t="s">
        <v>364</v>
      </c>
    </row>
    <row r="471" spans="1:6" s="10" customFormat="1" ht="40.5" customHeight="1">
      <c r="A471" s="11">
        <v>2</v>
      </c>
      <c r="B471" s="58"/>
      <c r="C471" s="52" t="s">
        <v>57</v>
      </c>
      <c r="D471" s="173" t="s">
        <v>204</v>
      </c>
      <c r="E471" s="183">
        <v>8</v>
      </c>
      <c r="F471" s="73" t="s">
        <v>365</v>
      </c>
    </row>
    <row r="472" spans="1:6" s="10" customFormat="1" ht="42" customHeight="1">
      <c r="A472" s="11">
        <v>3</v>
      </c>
      <c r="B472" s="58"/>
      <c r="C472" s="52" t="s">
        <v>58</v>
      </c>
      <c r="D472" s="173" t="s">
        <v>205</v>
      </c>
      <c r="E472" s="183">
        <v>16</v>
      </c>
      <c r="F472" s="73" t="s">
        <v>366</v>
      </c>
    </row>
    <row r="473" spans="1:6" s="10" customFormat="1" ht="31.5">
      <c r="A473" s="11">
        <v>4</v>
      </c>
      <c r="B473" s="58"/>
      <c r="C473" s="52" t="s">
        <v>59</v>
      </c>
      <c r="D473" s="179" t="s">
        <v>204</v>
      </c>
      <c r="E473" s="183">
        <v>16</v>
      </c>
      <c r="F473" s="73" t="s">
        <v>367</v>
      </c>
    </row>
    <row r="474" spans="1:6" s="10" customFormat="1" ht="31.5">
      <c r="A474" s="11">
        <v>5</v>
      </c>
      <c r="B474" s="58"/>
      <c r="C474" s="52" t="s">
        <v>60</v>
      </c>
      <c r="D474" s="173" t="s">
        <v>205</v>
      </c>
      <c r="E474" s="183">
        <v>60</v>
      </c>
      <c r="F474" s="73" t="s">
        <v>368</v>
      </c>
    </row>
    <row r="475" spans="1:6" s="10" customFormat="1" ht="36.75" customHeight="1">
      <c r="A475" s="11">
        <v>6</v>
      </c>
      <c r="B475" s="58"/>
      <c r="C475" s="52" t="s">
        <v>67</v>
      </c>
      <c r="D475" s="173" t="s">
        <v>204</v>
      </c>
      <c r="E475" s="183">
        <v>36</v>
      </c>
      <c r="F475" s="73" t="s">
        <v>369</v>
      </c>
    </row>
    <row r="476" spans="1:6" s="10" customFormat="1" ht="47.25">
      <c r="A476" s="11">
        <v>7</v>
      </c>
      <c r="B476" s="58"/>
      <c r="C476" s="52" t="s">
        <v>68</v>
      </c>
      <c r="D476" s="173" t="s">
        <v>210</v>
      </c>
      <c r="E476" s="183">
        <v>53</v>
      </c>
      <c r="F476" s="73" t="s">
        <v>370</v>
      </c>
    </row>
    <row r="477" spans="1:6" s="10" customFormat="1" ht="33.75" customHeight="1">
      <c r="A477" s="11">
        <v>8</v>
      </c>
      <c r="B477" s="58"/>
      <c r="C477" s="52" t="s">
        <v>70</v>
      </c>
      <c r="D477" s="173" t="s">
        <v>212</v>
      </c>
      <c r="E477" s="183">
        <v>20</v>
      </c>
      <c r="F477" s="73" t="s">
        <v>371</v>
      </c>
    </row>
    <row r="478" spans="1:6" s="10" customFormat="1" ht="31.5">
      <c r="A478" s="11">
        <v>9</v>
      </c>
      <c r="B478" s="58"/>
      <c r="C478" s="52" t="s">
        <v>71</v>
      </c>
      <c r="D478" s="173" t="s">
        <v>213</v>
      </c>
      <c r="E478" s="183">
        <v>4</v>
      </c>
      <c r="F478" s="73" t="s">
        <v>372</v>
      </c>
    </row>
    <row r="479" spans="1:6" s="10" customFormat="1" ht="31.5">
      <c r="A479" s="11">
        <v>10</v>
      </c>
      <c r="B479" s="58"/>
      <c r="C479" s="52" t="s">
        <v>73</v>
      </c>
      <c r="D479" s="173" t="s">
        <v>204</v>
      </c>
      <c r="E479" s="183">
        <v>8</v>
      </c>
      <c r="F479" s="73" t="s">
        <v>373</v>
      </c>
    </row>
    <row r="480" spans="1:6" s="10" customFormat="1" ht="47.25">
      <c r="A480" s="11">
        <v>11</v>
      </c>
      <c r="B480" s="58"/>
      <c r="C480" s="53" t="s">
        <v>74</v>
      </c>
      <c r="D480" s="173" t="s">
        <v>214</v>
      </c>
      <c r="E480" s="183">
        <v>40</v>
      </c>
      <c r="F480" s="73" t="s">
        <v>374</v>
      </c>
    </row>
    <row r="481" spans="1:6" s="10" customFormat="1" ht="29.25" customHeight="1">
      <c r="A481" s="187" t="s">
        <v>216</v>
      </c>
      <c r="B481" s="172" t="s">
        <v>77</v>
      </c>
      <c r="C481" s="54"/>
      <c r="D481" s="173"/>
      <c r="E481" s="183"/>
      <c r="F481" s="73"/>
    </row>
    <row r="482" spans="1:6" s="10" customFormat="1" ht="31.5">
      <c r="A482" s="11" t="s">
        <v>195</v>
      </c>
      <c r="B482" s="58"/>
      <c r="C482" s="52" t="s">
        <v>78</v>
      </c>
      <c r="D482" s="173" t="s">
        <v>217</v>
      </c>
      <c r="E482" s="183">
        <v>100</v>
      </c>
      <c r="F482" s="73" t="s">
        <v>375</v>
      </c>
    </row>
    <row r="483" spans="1:6" s="10" customFormat="1" ht="33.75" customHeight="1">
      <c r="A483" s="187" t="s">
        <v>225</v>
      </c>
      <c r="B483" s="172" t="s">
        <v>82</v>
      </c>
      <c r="C483" s="54"/>
      <c r="D483" s="173"/>
      <c r="E483" s="183"/>
      <c r="F483" s="73"/>
    </row>
    <row r="484" spans="1:6" s="10" customFormat="1" ht="31.5">
      <c r="A484" s="11">
        <v>1</v>
      </c>
      <c r="B484" s="58"/>
      <c r="C484" s="52" t="s">
        <v>84</v>
      </c>
      <c r="D484" s="173" t="s">
        <v>204</v>
      </c>
      <c r="E484" s="183">
        <v>8</v>
      </c>
      <c r="F484" s="73"/>
    </row>
    <row r="485" spans="1:6" s="10" customFormat="1" ht="30.75" customHeight="1">
      <c r="A485" s="187" t="s">
        <v>228</v>
      </c>
      <c r="B485" s="172" t="s">
        <v>89</v>
      </c>
      <c r="C485" s="52"/>
      <c r="D485" s="173"/>
      <c r="E485" s="183"/>
      <c r="F485" s="73"/>
    </row>
    <row r="486" spans="1:6" s="10" customFormat="1" ht="29.25" customHeight="1">
      <c r="A486" s="187" t="s">
        <v>442</v>
      </c>
      <c r="B486" s="172" t="s">
        <v>97</v>
      </c>
      <c r="C486" s="54"/>
      <c r="D486" s="173"/>
      <c r="E486" s="183"/>
      <c r="F486" s="73"/>
    </row>
    <row r="487" spans="1:6" s="10" customFormat="1" ht="33.75" customHeight="1">
      <c r="A487" s="45" t="s">
        <v>443</v>
      </c>
      <c r="B487" s="172" t="s">
        <v>102</v>
      </c>
      <c r="C487" s="54"/>
      <c r="D487" s="173"/>
      <c r="E487" s="183"/>
      <c r="F487" s="73"/>
    </row>
    <row r="488" spans="1:6" s="10" customFormat="1" ht="35.25" customHeight="1">
      <c r="A488" s="45"/>
      <c r="B488" s="176"/>
      <c r="C488" s="55"/>
      <c r="D488" s="177" t="s">
        <v>0</v>
      </c>
      <c r="E488" s="59">
        <f>SUM(E469:E487)</f>
        <v>475</v>
      </c>
      <c r="F488" s="188"/>
    </row>
    <row r="489" spans="1:6" s="10" customFormat="1" ht="35.25" customHeight="1">
      <c r="A489" s="45"/>
      <c r="B489" s="176"/>
      <c r="C489" s="55"/>
      <c r="D489" s="55" t="s">
        <v>4</v>
      </c>
      <c r="E489" s="59">
        <v>273</v>
      </c>
      <c r="F489" s="188"/>
    </row>
    <row r="490" spans="1:6" s="10" customFormat="1" ht="35.25" customHeight="1">
      <c r="A490" s="45"/>
      <c r="B490" s="176"/>
      <c r="C490" s="55"/>
      <c r="D490" s="55" t="s">
        <v>232</v>
      </c>
      <c r="E490" s="59">
        <f>E488-E489</f>
        <v>202</v>
      </c>
      <c r="F490" s="188"/>
    </row>
    <row r="491" spans="1:6" s="10" customFormat="1" ht="35.25" customHeight="1">
      <c r="A491" s="45"/>
      <c r="B491" s="176"/>
      <c r="C491" s="55"/>
      <c r="D491" s="55" t="s">
        <v>233</v>
      </c>
      <c r="E491" s="160" t="str">
        <f>IF($E488-$E489&lt;0, (#REF!-$E489)/3,"")</f>
        <v/>
      </c>
      <c r="F491" s="188"/>
    </row>
    <row r="492" spans="1:6" s="10" customFormat="1" ht="35.25" customHeight="1" thickBot="1">
      <c r="A492" s="68" t="s">
        <v>20</v>
      </c>
      <c r="B492" s="70" t="s">
        <v>5</v>
      </c>
      <c r="C492" s="69" t="s">
        <v>6</v>
      </c>
      <c r="D492" s="69"/>
      <c r="E492" s="200"/>
      <c r="F492" s="201"/>
    </row>
    <row r="493" spans="1:6" s="10" customFormat="1" ht="35.25" customHeight="1">
      <c r="A493" s="194" t="s">
        <v>194</v>
      </c>
      <c r="B493" s="195" t="s">
        <v>76</v>
      </c>
      <c r="C493" s="196"/>
      <c r="D493" s="197"/>
      <c r="E493" s="198"/>
      <c r="F493" s="199"/>
    </row>
    <row r="494" spans="1:6" s="10" customFormat="1" ht="31.5">
      <c r="A494" s="11">
        <v>1</v>
      </c>
      <c r="B494" s="58"/>
      <c r="C494" s="52" t="s">
        <v>56</v>
      </c>
      <c r="D494" s="173" t="s">
        <v>203</v>
      </c>
      <c r="E494" s="59">
        <v>75</v>
      </c>
      <c r="F494" s="188"/>
    </row>
    <row r="495" spans="1:6" s="10" customFormat="1" ht="31.5">
      <c r="A495" s="11">
        <v>2</v>
      </c>
      <c r="B495" s="58"/>
      <c r="C495" s="52" t="s">
        <v>57</v>
      </c>
      <c r="D495" s="173" t="s">
        <v>204</v>
      </c>
      <c r="E495" s="59">
        <v>4</v>
      </c>
      <c r="F495" s="188"/>
    </row>
    <row r="496" spans="1:6" s="10" customFormat="1" ht="32.25" customHeight="1">
      <c r="A496" s="11">
        <v>3</v>
      </c>
      <c r="B496" s="58"/>
      <c r="C496" s="52" t="s">
        <v>59</v>
      </c>
      <c r="D496" s="179" t="s">
        <v>204</v>
      </c>
      <c r="E496" s="59">
        <v>32</v>
      </c>
      <c r="F496" s="188"/>
    </row>
    <row r="497" spans="1:7" s="10" customFormat="1" ht="31.5">
      <c r="A497" s="11">
        <v>4</v>
      </c>
      <c r="B497" s="58"/>
      <c r="C497" s="52" t="s">
        <v>61</v>
      </c>
      <c r="D497" s="173" t="s">
        <v>205</v>
      </c>
      <c r="E497" s="59">
        <v>30</v>
      </c>
      <c r="F497" s="188"/>
    </row>
    <row r="498" spans="1:7" s="10" customFormat="1" ht="38.25" customHeight="1">
      <c r="A498" s="11">
        <v>5</v>
      </c>
      <c r="B498" s="58"/>
      <c r="C498" s="52" t="s">
        <v>65</v>
      </c>
      <c r="D498" s="173" t="s">
        <v>208</v>
      </c>
      <c r="E498" s="59">
        <v>34</v>
      </c>
      <c r="F498" s="188"/>
    </row>
    <row r="499" spans="1:7" s="10" customFormat="1" ht="38.25" customHeight="1">
      <c r="A499" s="11">
        <v>6</v>
      </c>
      <c r="B499" s="58"/>
      <c r="C499" s="52" t="s">
        <v>67</v>
      </c>
      <c r="D499" s="173" t="s">
        <v>204</v>
      </c>
      <c r="E499" s="59">
        <v>24</v>
      </c>
      <c r="F499" s="188"/>
    </row>
    <row r="500" spans="1:7" s="10" customFormat="1" ht="38.25" customHeight="1">
      <c r="A500" s="11">
        <v>7</v>
      </c>
      <c r="B500" s="58"/>
      <c r="C500" s="52" t="s">
        <v>68</v>
      </c>
      <c r="D500" s="173" t="s">
        <v>210</v>
      </c>
      <c r="E500" s="59">
        <v>26.7</v>
      </c>
      <c r="F500" s="188"/>
      <c r="G500" s="10">
        <f>26.7*10</f>
        <v>267</v>
      </c>
    </row>
    <row r="501" spans="1:7" s="10" customFormat="1" ht="38.25" customHeight="1">
      <c r="A501" s="11">
        <v>8</v>
      </c>
      <c r="B501" s="58"/>
      <c r="C501" s="52" t="s">
        <v>70</v>
      </c>
      <c r="D501" s="173" t="s">
        <v>212</v>
      </c>
      <c r="E501" s="59">
        <v>133.5</v>
      </c>
      <c r="F501" s="188"/>
      <c r="G501" s="10">
        <f>133.5*2</f>
        <v>267</v>
      </c>
    </row>
    <row r="502" spans="1:7" s="10" customFormat="1" ht="38.25" customHeight="1">
      <c r="A502" s="11">
        <v>9</v>
      </c>
      <c r="B502" s="58"/>
      <c r="C502" s="52" t="s">
        <v>71</v>
      </c>
      <c r="D502" s="173" t="s">
        <v>213</v>
      </c>
      <c r="E502" s="59">
        <v>3</v>
      </c>
      <c r="F502" s="188"/>
    </row>
    <row r="503" spans="1:7" s="10" customFormat="1" ht="31.5">
      <c r="A503" s="11">
        <v>10</v>
      </c>
      <c r="B503" s="58"/>
      <c r="C503" s="52" t="s">
        <v>73</v>
      </c>
      <c r="D503" s="173" t="s">
        <v>204</v>
      </c>
      <c r="E503" s="59">
        <v>12</v>
      </c>
      <c r="F503" s="188"/>
    </row>
    <row r="504" spans="1:7" s="10" customFormat="1" ht="32.25" customHeight="1">
      <c r="A504" s="187" t="s">
        <v>216</v>
      </c>
      <c r="B504" s="172" t="s">
        <v>77</v>
      </c>
      <c r="C504" s="54"/>
      <c r="D504" s="173"/>
      <c r="E504" s="59"/>
      <c r="F504" s="188"/>
    </row>
    <row r="505" spans="1:7" s="10" customFormat="1" ht="33.75" customHeight="1">
      <c r="A505" s="187" t="s">
        <v>225</v>
      </c>
      <c r="B505" s="172" t="s">
        <v>82</v>
      </c>
      <c r="C505" s="54"/>
      <c r="D505" s="173"/>
      <c r="E505" s="59"/>
      <c r="F505" s="188"/>
    </row>
    <row r="506" spans="1:7" s="10" customFormat="1" ht="33.75" customHeight="1">
      <c r="A506" s="11" t="s">
        <v>195</v>
      </c>
      <c r="B506" s="58"/>
      <c r="C506" s="52" t="s">
        <v>83</v>
      </c>
      <c r="D506" s="173" t="s">
        <v>221</v>
      </c>
      <c r="E506" s="59">
        <v>30</v>
      </c>
      <c r="F506" s="188"/>
    </row>
    <row r="507" spans="1:7" s="10" customFormat="1" ht="31.5">
      <c r="A507" s="11" t="s">
        <v>196</v>
      </c>
      <c r="B507" s="58"/>
      <c r="C507" s="52" t="s">
        <v>84</v>
      </c>
      <c r="D507" s="173" t="s">
        <v>204</v>
      </c>
      <c r="E507" s="59">
        <v>50</v>
      </c>
      <c r="F507" s="188"/>
    </row>
    <row r="508" spans="1:7" s="10" customFormat="1" ht="32.25" customHeight="1">
      <c r="A508" s="187" t="s">
        <v>228</v>
      </c>
      <c r="B508" s="172" t="s">
        <v>89</v>
      </c>
      <c r="C508" s="52"/>
      <c r="D508" s="173"/>
      <c r="E508" s="59"/>
      <c r="F508" s="188"/>
    </row>
    <row r="509" spans="1:7" s="10" customFormat="1" ht="36.75" customHeight="1">
      <c r="A509" s="187" t="s">
        <v>442</v>
      </c>
      <c r="B509" s="172" t="s">
        <v>97</v>
      </c>
      <c r="C509" s="54"/>
      <c r="D509" s="173"/>
      <c r="E509" s="59"/>
      <c r="F509" s="188"/>
    </row>
    <row r="510" spans="1:7" s="10" customFormat="1" ht="30.75" customHeight="1">
      <c r="A510" s="45" t="s">
        <v>443</v>
      </c>
      <c r="B510" s="172" t="s">
        <v>102</v>
      </c>
      <c r="C510" s="54"/>
      <c r="D510" s="173"/>
      <c r="E510" s="59"/>
      <c r="F510" s="188"/>
    </row>
    <row r="511" spans="1:7" s="10" customFormat="1" ht="35.25" customHeight="1">
      <c r="A511" s="45"/>
      <c r="B511" s="176"/>
      <c r="C511" s="55"/>
      <c r="D511" s="177" t="s">
        <v>0</v>
      </c>
      <c r="E511" s="59">
        <f>SUM(E493:E510)</f>
        <v>454.2</v>
      </c>
      <c r="F511" s="188"/>
    </row>
    <row r="512" spans="1:7" s="10" customFormat="1" ht="35.25" customHeight="1">
      <c r="A512" s="45"/>
      <c r="B512" s="176"/>
      <c r="C512" s="55"/>
      <c r="D512" s="55" t="s">
        <v>4</v>
      </c>
      <c r="E512" s="59">
        <v>273</v>
      </c>
      <c r="F512" s="188"/>
    </row>
    <row r="513" spans="1:6" s="10" customFormat="1" ht="35.25" customHeight="1">
      <c r="A513" s="45"/>
      <c r="B513" s="176"/>
      <c r="C513" s="55"/>
      <c r="D513" s="55" t="s">
        <v>232</v>
      </c>
      <c r="E513" s="59">
        <f>E511-E512</f>
        <v>181.2</v>
      </c>
      <c r="F513" s="188"/>
    </row>
    <row r="514" spans="1:6" s="10" customFormat="1" ht="35.25" customHeight="1">
      <c r="A514" s="45"/>
      <c r="B514" s="176"/>
      <c r="C514" s="55"/>
      <c r="D514" s="55" t="s">
        <v>233</v>
      </c>
      <c r="E514" s="160" t="str">
        <f>IF($E511-$E512&lt;0, (#REF!-$E512)/3,"")</f>
        <v/>
      </c>
      <c r="F514" s="188"/>
    </row>
    <row r="515" spans="1:6" s="10" customFormat="1" ht="35.25" customHeight="1" thickBot="1">
      <c r="A515" s="68" t="s">
        <v>21</v>
      </c>
      <c r="B515" s="70" t="s">
        <v>45</v>
      </c>
      <c r="C515" s="69" t="s">
        <v>29</v>
      </c>
      <c r="D515" s="69"/>
      <c r="E515" s="200"/>
      <c r="F515" s="201"/>
    </row>
    <row r="516" spans="1:6" s="10" customFormat="1" ht="35.25" customHeight="1">
      <c r="A516" s="194" t="s">
        <v>194</v>
      </c>
      <c r="B516" s="195" t="s">
        <v>76</v>
      </c>
      <c r="C516" s="196"/>
      <c r="D516" s="197"/>
      <c r="E516" s="202"/>
      <c r="F516" s="203"/>
    </row>
    <row r="517" spans="1:6" s="10" customFormat="1" ht="31.5">
      <c r="A517" s="11">
        <v>1</v>
      </c>
      <c r="B517" s="58"/>
      <c r="C517" s="52" t="s">
        <v>56</v>
      </c>
      <c r="D517" s="173" t="s">
        <v>203</v>
      </c>
      <c r="E517" s="60">
        <v>96</v>
      </c>
      <c r="F517" s="188"/>
    </row>
    <row r="518" spans="1:6" s="10" customFormat="1" ht="31.5">
      <c r="A518" s="11">
        <v>2</v>
      </c>
      <c r="B518" s="58"/>
      <c r="C518" s="52" t="s">
        <v>57</v>
      </c>
      <c r="D518" s="173" t="s">
        <v>204</v>
      </c>
      <c r="E518" s="60">
        <v>12</v>
      </c>
      <c r="F518" s="188"/>
    </row>
    <row r="519" spans="1:6" s="10" customFormat="1" ht="39.75" customHeight="1">
      <c r="A519" s="11">
        <v>3</v>
      </c>
      <c r="B519" s="58"/>
      <c r="C519" s="52" t="s">
        <v>59</v>
      </c>
      <c r="D519" s="179" t="s">
        <v>204</v>
      </c>
      <c r="E519" s="60">
        <v>4</v>
      </c>
      <c r="F519" s="188"/>
    </row>
    <row r="520" spans="1:6" s="10" customFormat="1" ht="31.5">
      <c r="A520" s="11">
        <v>4</v>
      </c>
      <c r="B520" s="58"/>
      <c r="C520" s="52" t="s">
        <v>61</v>
      </c>
      <c r="D520" s="173" t="s">
        <v>205</v>
      </c>
      <c r="E520" s="60">
        <v>10</v>
      </c>
      <c r="F520" s="188"/>
    </row>
    <row r="521" spans="1:6" s="10" customFormat="1" ht="31.5">
      <c r="A521" s="11">
        <v>5</v>
      </c>
      <c r="B521" s="58"/>
      <c r="C521" s="52" t="s">
        <v>63</v>
      </c>
      <c r="D521" s="173" t="s">
        <v>207</v>
      </c>
      <c r="E521" s="60">
        <v>48</v>
      </c>
      <c r="F521" s="188"/>
    </row>
    <row r="522" spans="1:6" s="10" customFormat="1" ht="63">
      <c r="A522" s="11">
        <v>6</v>
      </c>
      <c r="B522" s="58"/>
      <c r="C522" s="52" t="s">
        <v>64</v>
      </c>
      <c r="D522" s="173" t="s">
        <v>235</v>
      </c>
      <c r="E522" s="60">
        <v>160</v>
      </c>
      <c r="F522" s="188"/>
    </row>
    <row r="523" spans="1:6" s="10" customFormat="1" ht="41.25" customHeight="1">
      <c r="A523" s="11">
        <v>7</v>
      </c>
      <c r="B523" s="58"/>
      <c r="C523" s="52" t="s">
        <v>65</v>
      </c>
      <c r="D523" s="173" t="s">
        <v>208</v>
      </c>
      <c r="E523" s="60">
        <v>50</v>
      </c>
      <c r="F523" s="188"/>
    </row>
    <row r="524" spans="1:6" s="10" customFormat="1" ht="41.25" customHeight="1">
      <c r="A524" s="11">
        <v>8</v>
      </c>
      <c r="B524" s="58"/>
      <c r="C524" s="52" t="s">
        <v>67</v>
      </c>
      <c r="D524" s="173" t="s">
        <v>204</v>
      </c>
      <c r="E524" s="60">
        <v>24</v>
      </c>
      <c r="F524" s="188"/>
    </row>
    <row r="525" spans="1:6" s="10" customFormat="1" ht="41.25" customHeight="1">
      <c r="A525" s="11">
        <v>9</v>
      </c>
      <c r="B525" s="58"/>
      <c r="C525" s="52" t="s">
        <v>68</v>
      </c>
      <c r="D525" s="173" t="s">
        <v>210</v>
      </c>
      <c r="E525" s="60">
        <v>30</v>
      </c>
      <c r="F525" s="188"/>
    </row>
    <row r="526" spans="1:6" s="10" customFormat="1" ht="41.25" customHeight="1">
      <c r="A526" s="11">
        <v>10</v>
      </c>
      <c r="B526" s="58"/>
      <c r="C526" s="52" t="s">
        <v>71</v>
      </c>
      <c r="D526" s="173" t="s">
        <v>213</v>
      </c>
      <c r="E526" s="60">
        <v>5</v>
      </c>
      <c r="F526" s="188"/>
    </row>
    <row r="527" spans="1:6" s="10" customFormat="1" ht="31.5">
      <c r="A527" s="11">
        <v>11</v>
      </c>
      <c r="B527" s="58"/>
      <c r="C527" s="52" t="s">
        <v>73</v>
      </c>
      <c r="D527" s="173" t="s">
        <v>204</v>
      </c>
      <c r="E527" s="60">
        <v>12</v>
      </c>
      <c r="F527" s="188"/>
    </row>
    <row r="528" spans="1:6" s="10" customFormat="1" ht="60.75" customHeight="1">
      <c r="A528" s="11">
        <v>12</v>
      </c>
      <c r="B528" s="58"/>
      <c r="C528" s="53" t="s">
        <v>74</v>
      </c>
      <c r="D528" s="173" t="s">
        <v>214</v>
      </c>
      <c r="E528" s="60">
        <v>40</v>
      </c>
      <c r="F528" s="188"/>
    </row>
    <row r="529" spans="1:6" s="10" customFormat="1" ht="30.75" customHeight="1">
      <c r="A529" s="187" t="s">
        <v>216</v>
      </c>
      <c r="B529" s="172" t="s">
        <v>77</v>
      </c>
      <c r="C529" s="54"/>
      <c r="D529" s="173"/>
      <c r="E529" s="60"/>
      <c r="F529" s="188"/>
    </row>
    <row r="530" spans="1:6" s="10" customFormat="1" ht="30.75" customHeight="1">
      <c r="A530" s="11" t="s">
        <v>195</v>
      </c>
      <c r="B530" s="58"/>
      <c r="C530" s="52" t="s">
        <v>78</v>
      </c>
      <c r="D530" s="173" t="s">
        <v>217</v>
      </c>
      <c r="E530" s="60">
        <v>160</v>
      </c>
      <c r="F530" s="188"/>
    </row>
    <row r="531" spans="1:6" s="10" customFormat="1" ht="31.5">
      <c r="A531" s="11">
        <v>2</v>
      </c>
      <c r="B531" s="58"/>
      <c r="C531" s="52" t="s">
        <v>80</v>
      </c>
      <c r="D531" s="173" t="s">
        <v>219</v>
      </c>
      <c r="E531" s="60">
        <v>20</v>
      </c>
      <c r="F531" s="188"/>
    </row>
    <row r="532" spans="1:6" s="10" customFormat="1" ht="32.25" customHeight="1">
      <c r="A532" s="187" t="s">
        <v>225</v>
      </c>
      <c r="B532" s="172" t="s">
        <v>82</v>
      </c>
      <c r="C532" s="54"/>
      <c r="D532" s="173"/>
      <c r="E532" s="60"/>
      <c r="F532" s="188"/>
    </row>
    <row r="533" spans="1:6" s="10" customFormat="1" ht="31.5">
      <c r="A533" s="11">
        <v>1</v>
      </c>
      <c r="B533" s="58"/>
      <c r="C533" s="52" t="s">
        <v>84</v>
      </c>
      <c r="D533" s="173" t="s">
        <v>204</v>
      </c>
      <c r="E533" s="60">
        <v>4</v>
      </c>
      <c r="F533" s="188"/>
    </row>
    <row r="534" spans="1:6" s="10" customFormat="1" ht="31.5">
      <c r="A534" s="11">
        <v>2</v>
      </c>
      <c r="B534" s="58"/>
      <c r="C534" s="52" t="s">
        <v>87</v>
      </c>
      <c r="D534" s="173" t="s">
        <v>223</v>
      </c>
      <c r="E534" s="60">
        <v>56</v>
      </c>
      <c r="F534" s="188"/>
    </row>
    <row r="535" spans="1:6" s="10" customFormat="1" ht="31.5">
      <c r="A535" s="11">
        <v>3</v>
      </c>
      <c r="B535" s="58"/>
      <c r="C535" s="52" t="s">
        <v>88</v>
      </c>
      <c r="D535" s="173" t="s">
        <v>224</v>
      </c>
      <c r="E535" s="60">
        <v>8</v>
      </c>
      <c r="F535" s="188"/>
    </row>
    <row r="536" spans="1:6" s="10" customFormat="1" ht="32.25" customHeight="1">
      <c r="A536" s="187" t="s">
        <v>228</v>
      </c>
      <c r="B536" s="172" t="s">
        <v>89</v>
      </c>
      <c r="C536" s="52"/>
      <c r="D536" s="173"/>
      <c r="E536" s="60"/>
      <c r="F536" s="188"/>
    </row>
    <row r="537" spans="1:6" s="10" customFormat="1" ht="33.75" customHeight="1">
      <c r="A537" s="187" t="s">
        <v>442</v>
      </c>
      <c r="B537" s="172" t="s">
        <v>97</v>
      </c>
      <c r="C537" s="54"/>
      <c r="D537" s="173"/>
      <c r="E537" s="60"/>
      <c r="F537" s="188"/>
    </row>
    <row r="538" spans="1:6" s="10" customFormat="1" ht="47.25">
      <c r="A538" s="11">
        <v>1</v>
      </c>
      <c r="B538" s="58"/>
      <c r="C538" s="52" t="s">
        <v>99</v>
      </c>
      <c r="D538" s="173" t="s">
        <v>230</v>
      </c>
      <c r="E538" s="60">
        <v>24</v>
      </c>
      <c r="F538" s="188"/>
    </row>
    <row r="539" spans="1:6" s="10" customFormat="1" ht="31.5">
      <c r="A539" s="11">
        <v>2</v>
      </c>
      <c r="B539" s="58"/>
      <c r="C539" s="52" t="s">
        <v>100</v>
      </c>
      <c r="D539" s="173" t="s">
        <v>230</v>
      </c>
      <c r="E539" s="60">
        <v>480</v>
      </c>
      <c r="F539" s="188"/>
    </row>
    <row r="540" spans="1:6" s="10" customFormat="1" ht="32.25" customHeight="1">
      <c r="A540" s="45" t="s">
        <v>443</v>
      </c>
      <c r="B540" s="172" t="s">
        <v>102</v>
      </c>
      <c r="C540" s="54"/>
      <c r="D540" s="173"/>
      <c r="E540" s="60"/>
      <c r="F540" s="188"/>
    </row>
    <row r="541" spans="1:6" s="10" customFormat="1" ht="38.25" customHeight="1">
      <c r="A541" s="45"/>
      <c r="B541" s="176"/>
      <c r="C541" s="55"/>
      <c r="D541" s="177" t="s">
        <v>0</v>
      </c>
      <c r="E541" s="161">
        <f>SUM(E516:E540)</f>
        <v>1243</v>
      </c>
      <c r="F541" s="188"/>
    </row>
    <row r="542" spans="1:6" s="10" customFormat="1" ht="38.25" customHeight="1">
      <c r="A542" s="45"/>
      <c r="B542" s="176"/>
      <c r="C542" s="55"/>
      <c r="D542" s="55" t="s">
        <v>4</v>
      </c>
      <c r="E542" s="161">
        <v>273</v>
      </c>
      <c r="F542" s="188"/>
    </row>
    <row r="543" spans="1:6" s="10" customFormat="1" ht="38.25" customHeight="1">
      <c r="A543" s="45"/>
      <c r="B543" s="176"/>
      <c r="C543" s="55"/>
      <c r="D543" s="55" t="s">
        <v>232</v>
      </c>
      <c r="E543" s="160">
        <f>E541-E542</f>
        <v>970</v>
      </c>
      <c r="F543" s="188"/>
    </row>
    <row r="544" spans="1:6" s="10" customFormat="1" ht="38.25" customHeight="1">
      <c r="A544" s="45"/>
      <c r="B544" s="176"/>
      <c r="C544" s="55"/>
      <c r="D544" s="55" t="s">
        <v>233</v>
      </c>
      <c r="E544" s="160" t="str">
        <f>IF($E541-$E542&lt;0, (#REF!-$E542)/3,"")</f>
        <v/>
      </c>
      <c r="F544" s="188"/>
    </row>
    <row r="545" spans="1:6" s="10" customFormat="1" ht="38.25" customHeight="1" thickBot="1">
      <c r="A545" s="68" t="s">
        <v>113</v>
      </c>
      <c r="B545" s="70" t="s">
        <v>49</v>
      </c>
      <c r="C545" s="69" t="s">
        <v>33</v>
      </c>
      <c r="D545" s="69"/>
      <c r="E545" s="200"/>
      <c r="F545" s="201"/>
    </row>
    <row r="546" spans="1:6" s="10" customFormat="1" ht="38.25" customHeight="1">
      <c r="A546" s="194" t="s">
        <v>194</v>
      </c>
      <c r="B546" s="195" t="s">
        <v>76</v>
      </c>
      <c r="C546" s="196"/>
      <c r="D546" s="197"/>
      <c r="E546" s="198"/>
      <c r="F546" s="199"/>
    </row>
    <row r="547" spans="1:6" s="10" customFormat="1" ht="31.5">
      <c r="A547" s="11">
        <v>1</v>
      </c>
      <c r="B547" s="58"/>
      <c r="C547" s="52" t="s">
        <v>56</v>
      </c>
      <c r="D547" s="173" t="s">
        <v>203</v>
      </c>
      <c r="E547" s="178">
        <v>48</v>
      </c>
      <c r="F547" s="73"/>
    </row>
    <row r="548" spans="1:6" s="10" customFormat="1" ht="31.5">
      <c r="A548" s="11">
        <v>2</v>
      </c>
      <c r="B548" s="58"/>
      <c r="C548" s="52" t="s">
        <v>58</v>
      </c>
      <c r="D548" s="173" t="s">
        <v>205</v>
      </c>
      <c r="E548" s="178">
        <v>50</v>
      </c>
      <c r="F548" s="73"/>
    </row>
    <row r="549" spans="1:6" s="10" customFormat="1" ht="32.25" customHeight="1">
      <c r="A549" s="11">
        <v>3</v>
      </c>
      <c r="B549" s="58"/>
      <c r="C549" s="52" t="s">
        <v>59</v>
      </c>
      <c r="D549" s="179" t="s">
        <v>204</v>
      </c>
      <c r="E549" s="178">
        <v>8</v>
      </c>
      <c r="F549" s="73"/>
    </row>
    <row r="550" spans="1:6" s="10" customFormat="1" ht="63">
      <c r="A550" s="11">
        <v>4</v>
      </c>
      <c r="B550" s="58"/>
      <c r="C550" s="52" t="s">
        <v>64</v>
      </c>
      <c r="D550" s="173" t="s">
        <v>235</v>
      </c>
      <c r="E550" s="178">
        <v>24</v>
      </c>
      <c r="F550" s="73"/>
    </row>
    <row r="551" spans="1:6" s="10" customFormat="1" ht="44.25" customHeight="1">
      <c r="A551" s="11">
        <v>5</v>
      </c>
      <c r="B551" s="58"/>
      <c r="C551" s="52" t="s">
        <v>65</v>
      </c>
      <c r="D551" s="173" t="s">
        <v>208</v>
      </c>
      <c r="E551" s="178">
        <v>160</v>
      </c>
      <c r="F551" s="73"/>
    </row>
    <row r="552" spans="1:6" s="10" customFormat="1" ht="44.25" customHeight="1">
      <c r="A552" s="11">
        <v>6</v>
      </c>
      <c r="B552" s="58"/>
      <c r="C552" s="52" t="s">
        <v>66</v>
      </c>
      <c r="D552" s="173" t="s">
        <v>209</v>
      </c>
      <c r="E552" s="178">
        <v>16</v>
      </c>
      <c r="F552" s="73"/>
    </row>
    <row r="553" spans="1:6" s="10" customFormat="1" ht="44.25" customHeight="1">
      <c r="A553" s="11">
        <v>7</v>
      </c>
      <c r="B553" s="58"/>
      <c r="C553" s="52" t="s">
        <v>70</v>
      </c>
      <c r="D553" s="173" t="s">
        <v>212</v>
      </c>
      <c r="E553" s="178">
        <v>100</v>
      </c>
      <c r="F553" s="73"/>
    </row>
    <row r="554" spans="1:6" s="10" customFormat="1" ht="44.25" customHeight="1">
      <c r="A554" s="11">
        <v>8</v>
      </c>
      <c r="B554" s="58"/>
      <c r="C554" s="52" t="s">
        <v>71</v>
      </c>
      <c r="D554" s="173" t="s">
        <v>213</v>
      </c>
      <c r="E554" s="178">
        <v>2</v>
      </c>
      <c r="F554" s="73"/>
    </row>
    <row r="555" spans="1:6" s="10" customFormat="1" ht="44.25" customHeight="1">
      <c r="A555" s="11">
        <v>9</v>
      </c>
      <c r="B555" s="58"/>
      <c r="C555" s="52" t="s">
        <v>72</v>
      </c>
      <c r="D555" s="173" t="s">
        <v>204</v>
      </c>
      <c r="E555" s="178">
        <v>4</v>
      </c>
      <c r="F555" s="73"/>
    </row>
    <row r="556" spans="1:6" s="10" customFormat="1" ht="35.25" customHeight="1">
      <c r="A556" s="187" t="s">
        <v>216</v>
      </c>
      <c r="B556" s="172" t="s">
        <v>77</v>
      </c>
      <c r="C556" s="54"/>
      <c r="D556" s="173"/>
      <c r="E556" s="178"/>
      <c r="F556" s="73"/>
    </row>
    <row r="557" spans="1:6" s="10" customFormat="1" ht="30.75" customHeight="1">
      <c r="A557" s="187" t="s">
        <v>225</v>
      </c>
      <c r="B557" s="172" t="s">
        <v>82</v>
      </c>
      <c r="C557" s="54"/>
      <c r="D557" s="173"/>
      <c r="E557" s="178"/>
      <c r="F557" s="73"/>
    </row>
    <row r="558" spans="1:6" s="10" customFormat="1" ht="41.25" customHeight="1">
      <c r="A558" s="11" t="s">
        <v>195</v>
      </c>
      <c r="B558" s="58"/>
      <c r="C558" s="52" t="s">
        <v>83</v>
      </c>
      <c r="D558" s="173" t="s">
        <v>221</v>
      </c>
      <c r="E558" s="178">
        <v>30</v>
      </c>
      <c r="F558" s="73"/>
    </row>
    <row r="559" spans="1:6" s="10" customFormat="1" ht="31.5">
      <c r="A559" s="11" t="s">
        <v>196</v>
      </c>
      <c r="B559" s="58"/>
      <c r="C559" s="52" t="s">
        <v>84</v>
      </c>
      <c r="D559" s="173" t="s">
        <v>204</v>
      </c>
      <c r="E559" s="178">
        <v>24</v>
      </c>
      <c r="F559" s="73"/>
    </row>
    <row r="560" spans="1:6" s="10" customFormat="1" ht="32.25" customHeight="1">
      <c r="A560" s="187" t="s">
        <v>228</v>
      </c>
      <c r="B560" s="172" t="s">
        <v>89</v>
      </c>
      <c r="C560" s="52"/>
      <c r="D560" s="173"/>
      <c r="E560" s="178"/>
      <c r="F560" s="73"/>
    </row>
    <row r="561" spans="1:6" s="10" customFormat="1" ht="32.25" customHeight="1">
      <c r="A561" s="187" t="s">
        <v>442</v>
      </c>
      <c r="B561" s="172" t="s">
        <v>97</v>
      </c>
      <c r="C561" s="54"/>
      <c r="D561" s="173"/>
      <c r="E561" s="178"/>
      <c r="F561" s="73"/>
    </row>
    <row r="562" spans="1:6" s="10" customFormat="1" ht="33.75" customHeight="1">
      <c r="A562" s="45" t="s">
        <v>443</v>
      </c>
      <c r="B562" s="172" t="s">
        <v>102</v>
      </c>
      <c r="C562" s="54"/>
      <c r="D562" s="173"/>
      <c r="E562" s="178"/>
      <c r="F562" s="73"/>
    </row>
    <row r="563" spans="1:6" s="10" customFormat="1" ht="26.25" customHeight="1">
      <c r="A563" s="45"/>
      <c r="B563" s="176"/>
      <c r="C563" s="55"/>
      <c r="D563" s="177" t="s">
        <v>0</v>
      </c>
      <c r="E563" s="161">
        <f>SUM(E546:E562)</f>
        <v>466</v>
      </c>
      <c r="F563" s="63"/>
    </row>
    <row r="564" spans="1:6" s="10" customFormat="1" ht="24" customHeight="1">
      <c r="A564" s="45"/>
      <c r="B564" s="176"/>
      <c r="C564" s="55"/>
      <c r="D564" s="55" t="s">
        <v>4</v>
      </c>
      <c r="E564" s="161">
        <v>273</v>
      </c>
      <c r="F564" s="63"/>
    </row>
    <row r="565" spans="1:6" s="10" customFormat="1" ht="24" customHeight="1">
      <c r="A565" s="45"/>
      <c r="B565" s="176"/>
      <c r="C565" s="55"/>
      <c r="D565" s="55" t="s">
        <v>232</v>
      </c>
      <c r="E565" s="160">
        <f>E563-E564</f>
        <v>193</v>
      </c>
      <c r="F565" s="63"/>
    </row>
    <row r="566" spans="1:6" s="10" customFormat="1" ht="31.5">
      <c r="A566" s="45"/>
      <c r="B566" s="176"/>
      <c r="C566" s="55"/>
      <c r="D566" s="55" t="s">
        <v>233</v>
      </c>
      <c r="E566" s="160" t="str">
        <f>IF($E563-$E564&lt;0, (#REF!-$E564)/3,"")</f>
        <v/>
      </c>
      <c r="F566" s="63"/>
    </row>
    <row r="567" spans="1:6" s="10" customFormat="1" ht="41.25" customHeight="1" thickBot="1">
      <c r="A567" s="68">
        <v>23</v>
      </c>
      <c r="B567" s="70" t="s">
        <v>46</v>
      </c>
      <c r="C567" s="69" t="s">
        <v>30</v>
      </c>
      <c r="D567" s="69"/>
      <c r="E567" s="163"/>
      <c r="F567" s="65"/>
    </row>
    <row r="568" spans="1:6" s="10" customFormat="1" ht="20.25" hidden="1" customHeight="1" thickBot="1">
      <c r="A568" s="239">
        <v>2</v>
      </c>
      <c r="B568" s="46"/>
      <c r="C568" s="241" t="s">
        <v>234</v>
      </c>
      <c r="D568" s="98" t="s">
        <v>0</v>
      </c>
      <c r="E568" s="164"/>
      <c r="F568" s="67"/>
    </row>
    <row r="569" spans="1:6" s="10" customFormat="1" ht="20.25" hidden="1" customHeight="1" thickBot="1">
      <c r="A569" s="239"/>
      <c r="B569" s="46"/>
      <c r="C569" s="241"/>
      <c r="D569" s="96" t="s">
        <v>4</v>
      </c>
      <c r="E569" s="161"/>
      <c r="F569" s="64"/>
    </row>
    <row r="570" spans="1:6" s="15" customFormat="1" ht="20.25" hidden="1" customHeight="1" thickBot="1">
      <c r="A570" s="239"/>
      <c r="B570" s="47"/>
      <c r="C570" s="241"/>
      <c r="D570" s="96" t="s">
        <v>232</v>
      </c>
      <c r="E570" s="162"/>
      <c r="F570" s="64"/>
    </row>
    <row r="571" spans="1:6" s="15" customFormat="1" ht="35.25" hidden="1" customHeight="1" thickBot="1">
      <c r="A571" s="240"/>
      <c r="B571" s="48"/>
      <c r="C571" s="242"/>
      <c r="D571" s="97" t="s">
        <v>233</v>
      </c>
      <c r="E571" s="165"/>
      <c r="F571" s="65"/>
    </row>
    <row r="572" spans="1:6" s="6" customFormat="1" ht="23.25" customHeight="1">
      <c r="A572" s="49"/>
      <c r="B572" s="50"/>
      <c r="C572" s="51"/>
      <c r="D572" s="236" t="str">
        <f ca="1">"TP. Hồ Chí Minh, ngày "&amp;TEXT(DAY(TODAY()),"00")&amp;" tháng "&amp;TEXT(MONTH(TODAY()),"00")&amp;" năm "&amp;YEAR(TODAY())</f>
        <v>TP. Hồ Chí Minh, ngày 30 tháng 05 năm 2022</v>
      </c>
      <c r="E572" s="236"/>
      <c r="F572" s="236"/>
    </row>
    <row r="573" spans="1:6" s="6" customFormat="1" ht="16.5" customHeight="1">
      <c r="A573" s="3" t="s">
        <v>386</v>
      </c>
      <c r="C573" s="13"/>
      <c r="D573" s="99"/>
      <c r="E573" s="166"/>
      <c r="F573" s="66"/>
    </row>
    <row r="574" spans="1:6" s="6" customFormat="1" ht="16.5" customHeight="1">
      <c r="A574" s="7"/>
      <c r="B574" s="8"/>
      <c r="C574" s="13"/>
      <c r="D574" s="99"/>
      <c r="E574" s="166"/>
      <c r="F574" s="66"/>
    </row>
    <row r="575" spans="1:6" s="6" customFormat="1" ht="16.5" customHeight="1">
      <c r="A575" s="7"/>
      <c r="B575" s="8"/>
      <c r="C575" s="13"/>
      <c r="D575" s="99"/>
      <c r="E575" s="166"/>
      <c r="F575" s="66"/>
    </row>
    <row r="576" spans="1:6" s="6" customFormat="1" ht="16.5" customHeight="1">
      <c r="A576" s="7"/>
      <c r="B576" s="8"/>
      <c r="C576" s="13"/>
      <c r="D576" s="99"/>
      <c r="E576" s="166"/>
      <c r="F576" s="66"/>
    </row>
    <row r="577" spans="3:6" s="14" customFormat="1" ht="15.75">
      <c r="C577" s="29"/>
      <c r="D577" s="29"/>
      <c r="E577" s="166"/>
      <c r="F577" s="29"/>
    </row>
    <row r="578" spans="3:6" s="14" customFormat="1" ht="15.75" customHeight="1">
      <c r="C578" s="29"/>
      <c r="D578" s="29"/>
      <c r="E578" s="166"/>
      <c r="F578" s="29"/>
    </row>
    <row r="579" spans="3:6" s="14" customFormat="1" ht="15.75" customHeight="1">
      <c r="C579" s="29"/>
      <c r="D579" s="29"/>
      <c r="E579" s="166"/>
      <c r="F579" s="29"/>
    </row>
    <row r="580" spans="3:6" s="14" customFormat="1" ht="15.75" customHeight="1">
      <c r="C580" s="29"/>
      <c r="D580" s="29"/>
      <c r="E580" s="166"/>
      <c r="F580" s="29"/>
    </row>
    <row r="581" spans="3:6" s="14" customFormat="1" ht="15.75" customHeight="1">
      <c r="C581" s="29"/>
      <c r="D581" s="29"/>
      <c r="E581" s="166"/>
      <c r="F581" s="29"/>
    </row>
    <row r="582" spans="3:6" s="14" customFormat="1" ht="15.75">
      <c r="C582" s="29"/>
      <c r="D582" s="29"/>
      <c r="E582" s="166"/>
      <c r="F582" s="29"/>
    </row>
    <row r="583" spans="3:6" s="14" customFormat="1" ht="15.75" customHeight="1">
      <c r="C583" s="29"/>
      <c r="D583" s="29"/>
      <c r="E583" s="166"/>
      <c r="F583" s="29"/>
    </row>
    <row r="584" spans="3:6" s="14" customFormat="1" ht="17.25" customHeight="1">
      <c r="C584" s="29"/>
      <c r="D584" s="29"/>
      <c r="E584" s="166"/>
      <c r="F584" s="29"/>
    </row>
    <row r="585" spans="3:6" s="14" customFormat="1" ht="1.5" customHeight="1">
      <c r="C585" s="29"/>
      <c r="D585" s="29"/>
      <c r="E585" s="166"/>
      <c r="F585" s="29"/>
    </row>
    <row r="586" spans="3:6" s="14" customFormat="1" ht="18.75" customHeight="1">
      <c r="C586" s="29"/>
      <c r="D586" s="29"/>
      <c r="E586" s="166"/>
      <c r="F586" s="29"/>
    </row>
    <row r="587" spans="3:6" s="14" customFormat="1" ht="18.75" customHeight="1">
      <c r="C587" s="29"/>
      <c r="D587" s="29"/>
      <c r="E587" s="166"/>
      <c r="F587" s="29"/>
    </row>
    <row r="588" spans="3:6" s="31" customFormat="1" ht="18.75" customHeight="1">
      <c r="C588" s="30"/>
      <c r="D588" s="30"/>
      <c r="E588" s="167"/>
      <c r="F588" s="30"/>
    </row>
    <row r="589" spans="3:6" s="14" customFormat="1" ht="15.75" customHeight="1">
      <c r="C589" s="29"/>
      <c r="D589" s="29"/>
      <c r="E589" s="166"/>
      <c r="F589" s="29"/>
    </row>
    <row r="590" spans="3:6" s="14" customFormat="1" ht="15.75" customHeight="1">
      <c r="C590" s="29"/>
      <c r="D590" s="29"/>
      <c r="E590" s="166"/>
      <c r="F590" s="29"/>
    </row>
    <row r="591" spans="3:6" s="14" customFormat="1" ht="15.75" customHeight="1">
      <c r="C591" s="29"/>
      <c r="D591" s="29"/>
      <c r="E591" s="166"/>
      <c r="F591" s="29"/>
    </row>
    <row r="592" spans="3:6" s="14" customFormat="1" ht="15.75" customHeight="1">
      <c r="C592" s="29"/>
      <c r="D592" s="29"/>
      <c r="E592" s="166"/>
      <c r="F592" s="29"/>
    </row>
    <row r="593" spans="3:6" s="14" customFormat="1" ht="15.75" customHeight="1">
      <c r="C593" s="29"/>
      <c r="D593" s="29"/>
      <c r="E593" s="166"/>
      <c r="F593" s="29"/>
    </row>
    <row r="594" spans="3:6" s="14" customFormat="1" ht="15.75" customHeight="1">
      <c r="C594" s="29"/>
      <c r="D594" s="29"/>
      <c r="E594" s="166"/>
      <c r="F594" s="29"/>
    </row>
    <row r="595" spans="3:6" s="14" customFormat="1" ht="15.75" customHeight="1">
      <c r="C595" s="29"/>
      <c r="D595" s="29"/>
      <c r="E595" s="166"/>
      <c r="F595" s="29"/>
    </row>
    <row r="596" spans="3:6" s="14" customFormat="1" ht="15.75" customHeight="1">
      <c r="C596" s="29"/>
      <c r="D596" s="29"/>
      <c r="E596" s="166"/>
      <c r="F596" s="29"/>
    </row>
    <row r="597" spans="3:6" s="14" customFormat="1" ht="15.75" customHeight="1">
      <c r="C597" s="29"/>
      <c r="D597" s="29"/>
      <c r="E597" s="166"/>
      <c r="F597" s="29"/>
    </row>
    <row r="598" spans="3:6" s="14" customFormat="1" ht="15.75" customHeight="1">
      <c r="C598" s="29"/>
      <c r="D598" s="29"/>
      <c r="E598" s="166"/>
      <c r="F598" s="29"/>
    </row>
    <row r="599" spans="3:6" s="14" customFormat="1" ht="15.75" customHeight="1">
      <c r="C599" s="29"/>
      <c r="D599" s="29"/>
      <c r="E599" s="166"/>
      <c r="F599" s="29"/>
    </row>
    <row r="600" spans="3:6" s="14" customFormat="1" ht="15.75" customHeight="1">
      <c r="C600" s="29"/>
      <c r="D600" s="29"/>
      <c r="E600" s="166"/>
      <c r="F600" s="29"/>
    </row>
    <row r="601" spans="3:6" s="14" customFormat="1" ht="15.75" customHeight="1">
      <c r="C601" s="29"/>
      <c r="D601" s="29"/>
      <c r="E601" s="166"/>
      <c r="F601" s="29"/>
    </row>
    <row r="602" spans="3:6" s="14" customFormat="1" ht="15.75" customHeight="1">
      <c r="C602" s="29"/>
      <c r="D602" s="29"/>
      <c r="E602" s="166"/>
      <c r="F602" s="29"/>
    </row>
    <row r="603" spans="3:6" s="14" customFormat="1" ht="15.75" customHeight="1">
      <c r="C603" s="29"/>
      <c r="D603" s="29"/>
      <c r="E603" s="166"/>
      <c r="F603" s="29"/>
    </row>
    <row r="604" spans="3:6" s="14" customFormat="1" ht="15.75" customHeight="1">
      <c r="C604" s="29"/>
      <c r="D604" s="29"/>
      <c r="E604" s="166"/>
      <c r="F604" s="29"/>
    </row>
    <row r="605" spans="3:6" s="14" customFormat="1" ht="15.75" customHeight="1">
      <c r="C605" s="29"/>
      <c r="D605" s="29"/>
      <c r="E605" s="166"/>
      <c r="F605" s="29"/>
    </row>
    <row r="606" spans="3:6" s="14" customFormat="1" ht="15.75" customHeight="1">
      <c r="C606" s="29"/>
      <c r="D606" s="29"/>
      <c r="E606" s="166"/>
      <c r="F606" s="29"/>
    </row>
    <row r="607" spans="3:6" s="14" customFormat="1" ht="15.75" customHeight="1">
      <c r="C607" s="29"/>
      <c r="D607" s="29"/>
      <c r="E607" s="166"/>
      <c r="F607" s="29"/>
    </row>
    <row r="608" spans="3:6" s="14" customFormat="1" ht="15.75" customHeight="1">
      <c r="C608" s="29"/>
      <c r="D608" s="29"/>
      <c r="E608" s="166"/>
      <c r="F608" s="29"/>
    </row>
    <row r="609" spans="3:6" s="14" customFormat="1" ht="15.75" customHeight="1">
      <c r="C609" s="29"/>
      <c r="D609" s="29"/>
      <c r="E609" s="166"/>
      <c r="F609" s="29"/>
    </row>
    <row r="610" spans="3:6" s="14" customFormat="1" ht="15.75" customHeight="1">
      <c r="C610" s="29"/>
      <c r="D610" s="29"/>
      <c r="E610" s="166"/>
      <c r="F610" s="29"/>
    </row>
    <row r="611" spans="3:6" s="14" customFormat="1" ht="15.75" customHeight="1">
      <c r="C611" s="29"/>
      <c r="D611" s="29"/>
      <c r="E611" s="166"/>
      <c r="F611" s="29"/>
    </row>
    <row r="612" spans="3:6" s="14" customFormat="1" ht="15.75" customHeight="1">
      <c r="C612" s="29"/>
      <c r="D612" s="29"/>
      <c r="E612" s="166"/>
      <c r="F612" s="29"/>
    </row>
    <row r="613" spans="3:6" s="14" customFormat="1" ht="15.75" customHeight="1">
      <c r="C613" s="29"/>
      <c r="D613" s="29"/>
      <c r="E613" s="166"/>
      <c r="F613" s="29"/>
    </row>
    <row r="614" spans="3:6" s="14" customFormat="1" ht="15.75" customHeight="1">
      <c r="C614" s="29"/>
      <c r="D614" s="29"/>
      <c r="E614" s="166"/>
      <c r="F614" s="29"/>
    </row>
    <row r="615" spans="3:6" s="14" customFormat="1" ht="15.75" customHeight="1">
      <c r="C615" s="29"/>
      <c r="D615" s="29"/>
      <c r="E615" s="166"/>
      <c r="F615" s="29"/>
    </row>
    <row r="616" spans="3:6" s="14" customFormat="1" ht="15.75" customHeight="1">
      <c r="C616" s="29"/>
      <c r="D616" s="29"/>
      <c r="E616" s="166"/>
      <c r="F616" s="29"/>
    </row>
    <row r="617" spans="3:6" s="14" customFormat="1" ht="15.75" customHeight="1">
      <c r="C617" s="29"/>
      <c r="D617" s="29"/>
      <c r="E617" s="166"/>
      <c r="F617" s="29"/>
    </row>
    <row r="618" spans="3:6" s="14" customFormat="1" ht="15.75" customHeight="1">
      <c r="C618" s="29"/>
      <c r="D618" s="29"/>
      <c r="E618" s="166"/>
      <c r="F618" s="29"/>
    </row>
    <row r="619" spans="3:6" s="14" customFormat="1" ht="15.75" customHeight="1">
      <c r="C619" s="29"/>
      <c r="D619" s="29"/>
      <c r="E619" s="166"/>
      <c r="F619" s="29"/>
    </row>
    <row r="620" spans="3:6" s="14" customFormat="1" ht="15.75" customHeight="1">
      <c r="C620" s="29"/>
      <c r="D620" s="29"/>
      <c r="E620" s="166"/>
      <c r="F620" s="29"/>
    </row>
    <row r="621" spans="3:6" s="14" customFormat="1" ht="15.75" customHeight="1">
      <c r="C621" s="29"/>
      <c r="D621" s="29"/>
      <c r="E621" s="166"/>
      <c r="F621" s="29"/>
    </row>
    <row r="622" spans="3:6" s="14" customFormat="1" ht="15.75" customHeight="1">
      <c r="C622" s="29"/>
      <c r="D622" s="29"/>
      <c r="E622" s="166"/>
      <c r="F622" s="29"/>
    </row>
    <row r="623" spans="3:6" s="14" customFormat="1" ht="15.75" customHeight="1">
      <c r="C623" s="29"/>
      <c r="D623" s="29"/>
      <c r="E623" s="166"/>
      <c r="F623" s="29"/>
    </row>
    <row r="624" spans="3:6" s="14" customFormat="1" ht="15.75" customHeight="1">
      <c r="C624" s="29"/>
      <c r="D624" s="29"/>
      <c r="E624" s="166"/>
      <c r="F624" s="29"/>
    </row>
    <row r="625" spans="3:6" s="14" customFormat="1" ht="15.75" customHeight="1">
      <c r="C625" s="29"/>
      <c r="D625" s="29"/>
      <c r="E625" s="166"/>
      <c r="F625" s="29"/>
    </row>
    <row r="626" spans="3:6" s="14" customFormat="1" ht="15.75" customHeight="1">
      <c r="C626" s="29"/>
      <c r="D626" s="29"/>
      <c r="E626" s="166"/>
      <c r="F626" s="29"/>
    </row>
    <row r="627" spans="3:6" s="14" customFormat="1" ht="15.75" customHeight="1">
      <c r="C627" s="29"/>
      <c r="D627" s="29"/>
      <c r="E627" s="166"/>
      <c r="F627" s="29"/>
    </row>
    <row r="628" spans="3:6" s="14" customFormat="1" ht="15.75" customHeight="1">
      <c r="C628" s="29"/>
      <c r="D628" s="29"/>
      <c r="E628" s="166"/>
      <c r="F628" s="29"/>
    </row>
    <row r="629" spans="3:6" s="14" customFormat="1" ht="15.75" customHeight="1">
      <c r="C629" s="29"/>
      <c r="D629" s="29"/>
      <c r="E629" s="166"/>
      <c r="F629" s="29"/>
    </row>
    <row r="630" spans="3:6" s="14" customFormat="1" ht="15.75" customHeight="1">
      <c r="C630" s="29"/>
      <c r="D630" s="29"/>
      <c r="E630" s="166"/>
      <c r="F630" s="29"/>
    </row>
    <row r="631" spans="3:6" s="14" customFormat="1" ht="15.75" customHeight="1">
      <c r="C631" s="29"/>
      <c r="D631" s="29"/>
      <c r="E631" s="166"/>
      <c r="F631" s="29"/>
    </row>
    <row r="632" spans="3:6" s="14" customFormat="1" ht="15.75" customHeight="1">
      <c r="C632" s="29"/>
      <c r="D632" s="29"/>
      <c r="E632" s="166"/>
      <c r="F632" s="29"/>
    </row>
    <row r="633" spans="3:6" s="14" customFormat="1" ht="15.75" customHeight="1">
      <c r="C633" s="29"/>
      <c r="D633" s="29"/>
      <c r="E633" s="166"/>
      <c r="F633" s="29"/>
    </row>
    <row r="634" spans="3:6" s="14" customFormat="1" ht="15.75" customHeight="1">
      <c r="C634" s="29"/>
      <c r="D634" s="29"/>
      <c r="E634" s="166"/>
      <c r="F634" s="29"/>
    </row>
    <row r="635" spans="3:6" s="14" customFormat="1" ht="15.75" customHeight="1">
      <c r="C635" s="29"/>
      <c r="D635" s="29"/>
      <c r="E635" s="166"/>
      <c r="F635" s="29"/>
    </row>
    <row r="636" spans="3:6" s="14" customFormat="1" ht="15.75" customHeight="1">
      <c r="C636" s="29"/>
      <c r="D636" s="29"/>
      <c r="E636" s="166"/>
      <c r="F636" s="29"/>
    </row>
    <row r="637" spans="3:6" s="14" customFormat="1" ht="15.75" customHeight="1">
      <c r="C637" s="29"/>
      <c r="D637" s="29"/>
      <c r="E637" s="166"/>
      <c r="F637" s="29"/>
    </row>
    <row r="638" spans="3:6" s="14" customFormat="1" ht="15.75" customHeight="1">
      <c r="C638" s="29"/>
      <c r="D638" s="29"/>
      <c r="E638" s="166"/>
      <c r="F638" s="29"/>
    </row>
    <row r="639" spans="3:6" s="14" customFormat="1" ht="15.75" customHeight="1">
      <c r="C639" s="29"/>
      <c r="D639" s="29"/>
      <c r="E639" s="166"/>
      <c r="F639" s="29"/>
    </row>
    <row r="640" spans="3:6" s="14" customFormat="1" ht="15.75" customHeight="1">
      <c r="C640" s="29"/>
      <c r="D640" s="29"/>
      <c r="E640" s="166"/>
      <c r="F640" s="29"/>
    </row>
    <row r="641" spans="3:6" s="14" customFormat="1" ht="15.75" customHeight="1">
      <c r="C641" s="29"/>
      <c r="D641" s="29"/>
      <c r="E641" s="166"/>
      <c r="F641" s="29"/>
    </row>
    <row r="642" spans="3:6" s="14" customFormat="1" ht="15.75" customHeight="1">
      <c r="C642" s="29"/>
      <c r="D642" s="29"/>
      <c r="E642" s="166"/>
      <c r="F642" s="29"/>
    </row>
    <row r="643" spans="3:6" s="14" customFormat="1" ht="15.75" customHeight="1">
      <c r="C643" s="29"/>
      <c r="D643" s="29"/>
      <c r="E643" s="166"/>
      <c r="F643" s="29"/>
    </row>
    <row r="644" spans="3:6" s="14" customFormat="1" ht="15.75" customHeight="1">
      <c r="C644" s="29"/>
      <c r="D644" s="29"/>
      <c r="E644" s="166"/>
      <c r="F644" s="29"/>
    </row>
    <row r="645" spans="3:6" s="14" customFormat="1" ht="15.75" customHeight="1">
      <c r="C645" s="29"/>
      <c r="D645" s="29"/>
      <c r="E645" s="166"/>
      <c r="F645" s="29"/>
    </row>
    <row r="646" spans="3:6" s="14" customFormat="1" ht="15.75" customHeight="1">
      <c r="C646" s="29"/>
      <c r="D646" s="29"/>
      <c r="E646" s="166"/>
      <c r="F646" s="29"/>
    </row>
    <row r="647" spans="3:6" s="14" customFormat="1" ht="15.75" customHeight="1">
      <c r="C647" s="29"/>
      <c r="D647" s="29"/>
      <c r="E647" s="166"/>
      <c r="F647" s="29"/>
    </row>
    <row r="648" spans="3:6" s="14" customFormat="1" ht="15.75" customHeight="1">
      <c r="C648" s="29"/>
      <c r="D648" s="29"/>
      <c r="E648" s="166"/>
      <c r="F648" s="29"/>
    </row>
    <row r="649" spans="3:6" s="14" customFormat="1" ht="15.75" customHeight="1">
      <c r="C649" s="29"/>
      <c r="D649" s="29"/>
      <c r="E649" s="166"/>
      <c r="F649" s="29"/>
    </row>
    <row r="650" spans="3:6" s="14" customFormat="1" ht="15.75" customHeight="1">
      <c r="C650" s="29"/>
      <c r="D650" s="29"/>
      <c r="E650" s="166"/>
      <c r="F650" s="29"/>
    </row>
    <row r="651" spans="3:6" s="14" customFormat="1" ht="15.75" customHeight="1">
      <c r="C651" s="29"/>
      <c r="D651" s="29"/>
      <c r="E651" s="166"/>
      <c r="F651" s="29"/>
    </row>
    <row r="652" spans="3:6" s="14" customFormat="1" ht="15.75" customHeight="1">
      <c r="C652" s="29"/>
      <c r="D652" s="29"/>
      <c r="E652" s="166"/>
      <c r="F652" s="29"/>
    </row>
    <row r="653" spans="3:6" s="14" customFormat="1" ht="15.75" customHeight="1">
      <c r="C653" s="29"/>
      <c r="D653" s="29"/>
      <c r="E653" s="166"/>
      <c r="F653" s="29"/>
    </row>
    <row r="654" spans="3:6" s="14" customFormat="1" ht="15.75" customHeight="1">
      <c r="C654" s="29"/>
      <c r="D654" s="29"/>
      <c r="E654" s="166"/>
      <c r="F654" s="29"/>
    </row>
    <row r="655" spans="3:6" s="14" customFormat="1" ht="15.75" customHeight="1">
      <c r="C655" s="29"/>
      <c r="D655" s="29"/>
      <c r="E655" s="166"/>
      <c r="F655" s="29"/>
    </row>
    <row r="656" spans="3:6" s="14" customFormat="1" ht="15.75" customHeight="1">
      <c r="C656" s="29"/>
      <c r="D656" s="29"/>
      <c r="E656" s="166"/>
      <c r="F656" s="29"/>
    </row>
    <row r="657" spans="3:6" s="14" customFormat="1" ht="15.75" customHeight="1">
      <c r="C657" s="29"/>
      <c r="D657" s="29"/>
      <c r="E657" s="166"/>
      <c r="F657" s="29"/>
    </row>
    <row r="658" spans="3:6" s="14" customFormat="1" ht="15.75" customHeight="1">
      <c r="C658" s="29"/>
      <c r="D658" s="29"/>
      <c r="E658" s="166"/>
      <c r="F658" s="29"/>
    </row>
    <row r="659" spans="3:6" s="14" customFormat="1" ht="15.75" customHeight="1">
      <c r="C659" s="29"/>
      <c r="D659" s="29"/>
      <c r="E659" s="166"/>
      <c r="F659" s="29"/>
    </row>
    <row r="660" spans="3:6" s="14" customFormat="1" ht="15.75" customHeight="1">
      <c r="C660" s="29"/>
      <c r="D660" s="29"/>
      <c r="E660" s="166"/>
      <c r="F660" s="29"/>
    </row>
    <row r="661" spans="3:6" s="14" customFormat="1" ht="15.75" customHeight="1">
      <c r="C661" s="29"/>
      <c r="D661" s="29"/>
      <c r="E661" s="166"/>
      <c r="F661" s="29"/>
    </row>
    <row r="662" spans="3:6" s="14" customFormat="1" ht="15.75" customHeight="1">
      <c r="C662" s="29"/>
      <c r="D662" s="29"/>
      <c r="E662" s="166"/>
      <c r="F662" s="29"/>
    </row>
    <row r="663" spans="3:6" s="14" customFormat="1" ht="15.75" customHeight="1">
      <c r="C663" s="29"/>
      <c r="D663" s="29"/>
      <c r="E663" s="166"/>
      <c r="F663" s="29"/>
    </row>
    <row r="664" spans="3:6" s="14" customFormat="1" ht="15.75" customHeight="1">
      <c r="C664" s="29"/>
      <c r="D664" s="29"/>
      <c r="E664" s="166"/>
      <c r="F664" s="29"/>
    </row>
    <row r="665" spans="3:6" s="14" customFormat="1" ht="15.75" customHeight="1">
      <c r="C665" s="29"/>
      <c r="D665" s="29"/>
      <c r="E665" s="166"/>
      <c r="F665" s="29"/>
    </row>
    <row r="666" spans="3:6" s="14" customFormat="1" ht="17.25" customHeight="1">
      <c r="C666" s="29"/>
      <c r="D666" s="29"/>
      <c r="E666" s="166"/>
      <c r="F666" s="29"/>
    </row>
    <row r="667" spans="3:6" s="14" customFormat="1" ht="1.5" customHeight="1">
      <c r="C667" s="29"/>
      <c r="D667" s="29"/>
      <c r="E667" s="166"/>
      <c r="F667" s="29"/>
    </row>
    <row r="668" spans="3:6" s="14" customFormat="1" ht="18.75" customHeight="1">
      <c r="C668" s="29"/>
      <c r="D668" s="29"/>
      <c r="E668" s="166"/>
      <c r="F668" s="29"/>
    </row>
    <row r="669" spans="3:6" s="14" customFormat="1" ht="18.75" customHeight="1">
      <c r="C669" s="29"/>
      <c r="D669" s="29"/>
      <c r="E669" s="166"/>
      <c r="F669" s="29"/>
    </row>
    <row r="670" spans="3:6" s="31" customFormat="1" ht="18.75" customHeight="1">
      <c r="C670" s="30"/>
      <c r="D670" s="30"/>
      <c r="E670" s="167"/>
      <c r="F670" s="30"/>
    </row>
    <row r="671" spans="3:6" s="14" customFormat="1" ht="15.75" customHeight="1">
      <c r="C671" s="29"/>
      <c r="D671" s="29"/>
      <c r="E671" s="166"/>
      <c r="F671" s="29"/>
    </row>
    <row r="672" spans="3:6" s="14" customFormat="1" ht="15.75" customHeight="1">
      <c r="C672" s="29"/>
      <c r="D672" s="29"/>
      <c r="E672" s="166"/>
      <c r="F672" s="29"/>
    </row>
    <row r="673" spans="3:6" s="14" customFormat="1" ht="15.75" customHeight="1">
      <c r="C673" s="29"/>
      <c r="D673" s="29"/>
      <c r="E673" s="166"/>
      <c r="F673" s="29"/>
    </row>
    <row r="674" spans="3:6" s="14" customFormat="1" ht="15.75" customHeight="1">
      <c r="C674" s="29"/>
      <c r="D674" s="29"/>
      <c r="E674" s="166"/>
      <c r="F674" s="29"/>
    </row>
    <row r="675" spans="3:6" s="14" customFormat="1" ht="15.75" customHeight="1">
      <c r="C675" s="29"/>
      <c r="D675" s="29"/>
      <c r="E675" s="166"/>
      <c r="F675" s="29"/>
    </row>
    <row r="676" spans="3:6" s="14" customFormat="1" ht="15.75" customHeight="1">
      <c r="C676" s="29"/>
      <c r="D676" s="29"/>
      <c r="E676" s="166"/>
      <c r="F676" s="29"/>
    </row>
    <row r="677" spans="3:6" s="14" customFormat="1" ht="15.75" customHeight="1">
      <c r="C677" s="29"/>
      <c r="D677" s="29"/>
      <c r="E677" s="166"/>
      <c r="F677" s="29"/>
    </row>
    <row r="678" spans="3:6" s="14" customFormat="1" ht="15.75" customHeight="1">
      <c r="C678" s="29"/>
      <c r="D678" s="29"/>
      <c r="E678" s="166"/>
      <c r="F678" s="29"/>
    </row>
    <row r="679" spans="3:6" s="14" customFormat="1" ht="15.75" customHeight="1">
      <c r="C679" s="29"/>
      <c r="D679" s="29"/>
      <c r="E679" s="166"/>
      <c r="F679" s="29"/>
    </row>
    <row r="680" spans="3:6" s="14" customFormat="1" ht="15.75" customHeight="1">
      <c r="C680" s="29"/>
      <c r="D680" s="29"/>
      <c r="E680" s="166"/>
      <c r="F680" s="29"/>
    </row>
    <row r="681" spans="3:6" s="14" customFormat="1" ht="15.75" customHeight="1">
      <c r="C681" s="29"/>
      <c r="D681" s="29"/>
      <c r="E681" s="166"/>
      <c r="F681" s="29"/>
    </row>
    <row r="682" spans="3:6" s="14" customFormat="1" ht="15.75" customHeight="1">
      <c r="C682" s="29"/>
      <c r="D682" s="29"/>
      <c r="E682" s="166"/>
      <c r="F682" s="29"/>
    </row>
    <row r="683" spans="3:6" s="14" customFormat="1" ht="15.75" customHeight="1">
      <c r="C683" s="29"/>
      <c r="D683" s="29"/>
      <c r="E683" s="166"/>
      <c r="F683" s="29"/>
    </row>
    <row r="684" spans="3:6" s="14" customFormat="1" ht="15.75" customHeight="1">
      <c r="C684" s="29"/>
      <c r="D684" s="29"/>
      <c r="E684" s="166"/>
      <c r="F684" s="29"/>
    </row>
    <row r="685" spans="3:6" s="14" customFormat="1" ht="15.75" customHeight="1">
      <c r="C685" s="29"/>
      <c r="D685" s="29"/>
      <c r="E685" s="166"/>
      <c r="F685" s="29"/>
    </row>
    <row r="686" spans="3:6" s="14" customFormat="1" ht="15.75" customHeight="1">
      <c r="C686" s="29"/>
      <c r="D686" s="29"/>
      <c r="E686" s="166"/>
      <c r="F686" s="29"/>
    </row>
    <row r="687" spans="3:6" s="14" customFormat="1" ht="15.75" customHeight="1">
      <c r="C687" s="29"/>
      <c r="D687" s="29"/>
      <c r="E687" s="166"/>
      <c r="F687" s="29"/>
    </row>
    <row r="688" spans="3:6" s="14" customFormat="1" ht="15.75" customHeight="1">
      <c r="C688" s="29"/>
      <c r="D688" s="29"/>
      <c r="E688" s="166"/>
      <c r="F688" s="29"/>
    </row>
    <row r="689" spans="3:6" s="14" customFormat="1" ht="15.75" customHeight="1">
      <c r="C689" s="29"/>
      <c r="D689" s="29"/>
      <c r="E689" s="166"/>
      <c r="F689" s="29"/>
    </row>
    <row r="690" spans="3:6" s="14" customFormat="1" ht="15.75" customHeight="1">
      <c r="C690" s="29"/>
      <c r="D690" s="29"/>
      <c r="E690" s="166"/>
      <c r="F690" s="29"/>
    </row>
    <row r="691" spans="3:6" s="14" customFormat="1" ht="15.75" customHeight="1">
      <c r="C691" s="29"/>
      <c r="D691" s="29"/>
      <c r="E691" s="166"/>
      <c r="F691" s="29"/>
    </row>
    <row r="692" spans="3:6" s="14" customFormat="1" ht="15.75" customHeight="1">
      <c r="C692" s="29"/>
      <c r="D692" s="29"/>
      <c r="E692" s="166"/>
      <c r="F692" s="29"/>
    </row>
    <row r="693" spans="3:6" s="14" customFormat="1" ht="15.75" customHeight="1">
      <c r="C693" s="29"/>
      <c r="D693" s="29"/>
      <c r="E693" s="166"/>
      <c r="F693" s="29"/>
    </row>
    <row r="694" spans="3:6" s="14" customFormat="1" ht="15.75" customHeight="1">
      <c r="C694" s="29"/>
      <c r="D694" s="29"/>
      <c r="E694" s="166"/>
      <c r="F694" s="29"/>
    </row>
    <row r="695" spans="3:6" s="14" customFormat="1" ht="15.75" customHeight="1">
      <c r="C695" s="29"/>
      <c r="D695" s="29"/>
      <c r="E695" s="166"/>
      <c r="F695" s="29"/>
    </row>
    <row r="696" spans="3:6" s="14" customFormat="1" ht="15.75" customHeight="1">
      <c r="C696" s="29"/>
      <c r="D696" s="29"/>
      <c r="E696" s="166"/>
      <c r="F696" s="29"/>
    </row>
    <row r="697" spans="3:6" s="14" customFormat="1" ht="15.75" customHeight="1">
      <c r="C697" s="29"/>
      <c r="D697" s="29"/>
      <c r="E697" s="166"/>
      <c r="F697" s="29"/>
    </row>
    <row r="698" spans="3:6" s="14" customFormat="1" ht="15.75" customHeight="1">
      <c r="C698" s="29"/>
      <c r="D698" s="29"/>
      <c r="E698" s="166"/>
      <c r="F698" s="29"/>
    </row>
    <row r="699" spans="3:6" s="14" customFormat="1" ht="15.75" customHeight="1">
      <c r="C699" s="29"/>
      <c r="D699" s="29"/>
      <c r="E699" s="166"/>
      <c r="F699" s="29"/>
    </row>
    <row r="700" spans="3:6" s="14" customFormat="1" ht="15.75" customHeight="1">
      <c r="C700" s="29"/>
      <c r="D700" s="29"/>
      <c r="E700" s="166"/>
      <c r="F700" s="29"/>
    </row>
    <row r="701" spans="3:6" s="14" customFormat="1" ht="15.75" customHeight="1">
      <c r="C701" s="29"/>
      <c r="D701" s="29"/>
      <c r="E701" s="166"/>
      <c r="F701" s="29"/>
    </row>
    <row r="702" spans="3:6" s="14" customFormat="1" ht="15.75" customHeight="1">
      <c r="C702" s="29"/>
      <c r="D702" s="29"/>
      <c r="E702" s="166"/>
      <c r="F702" s="29"/>
    </row>
    <row r="703" spans="3:6" s="14" customFormat="1" ht="15.75" customHeight="1">
      <c r="C703" s="29"/>
      <c r="D703" s="29"/>
      <c r="E703" s="166"/>
      <c r="F703" s="29"/>
    </row>
    <row r="704" spans="3:6" s="14" customFormat="1" ht="15.75" customHeight="1">
      <c r="C704" s="29"/>
      <c r="D704" s="29"/>
      <c r="E704" s="166"/>
      <c r="F704" s="29"/>
    </row>
    <row r="705" spans="3:6" s="14" customFormat="1" ht="15.75" customHeight="1">
      <c r="C705" s="29"/>
      <c r="D705" s="29"/>
      <c r="E705" s="166"/>
      <c r="F705" s="29"/>
    </row>
    <row r="706" spans="3:6" s="14" customFormat="1" ht="15.75" customHeight="1">
      <c r="C706" s="29"/>
      <c r="D706" s="29"/>
      <c r="E706" s="166"/>
      <c r="F706" s="29"/>
    </row>
    <row r="707" spans="3:6" s="14" customFormat="1" ht="15.75" customHeight="1">
      <c r="C707" s="29"/>
      <c r="D707" s="29"/>
      <c r="E707" s="166"/>
      <c r="F707" s="29"/>
    </row>
    <row r="708" spans="3:6" s="14" customFormat="1" ht="15.75" customHeight="1">
      <c r="C708" s="29"/>
      <c r="D708" s="29"/>
      <c r="E708" s="166"/>
      <c r="F708" s="29"/>
    </row>
    <row r="709" spans="3:6" s="14" customFormat="1" ht="15.75" customHeight="1">
      <c r="C709" s="29"/>
      <c r="D709" s="29"/>
      <c r="E709" s="166"/>
      <c r="F709" s="29"/>
    </row>
    <row r="710" spans="3:6" s="14" customFormat="1" ht="15.75" customHeight="1">
      <c r="C710" s="29"/>
      <c r="D710" s="29"/>
      <c r="E710" s="166"/>
      <c r="F710" s="29"/>
    </row>
    <row r="711" spans="3:6" s="14" customFormat="1" ht="15.75" customHeight="1">
      <c r="C711" s="29"/>
      <c r="D711" s="29"/>
      <c r="E711" s="166"/>
      <c r="F711" s="29"/>
    </row>
    <row r="712" spans="3:6" s="14" customFormat="1" ht="15.75" customHeight="1">
      <c r="C712" s="29"/>
      <c r="D712" s="29"/>
      <c r="E712" s="166"/>
      <c r="F712" s="29"/>
    </row>
    <row r="713" spans="3:6" s="14" customFormat="1" ht="15.75" customHeight="1">
      <c r="C713" s="29"/>
      <c r="D713" s="29"/>
      <c r="E713" s="166"/>
      <c r="F713" s="29"/>
    </row>
    <row r="714" spans="3:6" s="14" customFormat="1" ht="15.75" customHeight="1">
      <c r="C714" s="29"/>
      <c r="D714" s="29"/>
      <c r="E714" s="166"/>
      <c r="F714" s="29"/>
    </row>
    <row r="715" spans="3:6" s="14" customFormat="1" ht="15.75" customHeight="1">
      <c r="C715" s="29"/>
      <c r="D715" s="29"/>
      <c r="E715" s="166"/>
      <c r="F715" s="29"/>
    </row>
    <row r="716" spans="3:6" s="14" customFormat="1" ht="15.75" customHeight="1">
      <c r="C716" s="29"/>
      <c r="D716" s="29"/>
      <c r="E716" s="166"/>
      <c r="F716" s="29"/>
    </row>
    <row r="717" spans="3:6" s="14" customFormat="1" ht="15.75" customHeight="1">
      <c r="C717" s="29"/>
      <c r="D717" s="29"/>
      <c r="E717" s="166"/>
      <c r="F717" s="29"/>
    </row>
    <row r="718" spans="3:6" s="14" customFormat="1" ht="15.75" customHeight="1">
      <c r="C718" s="29"/>
      <c r="D718" s="29"/>
      <c r="E718" s="166"/>
      <c r="F718" s="29"/>
    </row>
    <row r="719" spans="3:6" s="14" customFormat="1" ht="15.75" customHeight="1">
      <c r="C719" s="29"/>
      <c r="D719" s="29"/>
      <c r="E719" s="166"/>
      <c r="F719" s="29"/>
    </row>
    <row r="720" spans="3:6" s="14" customFormat="1" ht="15.75" customHeight="1">
      <c r="C720" s="29"/>
      <c r="D720" s="29"/>
      <c r="E720" s="166"/>
      <c r="F720" s="29"/>
    </row>
    <row r="721" spans="3:6" s="14" customFormat="1" ht="15.75" customHeight="1">
      <c r="C721" s="29"/>
      <c r="D721" s="29"/>
      <c r="E721" s="166"/>
      <c r="F721" s="29"/>
    </row>
    <row r="722" spans="3:6" s="14" customFormat="1" ht="15.75" customHeight="1">
      <c r="C722" s="29"/>
      <c r="D722" s="29"/>
      <c r="E722" s="166"/>
      <c r="F722" s="29"/>
    </row>
    <row r="723" spans="3:6" s="14" customFormat="1" ht="15.75" customHeight="1">
      <c r="C723" s="29"/>
      <c r="D723" s="29"/>
      <c r="E723" s="166"/>
      <c r="F723" s="29"/>
    </row>
    <row r="724" spans="3:6" s="14" customFormat="1" ht="15.75" customHeight="1">
      <c r="C724" s="29"/>
      <c r="D724" s="29"/>
      <c r="E724" s="166"/>
      <c r="F724" s="29"/>
    </row>
    <row r="725" spans="3:6" s="14" customFormat="1" ht="15.75" customHeight="1">
      <c r="C725" s="29"/>
      <c r="D725" s="29"/>
      <c r="E725" s="166"/>
      <c r="F725" s="29"/>
    </row>
    <row r="726" spans="3:6" s="14" customFormat="1" ht="15.75" customHeight="1">
      <c r="C726" s="29"/>
      <c r="D726" s="29"/>
      <c r="E726" s="166"/>
      <c r="F726" s="29"/>
    </row>
    <row r="727" spans="3:6" s="14" customFormat="1" ht="15.75" customHeight="1">
      <c r="C727" s="29"/>
      <c r="D727" s="29"/>
      <c r="E727" s="166"/>
      <c r="F727" s="29"/>
    </row>
    <row r="728" spans="3:6" s="14" customFormat="1" ht="15.75" customHeight="1">
      <c r="C728" s="29"/>
      <c r="D728" s="29"/>
      <c r="E728" s="166"/>
      <c r="F728" s="29"/>
    </row>
    <row r="729" spans="3:6" s="14" customFormat="1" ht="15.75" customHeight="1">
      <c r="C729" s="29"/>
      <c r="D729" s="29"/>
      <c r="E729" s="166"/>
      <c r="F729" s="29"/>
    </row>
    <row r="730" spans="3:6" s="14" customFormat="1" ht="15.75" customHeight="1">
      <c r="C730" s="29"/>
      <c r="D730" s="29"/>
      <c r="E730" s="166"/>
      <c r="F730" s="29"/>
    </row>
    <row r="731" spans="3:6" s="14" customFormat="1" ht="15.75" customHeight="1">
      <c r="C731" s="29"/>
      <c r="D731" s="29"/>
      <c r="E731" s="166"/>
      <c r="F731" s="29"/>
    </row>
    <row r="732" spans="3:6" s="14" customFormat="1" ht="15.75" customHeight="1">
      <c r="C732" s="29"/>
      <c r="D732" s="29"/>
      <c r="E732" s="166"/>
      <c r="F732" s="29"/>
    </row>
    <row r="733" spans="3:6" s="14" customFormat="1" ht="15.75" customHeight="1">
      <c r="C733" s="29"/>
      <c r="D733" s="29"/>
      <c r="E733" s="166"/>
      <c r="F733" s="29"/>
    </row>
    <row r="734" spans="3:6" s="14" customFormat="1" ht="15.75" customHeight="1">
      <c r="C734" s="29"/>
      <c r="D734" s="29"/>
      <c r="E734" s="166"/>
      <c r="F734" s="29"/>
    </row>
    <row r="735" spans="3:6" s="14" customFormat="1" ht="15.75" customHeight="1">
      <c r="C735" s="29"/>
      <c r="D735" s="29"/>
      <c r="E735" s="166"/>
      <c r="F735" s="29"/>
    </row>
    <row r="736" spans="3:6" s="14" customFormat="1" ht="15.75" customHeight="1">
      <c r="C736" s="29"/>
      <c r="D736" s="29"/>
      <c r="E736" s="166"/>
      <c r="F736" s="29"/>
    </row>
    <row r="737" spans="3:6" s="14" customFormat="1" ht="15.75" customHeight="1">
      <c r="C737" s="29"/>
      <c r="D737" s="29"/>
      <c r="E737" s="166"/>
      <c r="F737" s="29"/>
    </row>
    <row r="738" spans="3:6" s="14" customFormat="1" ht="15.75" customHeight="1">
      <c r="C738" s="29"/>
      <c r="D738" s="29"/>
      <c r="E738" s="166"/>
      <c r="F738" s="29"/>
    </row>
    <row r="739" spans="3:6" s="14" customFormat="1" ht="15.75" customHeight="1">
      <c r="C739" s="29"/>
      <c r="D739" s="29"/>
      <c r="E739" s="166"/>
      <c r="F739" s="29"/>
    </row>
    <row r="740" spans="3:6" s="14" customFormat="1" ht="15.75" customHeight="1">
      <c r="C740" s="29"/>
      <c r="D740" s="29"/>
      <c r="E740" s="166"/>
      <c r="F740" s="29"/>
    </row>
    <row r="741" spans="3:6" s="14" customFormat="1" ht="15.75" customHeight="1">
      <c r="C741" s="29"/>
      <c r="D741" s="29"/>
      <c r="E741" s="166"/>
      <c r="F741" s="29"/>
    </row>
    <row r="742" spans="3:6" s="14" customFormat="1" ht="15.75" customHeight="1">
      <c r="C742" s="29"/>
      <c r="D742" s="29"/>
      <c r="E742" s="166"/>
      <c r="F742" s="29"/>
    </row>
    <row r="743" spans="3:6" s="14" customFormat="1" ht="15.75" customHeight="1">
      <c r="C743" s="29"/>
      <c r="D743" s="29"/>
      <c r="E743" s="166"/>
      <c r="F743" s="29"/>
    </row>
    <row r="744" spans="3:6" s="14" customFormat="1" ht="15.75" customHeight="1">
      <c r="C744" s="29"/>
      <c r="D744" s="29"/>
      <c r="E744" s="166"/>
      <c r="F744" s="29"/>
    </row>
    <row r="745" spans="3:6" s="14" customFormat="1" ht="15.75" customHeight="1">
      <c r="C745" s="29"/>
      <c r="D745" s="29"/>
      <c r="E745" s="166"/>
      <c r="F745" s="29"/>
    </row>
    <row r="746" spans="3:6" s="14" customFormat="1" ht="15.75">
      <c r="C746" s="29"/>
      <c r="D746" s="29"/>
      <c r="E746" s="166"/>
      <c r="F746" s="29"/>
    </row>
    <row r="747" spans="3:6" s="14" customFormat="1" ht="15.75">
      <c r="C747" s="29"/>
      <c r="D747" s="29"/>
      <c r="E747" s="166"/>
      <c r="F747" s="29"/>
    </row>
    <row r="748" spans="3:6" s="14" customFormat="1" ht="15.75">
      <c r="C748" s="29"/>
      <c r="D748" s="29"/>
      <c r="E748" s="166"/>
      <c r="F748" s="29"/>
    </row>
    <row r="749" spans="3:6" s="14" customFormat="1" ht="15.75" customHeight="1">
      <c r="C749" s="29"/>
      <c r="D749" s="29"/>
      <c r="E749" s="166"/>
      <c r="F749" s="29"/>
    </row>
    <row r="750" spans="3:6" s="14" customFormat="1" ht="15.75" customHeight="1">
      <c r="C750" s="29"/>
      <c r="D750" s="29"/>
      <c r="E750" s="166"/>
      <c r="F750" s="29"/>
    </row>
    <row r="751" spans="3:6" s="14" customFormat="1" ht="15.75" customHeight="1">
      <c r="C751" s="29"/>
      <c r="D751" s="29"/>
      <c r="E751" s="166"/>
      <c r="F751" s="29"/>
    </row>
    <row r="752" spans="3:6" s="14" customFormat="1" ht="15.75" customHeight="1">
      <c r="C752" s="29"/>
      <c r="D752" s="29"/>
      <c r="E752" s="166"/>
      <c r="F752" s="29"/>
    </row>
    <row r="753" spans="3:6" s="14" customFormat="1" ht="15.75" customHeight="1">
      <c r="C753" s="29"/>
      <c r="D753" s="29"/>
      <c r="E753" s="166"/>
      <c r="F753" s="29"/>
    </row>
    <row r="754" spans="3:6" s="14" customFormat="1" ht="15.75" customHeight="1">
      <c r="C754" s="29"/>
      <c r="D754" s="29"/>
      <c r="E754" s="166"/>
      <c r="F754" s="29"/>
    </row>
    <row r="755" spans="3:6" s="14" customFormat="1" ht="15.75" customHeight="1">
      <c r="C755" s="29"/>
      <c r="D755" s="29"/>
      <c r="E755" s="166"/>
      <c r="F755" s="29"/>
    </row>
    <row r="756" spans="3:6" s="14" customFormat="1" ht="18.75" customHeight="1">
      <c r="C756" s="29"/>
      <c r="D756" s="29"/>
      <c r="E756" s="166"/>
      <c r="F756" s="29"/>
    </row>
    <row r="757" spans="3:6" s="14" customFormat="1" ht="18.75" customHeight="1">
      <c r="C757" s="29"/>
      <c r="D757" s="29"/>
      <c r="E757" s="166"/>
      <c r="F757" s="29"/>
    </row>
    <row r="758" spans="3:6" s="31" customFormat="1" ht="18.75" customHeight="1">
      <c r="C758" s="30"/>
      <c r="D758" s="30"/>
      <c r="E758" s="167"/>
      <c r="F758" s="30"/>
    </row>
    <row r="759" spans="3:6" s="14" customFormat="1" ht="15.75" customHeight="1">
      <c r="C759" s="29"/>
      <c r="D759" s="29"/>
      <c r="E759" s="166"/>
      <c r="F759" s="29"/>
    </row>
    <row r="760" spans="3:6" s="14" customFormat="1" ht="15.75" customHeight="1">
      <c r="C760" s="29"/>
      <c r="D760" s="29"/>
      <c r="E760" s="166"/>
      <c r="F760" s="29"/>
    </row>
    <row r="761" spans="3:6" s="14" customFormat="1" ht="15.75" customHeight="1">
      <c r="C761" s="29"/>
      <c r="D761" s="29"/>
      <c r="E761" s="166"/>
      <c r="F761" s="29"/>
    </row>
    <row r="762" spans="3:6" s="14" customFormat="1" ht="15.75" customHeight="1">
      <c r="C762" s="29"/>
      <c r="D762" s="29"/>
      <c r="E762" s="166"/>
      <c r="F762" s="29"/>
    </row>
    <row r="763" spans="3:6" s="14" customFormat="1" ht="15.75" customHeight="1">
      <c r="C763" s="29"/>
      <c r="D763" s="29"/>
      <c r="E763" s="166"/>
      <c r="F763" s="29"/>
    </row>
    <row r="764" spans="3:6" s="14" customFormat="1" ht="15.75" customHeight="1">
      <c r="C764" s="29"/>
      <c r="D764" s="29"/>
      <c r="E764" s="166"/>
      <c r="F764" s="29"/>
    </row>
    <row r="765" spans="3:6" s="14" customFormat="1" ht="15.75" customHeight="1">
      <c r="C765" s="29"/>
      <c r="D765" s="29"/>
      <c r="E765" s="166"/>
      <c r="F765" s="29"/>
    </row>
    <row r="766" spans="3:6" s="14" customFormat="1" ht="15.75" customHeight="1">
      <c r="C766" s="29"/>
      <c r="D766" s="29"/>
      <c r="E766" s="166"/>
      <c r="F766" s="29"/>
    </row>
    <row r="767" spans="3:6" s="14" customFormat="1" ht="15.75" customHeight="1">
      <c r="C767" s="29"/>
      <c r="D767" s="29"/>
      <c r="E767" s="166"/>
      <c r="F767" s="29"/>
    </row>
    <row r="768" spans="3:6" s="14" customFormat="1" ht="15.75" customHeight="1">
      <c r="C768" s="29"/>
      <c r="D768" s="29"/>
      <c r="E768" s="166"/>
      <c r="F768" s="29"/>
    </row>
    <row r="769" spans="3:6" s="14" customFormat="1" ht="15.75" customHeight="1">
      <c r="C769" s="29"/>
      <c r="D769" s="29"/>
      <c r="E769" s="166"/>
      <c r="F769" s="29"/>
    </row>
    <row r="770" spans="3:6" s="14" customFormat="1" ht="15.75" customHeight="1">
      <c r="C770" s="29"/>
      <c r="D770" s="29"/>
      <c r="E770" s="166"/>
      <c r="F770" s="29"/>
    </row>
    <row r="771" spans="3:6" s="14" customFormat="1" ht="15.75" customHeight="1">
      <c r="C771" s="29"/>
      <c r="D771" s="29"/>
      <c r="E771" s="166"/>
      <c r="F771" s="29"/>
    </row>
    <row r="772" spans="3:6" s="14" customFormat="1" ht="15.75" customHeight="1">
      <c r="C772" s="29"/>
      <c r="D772" s="29"/>
      <c r="E772" s="166"/>
      <c r="F772" s="29"/>
    </row>
    <row r="773" spans="3:6" s="14" customFormat="1" ht="15.75" customHeight="1">
      <c r="C773" s="29"/>
      <c r="D773" s="29"/>
      <c r="E773" s="166"/>
      <c r="F773" s="29"/>
    </row>
    <row r="774" spans="3:6" s="14" customFormat="1" ht="15.75" customHeight="1">
      <c r="C774" s="29"/>
      <c r="D774" s="29"/>
      <c r="E774" s="166"/>
      <c r="F774" s="29"/>
    </row>
    <row r="775" spans="3:6" s="14" customFormat="1" ht="15.75" customHeight="1">
      <c r="C775" s="29"/>
      <c r="D775" s="29"/>
      <c r="E775" s="166"/>
      <c r="F775" s="29"/>
    </row>
    <row r="776" spans="3:6" s="14" customFormat="1" ht="15.75" customHeight="1">
      <c r="C776" s="29"/>
      <c r="D776" s="29"/>
      <c r="E776" s="166"/>
      <c r="F776" s="29"/>
    </row>
    <row r="777" spans="3:6" s="14" customFormat="1" ht="15.75" customHeight="1">
      <c r="C777" s="29"/>
      <c r="D777" s="29"/>
      <c r="E777" s="166"/>
      <c r="F777" s="29"/>
    </row>
    <row r="778" spans="3:6" s="14" customFormat="1" ht="15.75" customHeight="1">
      <c r="C778" s="29"/>
      <c r="D778" s="29"/>
      <c r="E778" s="166"/>
      <c r="F778" s="29"/>
    </row>
    <row r="779" spans="3:6" s="14" customFormat="1" ht="15.75" customHeight="1">
      <c r="C779" s="29"/>
      <c r="D779" s="29"/>
      <c r="E779" s="166"/>
      <c r="F779" s="29"/>
    </row>
    <row r="780" spans="3:6" s="14" customFormat="1" ht="15.75" customHeight="1">
      <c r="C780" s="29"/>
      <c r="D780" s="29"/>
      <c r="E780" s="166"/>
      <c r="F780" s="29"/>
    </row>
    <row r="781" spans="3:6" s="14" customFormat="1" ht="15.75" customHeight="1">
      <c r="C781" s="29"/>
      <c r="D781" s="29"/>
      <c r="E781" s="166"/>
      <c r="F781" s="29"/>
    </row>
    <row r="782" spans="3:6" s="14" customFormat="1" ht="15.75" customHeight="1">
      <c r="C782" s="29"/>
      <c r="D782" s="29"/>
      <c r="E782" s="166"/>
      <c r="F782" s="29"/>
    </row>
    <row r="783" spans="3:6" s="14" customFormat="1" ht="15.75" customHeight="1">
      <c r="C783" s="29"/>
      <c r="D783" s="29"/>
      <c r="E783" s="166"/>
      <c r="F783" s="29"/>
    </row>
    <row r="784" spans="3:6" s="14" customFormat="1" ht="15.75" customHeight="1">
      <c r="C784" s="29"/>
      <c r="D784" s="29"/>
      <c r="E784" s="166"/>
      <c r="F784" s="29"/>
    </row>
    <row r="785" spans="3:6" s="14" customFormat="1" ht="15.75" customHeight="1">
      <c r="C785" s="29"/>
      <c r="D785" s="29"/>
      <c r="E785" s="166"/>
      <c r="F785" s="29"/>
    </row>
    <row r="786" spans="3:6" s="14" customFormat="1" ht="15.75" customHeight="1">
      <c r="C786" s="29"/>
      <c r="D786" s="29"/>
      <c r="E786" s="166"/>
      <c r="F786" s="29"/>
    </row>
    <row r="787" spans="3:6" s="14" customFormat="1" ht="15.75" customHeight="1">
      <c r="C787" s="29"/>
      <c r="D787" s="29"/>
      <c r="E787" s="166"/>
      <c r="F787" s="29"/>
    </row>
    <row r="788" spans="3:6" s="14" customFormat="1" ht="15.75" customHeight="1">
      <c r="C788" s="29"/>
      <c r="D788" s="29"/>
      <c r="E788" s="166"/>
      <c r="F788" s="29"/>
    </row>
    <row r="789" spans="3:6" s="14" customFormat="1" ht="15.75" customHeight="1">
      <c r="C789" s="29"/>
      <c r="D789" s="29"/>
      <c r="E789" s="166"/>
      <c r="F789" s="29"/>
    </row>
    <row r="790" spans="3:6" s="14" customFormat="1" ht="15.75" customHeight="1">
      <c r="C790" s="29"/>
      <c r="D790" s="29"/>
      <c r="E790" s="166"/>
      <c r="F790" s="29"/>
    </row>
    <row r="791" spans="3:6" s="14" customFormat="1" ht="15.75" customHeight="1">
      <c r="C791" s="29"/>
      <c r="D791" s="29"/>
      <c r="E791" s="166"/>
      <c r="F791" s="29"/>
    </row>
    <row r="792" spans="3:6" s="14" customFormat="1" ht="15.75" customHeight="1">
      <c r="C792" s="29"/>
      <c r="D792" s="29"/>
      <c r="E792" s="166"/>
      <c r="F792" s="29"/>
    </row>
    <row r="793" spans="3:6" s="14" customFormat="1" ht="15.75" customHeight="1">
      <c r="C793" s="29"/>
      <c r="D793" s="29"/>
      <c r="E793" s="166"/>
      <c r="F793" s="29"/>
    </row>
    <row r="794" spans="3:6" s="14" customFormat="1" ht="15.75" customHeight="1">
      <c r="C794" s="29"/>
      <c r="D794" s="29"/>
      <c r="E794" s="166"/>
      <c r="F794" s="29"/>
    </row>
    <row r="795" spans="3:6" s="14" customFormat="1" ht="15.75" customHeight="1">
      <c r="C795" s="29"/>
      <c r="D795" s="29"/>
      <c r="E795" s="166"/>
      <c r="F795" s="29"/>
    </row>
    <row r="796" spans="3:6" s="14" customFormat="1" ht="15.75" customHeight="1">
      <c r="C796" s="29"/>
      <c r="D796" s="29"/>
      <c r="E796" s="166"/>
      <c r="F796" s="29"/>
    </row>
    <row r="797" spans="3:6" s="14" customFormat="1" ht="15.75" customHeight="1">
      <c r="C797" s="29"/>
      <c r="D797" s="29"/>
      <c r="E797" s="166"/>
      <c r="F797" s="29"/>
    </row>
    <row r="798" spans="3:6" s="14" customFormat="1" ht="15.75" customHeight="1">
      <c r="C798" s="29"/>
      <c r="D798" s="29"/>
      <c r="E798" s="166"/>
      <c r="F798" s="29"/>
    </row>
    <row r="799" spans="3:6" s="14" customFormat="1" ht="15.75" customHeight="1">
      <c r="C799" s="29"/>
      <c r="D799" s="29"/>
      <c r="E799" s="166"/>
      <c r="F799" s="29"/>
    </row>
    <row r="800" spans="3:6" s="14" customFormat="1" ht="15.75" customHeight="1">
      <c r="C800" s="29"/>
      <c r="D800" s="29"/>
      <c r="E800" s="166"/>
      <c r="F800" s="29"/>
    </row>
    <row r="801" spans="3:6" s="14" customFormat="1" ht="15.75" customHeight="1">
      <c r="C801" s="29"/>
      <c r="D801" s="29"/>
      <c r="E801" s="166"/>
      <c r="F801" s="29"/>
    </row>
    <row r="802" spans="3:6" s="14" customFormat="1" ht="15.75" customHeight="1">
      <c r="C802" s="29"/>
      <c r="D802" s="29"/>
      <c r="E802" s="166"/>
      <c r="F802" s="29"/>
    </row>
    <row r="803" spans="3:6" s="14" customFormat="1" ht="15.75" customHeight="1">
      <c r="C803" s="29"/>
      <c r="D803" s="29"/>
      <c r="E803" s="166"/>
      <c r="F803" s="29"/>
    </row>
    <row r="804" spans="3:6" s="14" customFormat="1" ht="15.75" customHeight="1">
      <c r="C804" s="29"/>
      <c r="D804" s="29"/>
      <c r="E804" s="166"/>
      <c r="F804" s="29"/>
    </row>
    <row r="805" spans="3:6" s="14" customFormat="1" ht="15.75" customHeight="1">
      <c r="C805" s="29"/>
      <c r="D805" s="29"/>
      <c r="E805" s="166"/>
      <c r="F805" s="29"/>
    </row>
    <row r="806" spans="3:6" s="14" customFormat="1" ht="15.75" customHeight="1">
      <c r="C806" s="29"/>
      <c r="D806" s="29"/>
      <c r="E806" s="166"/>
      <c r="F806" s="29"/>
    </row>
    <row r="807" spans="3:6" s="14" customFormat="1" ht="15.75" customHeight="1">
      <c r="C807" s="29"/>
      <c r="D807" s="29"/>
      <c r="E807" s="166"/>
      <c r="F807" s="29"/>
    </row>
    <row r="808" spans="3:6" s="14" customFormat="1" ht="15.75" customHeight="1">
      <c r="C808" s="29"/>
      <c r="D808" s="29"/>
      <c r="E808" s="166"/>
      <c r="F808" s="29"/>
    </row>
    <row r="809" spans="3:6" s="14" customFormat="1" ht="15.75" customHeight="1">
      <c r="C809" s="29"/>
      <c r="D809" s="29"/>
      <c r="E809" s="166"/>
      <c r="F809" s="29"/>
    </row>
    <row r="810" spans="3:6" s="14" customFormat="1" ht="15.75" customHeight="1">
      <c r="C810" s="29"/>
      <c r="D810" s="29"/>
      <c r="E810" s="166"/>
      <c r="F810" s="29"/>
    </row>
    <row r="811" spans="3:6" s="14" customFormat="1" ht="15.75" customHeight="1">
      <c r="C811" s="29"/>
      <c r="D811" s="29"/>
      <c r="E811" s="166"/>
      <c r="F811" s="29"/>
    </row>
    <row r="812" spans="3:6" s="14" customFormat="1" ht="15.75" customHeight="1">
      <c r="C812" s="29"/>
      <c r="D812" s="29"/>
      <c r="E812" s="166"/>
      <c r="F812" s="29"/>
    </row>
    <row r="813" spans="3:6" s="14" customFormat="1" ht="15.75" customHeight="1">
      <c r="C813" s="29"/>
      <c r="D813" s="29"/>
      <c r="E813" s="166"/>
      <c r="F813" s="29"/>
    </row>
    <row r="814" spans="3:6" s="14" customFormat="1" ht="15.75" customHeight="1">
      <c r="C814" s="29"/>
      <c r="D814" s="29"/>
      <c r="E814" s="166"/>
      <c r="F814" s="29"/>
    </row>
    <row r="815" spans="3:6" s="14" customFormat="1" ht="15.75" customHeight="1">
      <c r="C815" s="29"/>
      <c r="D815" s="29"/>
      <c r="E815" s="166"/>
      <c r="F815" s="29"/>
    </row>
    <row r="816" spans="3:6" s="14" customFormat="1" ht="15.75" customHeight="1">
      <c r="C816" s="29"/>
      <c r="D816" s="29"/>
      <c r="E816" s="166"/>
      <c r="F816" s="29"/>
    </row>
    <row r="817" spans="3:6" s="14" customFormat="1" ht="15.75" customHeight="1">
      <c r="C817" s="29"/>
      <c r="D817" s="29"/>
      <c r="E817" s="166"/>
      <c r="F817" s="29"/>
    </row>
    <row r="818" spans="3:6" s="14" customFormat="1" ht="15.75" customHeight="1">
      <c r="C818" s="29"/>
      <c r="D818" s="29"/>
      <c r="E818" s="166"/>
      <c r="F818" s="29"/>
    </row>
    <row r="819" spans="3:6" s="14" customFormat="1" ht="15.75" customHeight="1">
      <c r="C819" s="29"/>
      <c r="D819" s="29"/>
      <c r="E819" s="166"/>
      <c r="F819" s="29"/>
    </row>
    <row r="820" spans="3:6" s="14" customFormat="1" ht="15.75" customHeight="1">
      <c r="C820" s="29"/>
      <c r="D820" s="29"/>
      <c r="E820" s="166"/>
      <c r="F820" s="29"/>
    </row>
    <row r="821" spans="3:6" s="14" customFormat="1" ht="15.75" customHeight="1">
      <c r="C821" s="29"/>
      <c r="D821" s="29"/>
      <c r="E821" s="166"/>
      <c r="F821" s="29"/>
    </row>
    <row r="822" spans="3:6" s="14" customFormat="1" ht="15.75" customHeight="1">
      <c r="C822" s="29"/>
      <c r="D822" s="29"/>
      <c r="E822" s="166"/>
      <c r="F822" s="29"/>
    </row>
    <row r="823" spans="3:6" s="14" customFormat="1" ht="15.75" customHeight="1">
      <c r="C823" s="29"/>
      <c r="D823" s="29"/>
      <c r="E823" s="166"/>
      <c r="F823" s="29"/>
    </row>
    <row r="824" spans="3:6" s="14" customFormat="1" ht="15.75" customHeight="1">
      <c r="C824" s="29"/>
      <c r="D824" s="29"/>
      <c r="E824" s="166"/>
      <c r="F824" s="29"/>
    </row>
    <row r="825" spans="3:6" s="14" customFormat="1" ht="15.75" customHeight="1">
      <c r="C825" s="29"/>
      <c r="D825" s="29"/>
      <c r="E825" s="166"/>
      <c r="F825" s="29"/>
    </row>
    <row r="826" spans="3:6" s="14" customFormat="1" ht="15.75" customHeight="1">
      <c r="C826" s="29"/>
      <c r="D826" s="29"/>
      <c r="E826" s="166"/>
      <c r="F826" s="29"/>
    </row>
    <row r="827" spans="3:6" s="14" customFormat="1" ht="15.75" customHeight="1">
      <c r="C827" s="29"/>
      <c r="D827" s="29"/>
      <c r="E827" s="166"/>
      <c r="F827" s="29"/>
    </row>
    <row r="828" spans="3:6" s="14" customFormat="1" ht="15.75" customHeight="1">
      <c r="C828" s="29"/>
      <c r="D828" s="29"/>
      <c r="E828" s="166"/>
      <c r="F828" s="29"/>
    </row>
    <row r="829" spans="3:6" s="14" customFormat="1" ht="15.75" customHeight="1">
      <c r="C829" s="29"/>
      <c r="D829" s="29"/>
      <c r="E829" s="166"/>
      <c r="F829" s="29"/>
    </row>
    <row r="830" spans="3:6" s="14" customFormat="1" ht="15.75" customHeight="1">
      <c r="C830" s="29"/>
      <c r="D830" s="29"/>
      <c r="E830" s="166"/>
      <c r="F830" s="29"/>
    </row>
    <row r="831" spans="3:6" s="14" customFormat="1" ht="15.75" customHeight="1">
      <c r="C831" s="29"/>
      <c r="D831" s="29"/>
      <c r="E831" s="166"/>
      <c r="F831" s="29"/>
    </row>
    <row r="832" spans="3:6" s="14" customFormat="1" ht="15.75" customHeight="1">
      <c r="C832" s="29"/>
      <c r="D832" s="29"/>
      <c r="E832" s="166"/>
      <c r="F832" s="29"/>
    </row>
    <row r="833" spans="3:6" s="14" customFormat="1" ht="15.75" customHeight="1">
      <c r="C833" s="29"/>
      <c r="D833" s="29"/>
      <c r="E833" s="166"/>
      <c r="F833" s="29"/>
    </row>
    <row r="834" spans="3:6" s="14" customFormat="1" ht="15.75" customHeight="1">
      <c r="C834" s="29"/>
      <c r="D834" s="29"/>
      <c r="E834" s="166"/>
      <c r="F834" s="29"/>
    </row>
    <row r="835" spans="3:6" s="14" customFormat="1" ht="15.75" customHeight="1">
      <c r="C835" s="29"/>
      <c r="D835" s="29"/>
      <c r="E835" s="166"/>
      <c r="F835" s="29"/>
    </row>
    <row r="836" spans="3:6" s="14" customFormat="1" ht="15.75" customHeight="1">
      <c r="C836" s="29"/>
      <c r="D836" s="29"/>
      <c r="E836" s="166"/>
      <c r="F836" s="29"/>
    </row>
    <row r="837" spans="3:6" s="14" customFormat="1" ht="15.75" customHeight="1">
      <c r="C837" s="29"/>
      <c r="D837" s="29"/>
      <c r="E837" s="166"/>
      <c r="F837" s="29"/>
    </row>
    <row r="838" spans="3:6" s="14" customFormat="1" ht="15.75" customHeight="1">
      <c r="C838" s="29"/>
      <c r="D838" s="29"/>
      <c r="E838" s="166"/>
      <c r="F838" s="29"/>
    </row>
    <row r="839" spans="3:6" s="14" customFormat="1" ht="15.75" customHeight="1">
      <c r="C839" s="29"/>
      <c r="D839" s="29"/>
      <c r="E839" s="166"/>
      <c r="F839" s="29"/>
    </row>
    <row r="840" spans="3:6" s="14" customFormat="1" ht="15.75" customHeight="1">
      <c r="C840" s="29"/>
      <c r="D840" s="29"/>
      <c r="E840" s="166"/>
      <c r="F840" s="29"/>
    </row>
    <row r="841" spans="3:6" s="14" customFormat="1" ht="15.75" customHeight="1">
      <c r="C841" s="29"/>
      <c r="D841" s="29"/>
      <c r="E841" s="166"/>
      <c r="F841" s="29"/>
    </row>
    <row r="842" spans="3:6" s="14" customFormat="1" ht="15.75" customHeight="1">
      <c r="C842" s="29"/>
      <c r="D842" s="29"/>
      <c r="E842" s="166"/>
      <c r="F842" s="29"/>
    </row>
    <row r="843" spans="3:6" s="14" customFormat="1" ht="15.75" customHeight="1">
      <c r="C843" s="29"/>
      <c r="D843" s="29"/>
      <c r="E843" s="166"/>
      <c r="F843" s="29"/>
    </row>
    <row r="844" spans="3:6" s="14" customFormat="1" ht="15.75">
      <c r="C844" s="29"/>
      <c r="D844" s="29"/>
      <c r="E844" s="166"/>
      <c r="F844" s="29"/>
    </row>
    <row r="845" spans="3:6" s="14" customFormat="1" ht="15.75">
      <c r="C845" s="29"/>
      <c r="D845" s="29"/>
      <c r="E845" s="166"/>
      <c r="F845" s="29"/>
    </row>
    <row r="846" spans="3:6" s="14" customFormat="1" ht="15.75" customHeight="1">
      <c r="C846" s="29"/>
      <c r="D846" s="29"/>
      <c r="E846" s="166"/>
      <c r="F846" s="29"/>
    </row>
    <row r="847" spans="3:6" s="14" customFormat="1" ht="15.75">
      <c r="C847" s="29"/>
      <c r="D847" s="29"/>
      <c r="E847" s="166"/>
      <c r="F847" s="29"/>
    </row>
    <row r="848" spans="3:6" s="14" customFormat="1" ht="15.75">
      <c r="C848" s="29"/>
      <c r="D848" s="29"/>
      <c r="E848" s="166"/>
      <c r="F848" s="29"/>
    </row>
    <row r="849" spans="3:6" s="14" customFormat="1" ht="15.75">
      <c r="C849" s="29"/>
      <c r="D849" s="29"/>
      <c r="E849" s="166"/>
      <c r="F849" s="29"/>
    </row>
    <row r="850" spans="3:6" s="14" customFormat="1" ht="15.75">
      <c r="C850" s="29"/>
      <c r="D850" s="29"/>
      <c r="E850" s="166"/>
      <c r="F850" s="29"/>
    </row>
    <row r="851" spans="3:6" s="14" customFormat="1" ht="15.75" customHeight="1">
      <c r="C851" s="29"/>
      <c r="D851" s="29"/>
      <c r="E851" s="166"/>
      <c r="F851" s="29"/>
    </row>
    <row r="852" spans="3:6" s="14" customFormat="1" ht="18.75" customHeight="1">
      <c r="C852" s="29"/>
      <c r="D852" s="29"/>
      <c r="E852" s="166"/>
      <c r="F852" s="29"/>
    </row>
    <row r="853" spans="3:6" s="14" customFormat="1" ht="18.75" customHeight="1">
      <c r="C853" s="29"/>
      <c r="D853" s="29"/>
      <c r="E853" s="166"/>
      <c r="F853" s="29"/>
    </row>
    <row r="854" spans="3:6" s="31" customFormat="1" ht="18.75" customHeight="1">
      <c r="C854" s="30"/>
      <c r="D854" s="30"/>
      <c r="E854" s="167"/>
      <c r="F854" s="30"/>
    </row>
    <row r="855" spans="3:6" s="14" customFormat="1" ht="15.75" customHeight="1">
      <c r="C855" s="29"/>
      <c r="D855" s="29"/>
      <c r="E855" s="166"/>
      <c r="F855" s="29"/>
    </row>
    <row r="856" spans="3:6" s="14" customFormat="1" ht="15.75" customHeight="1">
      <c r="C856" s="29"/>
      <c r="D856" s="29"/>
      <c r="E856" s="166"/>
      <c r="F856" s="29"/>
    </row>
    <row r="857" spans="3:6" s="14" customFormat="1" ht="15.75" customHeight="1">
      <c r="C857" s="29"/>
      <c r="D857" s="29"/>
      <c r="E857" s="166"/>
      <c r="F857" s="29"/>
    </row>
    <row r="858" spans="3:6" s="14" customFormat="1" ht="15.75" customHeight="1">
      <c r="C858" s="29"/>
      <c r="D858" s="29"/>
      <c r="E858" s="166"/>
      <c r="F858" s="29"/>
    </row>
    <row r="859" spans="3:6" s="14" customFormat="1" ht="15.75" customHeight="1">
      <c r="C859" s="29"/>
      <c r="D859" s="29"/>
      <c r="E859" s="166"/>
      <c r="F859" s="29"/>
    </row>
    <row r="860" spans="3:6" s="14" customFormat="1" ht="15.75" customHeight="1">
      <c r="C860" s="29"/>
      <c r="D860" s="29"/>
      <c r="E860" s="166"/>
      <c r="F860" s="29"/>
    </row>
    <row r="861" spans="3:6" s="14" customFormat="1" ht="15.75" customHeight="1">
      <c r="C861" s="29"/>
      <c r="D861" s="29"/>
      <c r="E861" s="166"/>
      <c r="F861" s="29"/>
    </row>
    <row r="862" spans="3:6" s="14" customFormat="1" ht="15.75" customHeight="1">
      <c r="C862" s="29"/>
      <c r="D862" s="29"/>
      <c r="E862" s="166"/>
      <c r="F862" s="29"/>
    </row>
    <row r="863" spans="3:6" s="14" customFormat="1" ht="15.75" customHeight="1">
      <c r="C863" s="29"/>
      <c r="D863" s="29"/>
      <c r="E863" s="166"/>
      <c r="F863" s="29"/>
    </row>
    <row r="864" spans="3:6" s="14" customFormat="1" ht="15.75" customHeight="1">
      <c r="C864" s="29"/>
      <c r="D864" s="29"/>
      <c r="E864" s="166"/>
      <c r="F864" s="29"/>
    </row>
    <row r="865" spans="3:6" s="14" customFormat="1" ht="15.75" customHeight="1">
      <c r="C865" s="29"/>
      <c r="D865" s="29"/>
      <c r="E865" s="166"/>
      <c r="F865" s="29"/>
    </row>
    <row r="866" spans="3:6" s="14" customFormat="1" ht="15.75" customHeight="1">
      <c r="C866" s="29"/>
      <c r="D866" s="29"/>
      <c r="E866" s="166"/>
      <c r="F866" s="29"/>
    </row>
    <row r="867" spans="3:6" s="14" customFormat="1" ht="15.75" customHeight="1">
      <c r="C867" s="29"/>
      <c r="D867" s="29"/>
      <c r="E867" s="166"/>
      <c r="F867" s="29"/>
    </row>
    <row r="868" spans="3:6" s="14" customFormat="1" ht="15.75" customHeight="1">
      <c r="C868" s="29"/>
      <c r="D868" s="29"/>
      <c r="E868" s="166"/>
      <c r="F868" s="29"/>
    </row>
    <row r="869" spans="3:6" s="14" customFormat="1" ht="15.75" customHeight="1">
      <c r="C869" s="29"/>
      <c r="D869" s="29"/>
      <c r="E869" s="166"/>
      <c r="F869" s="29"/>
    </row>
    <row r="870" spans="3:6" s="14" customFormat="1" ht="15.75" customHeight="1">
      <c r="C870" s="29"/>
      <c r="D870" s="29"/>
      <c r="E870" s="166"/>
      <c r="F870" s="29"/>
    </row>
    <row r="871" spans="3:6" s="14" customFormat="1" ht="15.75" customHeight="1">
      <c r="C871" s="29"/>
      <c r="D871" s="29"/>
      <c r="E871" s="166"/>
      <c r="F871" s="29"/>
    </row>
    <row r="872" spans="3:6" s="14" customFormat="1" ht="15.75" customHeight="1">
      <c r="C872" s="29"/>
      <c r="D872" s="29"/>
      <c r="E872" s="166"/>
      <c r="F872" s="29"/>
    </row>
    <row r="873" spans="3:6" s="14" customFormat="1" ht="15.75" customHeight="1">
      <c r="C873" s="29"/>
      <c r="D873" s="29"/>
      <c r="E873" s="166"/>
      <c r="F873" s="29"/>
    </row>
    <row r="874" spans="3:6" s="14" customFormat="1" ht="15.75" customHeight="1">
      <c r="C874" s="29"/>
      <c r="D874" s="29"/>
      <c r="E874" s="166"/>
      <c r="F874" s="29"/>
    </row>
    <row r="875" spans="3:6" s="14" customFormat="1" ht="15.75" customHeight="1">
      <c r="C875" s="29"/>
      <c r="D875" s="29"/>
      <c r="E875" s="166"/>
      <c r="F875" s="29"/>
    </row>
    <row r="876" spans="3:6" s="14" customFormat="1" ht="15.75" customHeight="1">
      <c r="C876" s="29"/>
      <c r="D876" s="29"/>
      <c r="E876" s="166"/>
      <c r="F876" s="29"/>
    </row>
    <row r="877" spans="3:6" s="14" customFormat="1" ht="15.75" customHeight="1">
      <c r="C877" s="29"/>
      <c r="D877" s="29"/>
      <c r="E877" s="166"/>
      <c r="F877" s="29"/>
    </row>
    <row r="878" spans="3:6" s="14" customFormat="1" ht="15.75" customHeight="1">
      <c r="C878" s="29"/>
      <c r="D878" s="29"/>
      <c r="E878" s="166"/>
      <c r="F878" s="29"/>
    </row>
    <row r="879" spans="3:6" s="14" customFormat="1" ht="15.75" customHeight="1">
      <c r="C879" s="29"/>
      <c r="D879" s="29"/>
      <c r="E879" s="166"/>
      <c r="F879" s="29"/>
    </row>
    <row r="880" spans="3:6" s="14" customFormat="1" ht="15.75" customHeight="1">
      <c r="C880" s="29"/>
      <c r="D880" s="29"/>
      <c r="E880" s="166"/>
      <c r="F880" s="29"/>
    </row>
    <row r="881" spans="3:6" s="14" customFormat="1" ht="15.75" customHeight="1">
      <c r="C881" s="29"/>
      <c r="D881" s="29"/>
      <c r="E881" s="166"/>
      <c r="F881" s="29"/>
    </row>
    <row r="882" spans="3:6" s="14" customFormat="1" ht="15.75" customHeight="1">
      <c r="C882" s="29"/>
      <c r="D882" s="29"/>
      <c r="E882" s="166"/>
      <c r="F882" s="29"/>
    </row>
    <row r="883" spans="3:6" s="14" customFormat="1" ht="15.75" customHeight="1">
      <c r="C883" s="29"/>
      <c r="D883" s="29"/>
      <c r="E883" s="166"/>
      <c r="F883" s="29"/>
    </row>
    <row r="884" spans="3:6" s="14" customFormat="1" ht="15.75" customHeight="1">
      <c r="C884" s="29"/>
      <c r="D884" s="29"/>
      <c r="E884" s="166"/>
      <c r="F884" s="29"/>
    </row>
    <row r="885" spans="3:6" s="14" customFormat="1" ht="15.75" customHeight="1">
      <c r="C885" s="29"/>
      <c r="D885" s="29"/>
      <c r="E885" s="166"/>
      <c r="F885" s="29"/>
    </row>
    <row r="886" spans="3:6" s="14" customFormat="1" ht="15.75">
      <c r="C886" s="29"/>
      <c r="D886" s="29"/>
      <c r="E886" s="166"/>
      <c r="F886" s="29"/>
    </row>
    <row r="887" spans="3:6" s="14" customFormat="1" ht="15.75">
      <c r="C887" s="29"/>
      <c r="D887" s="29"/>
      <c r="E887" s="166"/>
      <c r="F887" s="29"/>
    </row>
    <row r="888" spans="3:6" s="14" customFormat="1" ht="15.75">
      <c r="C888" s="29"/>
      <c r="D888" s="29"/>
      <c r="E888" s="166"/>
      <c r="F888" s="29"/>
    </row>
    <row r="889" spans="3:6" s="14" customFormat="1" ht="18.75" customHeight="1">
      <c r="C889" s="29"/>
      <c r="D889" s="29"/>
      <c r="E889" s="166"/>
      <c r="F889" s="29"/>
    </row>
    <row r="890" spans="3:6" s="14" customFormat="1" ht="18.75" customHeight="1">
      <c r="C890" s="29"/>
      <c r="D890" s="29"/>
      <c r="E890" s="166"/>
      <c r="F890" s="29"/>
    </row>
    <row r="891" spans="3:6" s="31" customFormat="1" ht="18.75" customHeight="1">
      <c r="C891" s="30"/>
      <c r="D891" s="30"/>
      <c r="E891" s="167"/>
      <c r="F891" s="30"/>
    </row>
    <row r="892" spans="3:6" s="14" customFormat="1" ht="15.75" customHeight="1">
      <c r="C892" s="29"/>
      <c r="D892" s="29"/>
      <c r="E892" s="166"/>
      <c r="F892" s="29"/>
    </row>
    <row r="893" spans="3:6" s="14" customFormat="1" ht="15.75" customHeight="1">
      <c r="C893" s="29"/>
      <c r="D893" s="29"/>
      <c r="E893" s="166"/>
      <c r="F893" s="29"/>
    </row>
    <row r="894" spans="3:6" s="14" customFormat="1" ht="15.75" customHeight="1">
      <c r="C894" s="29"/>
      <c r="D894" s="29"/>
      <c r="E894" s="166"/>
      <c r="F894" s="29"/>
    </row>
    <row r="895" spans="3:6" s="14" customFormat="1" ht="15.75" customHeight="1">
      <c r="C895" s="29"/>
      <c r="D895" s="29"/>
      <c r="E895" s="166"/>
      <c r="F895" s="29"/>
    </row>
    <row r="896" spans="3:6" s="14" customFormat="1" ht="15.75" customHeight="1">
      <c r="C896" s="29"/>
      <c r="D896" s="29"/>
      <c r="E896" s="166"/>
      <c r="F896" s="29"/>
    </row>
    <row r="897" spans="3:6" s="14" customFormat="1" ht="15.75" customHeight="1">
      <c r="C897" s="29"/>
      <c r="D897" s="29"/>
      <c r="E897" s="166"/>
      <c r="F897" s="29"/>
    </row>
    <row r="898" spans="3:6" s="14" customFormat="1" ht="15.75" customHeight="1">
      <c r="C898" s="29"/>
      <c r="D898" s="29"/>
      <c r="E898" s="166"/>
      <c r="F898" s="29"/>
    </row>
    <row r="899" spans="3:6" s="14" customFormat="1" ht="15.75" customHeight="1">
      <c r="C899" s="29"/>
      <c r="D899" s="29"/>
      <c r="E899" s="166"/>
      <c r="F899" s="29"/>
    </row>
    <row r="900" spans="3:6" s="14" customFormat="1" ht="15.75" customHeight="1">
      <c r="C900" s="29"/>
      <c r="D900" s="29"/>
      <c r="E900" s="166"/>
      <c r="F900" s="29"/>
    </row>
    <row r="901" spans="3:6" s="14" customFormat="1" ht="15.75" customHeight="1">
      <c r="C901" s="29"/>
      <c r="D901" s="29"/>
      <c r="E901" s="166"/>
      <c r="F901" s="29"/>
    </row>
    <row r="902" spans="3:6" s="14" customFormat="1" ht="15.75" customHeight="1">
      <c r="C902" s="29"/>
      <c r="D902" s="29"/>
      <c r="E902" s="166"/>
      <c r="F902" s="29"/>
    </row>
    <row r="903" spans="3:6" s="14" customFormat="1" ht="15.75" customHeight="1">
      <c r="C903" s="29"/>
      <c r="D903" s="29"/>
      <c r="E903" s="166"/>
      <c r="F903" s="29"/>
    </row>
    <row r="904" spans="3:6" s="14" customFormat="1" ht="15.75" customHeight="1">
      <c r="C904" s="29"/>
      <c r="D904" s="29"/>
      <c r="E904" s="166"/>
      <c r="F904" s="29"/>
    </row>
    <row r="905" spans="3:6" s="14" customFormat="1" ht="15.75" customHeight="1">
      <c r="C905" s="29"/>
      <c r="D905" s="29"/>
      <c r="E905" s="166"/>
      <c r="F905" s="29"/>
    </row>
    <row r="906" spans="3:6" s="14" customFormat="1" ht="15.75" customHeight="1">
      <c r="C906" s="29"/>
      <c r="D906" s="29"/>
      <c r="E906" s="166"/>
      <c r="F906" s="29"/>
    </row>
    <row r="907" spans="3:6" s="14" customFormat="1" ht="15.75" customHeight="1">
      <c r="C907" s="29"/>
      <c r="D907" s="29"/>
      <c r="E907" s="166"/>
      <c r="F907" s="29"/>
    </row>
    <row r="908" spans="3:6" s="14" customFormat="1" ht="15.75" customHeight="1">
      <c r="C908" s="29"/>
      <c r="D908" s="29"/>
      <c r="E908" s="166"/>
      <c r="F908" s="29"/>
    </row>
    <row r="909" spans="3:6" s="14" customFormat="1" ht="15.75" customHeight="1">
      <c r="C909" s="29"/>
      <c r="D909" s="29"/>
      <c r="E909" s="166"/>
      <c r="F909" s="29"/>
    </row>
    <row r="910" spans="3:6" s="14" customFormat="1" ht="15.75" customHeight="1">
      <c r="C910" s="29"/>
      <c r="D910" s="29"/>
      <c r="E910" s="166"/>
      <c r="F910" s="29"/>
    </row>
    <row r="911" spans="3:6" s="14" customFormat="1" ht="15.75" customHeight="1">
      <c r="C911" s="29"/>
      <c r="D911" s="29"/>
      <c r="E911" s="166"/>
      <c r="F911" s="29"/>
    </row>
    <row r="912" spans="3:6" s="14" customFormat="1" ht="15.75" customHeight="1">
      <c r="C912" s="29"/>
      <c r="D912" s="29"/>
      <c r="E912" s="166"/>
      <c r="F912" s="29"/>
    </row>
    <row r="913" spans="3:6" s="14" customFormat="1" ht="15.75" customHeight="1">
      <c r="C913" s="29"/>
      <c r="D913" s="29"/>
      <c r="E913" s="166"/>
      <c r="F913" s="29"/>
    </row>
    <row r="914" spans="3:6" s="14" customFormat="1" ht="15.75" customHeight="1">
      <c r="C914" s="29"/>
      <c r="D914" s="29"/>
      <c r="E914" s="166"/>
      <c r="F914" s="29"/>
    </row>
    <row r="915" spans="3:6" s="14" customFormat="1" ht="15.75" customHeight="1">
      <c r="C915" s="29"/>
      <c r="D915" s="29"/>
      <c r="E915" s="166"/>
      <c r="F915" s="29"/>
    </row>
    <row r="916" spans="3:6" s="14" customFormat="1" ht="15.75" customHeight="1">
      <c r="C916" s="29"/>
      <c r="D916" s="29"/>
      <c r="E916" s="166"/>
      <c r="F916" s="29"/>
    </row>
    <row r="917" spans="3:6" s="14" customFormat="1" ht="15.75" customHeight="1">
      <c r="C917" s="29"/>
      <c r="D917" s="29"/>
      <c r="E917" s="166"/>
      <c r="F917" s="29"/>
    </row>
    <row r="918" spans="3:6" s="14" customFormat="1" ht="15.75" customHeight="1">
      <c r="C918" s="29"/>
      <c r="D918" s="29"/>
      <c r="E918" s="166"/>
      <c r="F918" s="29"/>
    </row>
    <row r="919" spans="3:6" s="14" customFormat="1" ht="15.75" customHeight="1">
      <c r="C919" s="29"/>
      <c r="D919" s="29"/>
      <c r="E919" s="166"/>
      <c r="F919" s="29"/>
    </row>
    <row r="920" spans="3:6" s="14" customFormat="1" ht="15.75" customHeight="1">
      <c r="C920" s="29"/>
      <c r="D920" s="29"/>
      <c r="E920" s="166"/>
      <c r="F920" s="29"/>
    </row>
    <row r="921" spans="3:6" s="14" customFormat="1" ht="15.75" customHeight="1">
      <c r="C921" s="29"/>
      <c r="D921" s="29"/>
      <c r="E921" s="166"/>
      <c r="F921" s="29"/>
    </row>
    <row r="922" spans="3:6" s="14" customFormat="1" ht="15.75" customHeight="1">
      <c r="C922" s="29"/>
      <c r="D922" s="29"/>
      <c r="E922" s="166"/>
      <c r="F922" s="29"/>
    </row>
    <row r="923" spans="3:6" s="14" customFormat="1" ht="15.75" customHeight="1">
      <c r="C923" s="29"/>
      <c r="D923" s="29"/>
      <c r="E923" s="166"/>
      <c r="F923" s="29"/>
    </row>
    <row r="924" spans="3:6" s="14" customFormat="1" ht="15.75" customHeight="1">
      <c r="C924" s="29"/>
      <c r="D924" s="29"/>
      <c r="E924" s="166"/>
      <c r="F924" s="29"/>
    </row>
    <row r="925" spans="3:6" s="14" customFormat="1" ht="15.75" customHeight="1">
      <c r="C925" s="29"/>
      <c r="D925" s="29"/>
      <c r="E925" s="166"/>
      <c r="F925" s="29"/>
    </row>
    <row r="926" spans="3:6" s="14" customFormat="1" ht="15.75" customHeight="1">
      <c r="C926" s="29"/>
      <c r="D926" s="29"/>
      <c r="E926" s="166"/>
      <c r="F926" s="29"/>
    </row>
    <row r="927" spans="3:6" s="14" customFormat="1" ht="15.75" customHeight="1">
      <c r="C927" s="29"/>
      <c r="D927" s="29"/>
      <c r="E927" s="166"/>
      <c r="F927" s="29"/>
    </row>
    <row r="928" spans="3:6" s="14" customFormat="1" ht="15.75" customHeight="1">
      <c r="C928" s="29"/>
      <c r="D928" s="29"/>
      <c r="E928" s="166"/>
      <c r="F928" s="29"/>
    </row>
    <row r="929" spans="3:6" s="14" customFormat="1" ht="15.75" customHeight="1">
      <c r="C929" s="29"/>
      <c r="D929" s="29"/>
      <c r="E929" s="166"/>
      <c r="F929" s="29"/>
    </row>
    <row r="930" spans="3:6" s="14" customFormat="1" ht="15.75" customHeight="1">
      <c r="C930" s="29"/>
      <c r="D930" s="29"/>
      <c r="E930" s="166"/>
      <c r="F930" s="29"/>
    </row>
    <row r="931" spans="3:6" s="14" customFormat="1" ht="15.75" customHeight="1">
      <c r="C931" s="29"/>
      <c r="D931" s="29"/>
      <c r="E931" s="166"/>
      <c r="F931" s="29"/>
    </row>
    <row r="932" spans="3:6" s="14" customFormat="1" ht="15.75" customHeight="1">
      <c r="C932" s="29"/>
      <c r="D932" s="29"/>
      <c r="E932" s="166"/>
      <c r="F932" s="29"/>
    </row>
    <row r="933" spans="3:6" s="14" customFormat="1" ht="15.75" customHeight="1">
      <c r="C933" s="29"/>
      <c r="D933" s="29"/>
      <c r="E933" s="166"/>
      <c r="F933" s="29"/>
    </row>
    <row r="934" spans="3:6" s="14" customFormat="1" ht="15.75" customHeight="1">
      <c r="C934" s="29"/>
      <c r="D934" s="29"/>
      <c r="E934" s="166"/>
      <c r="F934" s="29"/>
    </row>
    <row r="935" spans="3:6" s="14" customFormat="1" ht="15.75" customHeight="1">
      <c r="C935" s="29"/>
      <c r="D935" s="29"/>
      <c r="E935" s="166"/>
      <c r="F935" s="29"/>
    </row>
    <row r="936" spans="3:6" s="14" customFormat="1" ht="15.75" customHeight="1">
      <c r="C936" s="29"/>
      <c r="D936" s="29"/>
      <c r="E936" s="166"/>
      <c r="F936" s="29"/>
    </row>
    <row r="937" spans="3:6" s="14" customFormat="1" ht="15.75" customHeight="1">
      <c r="C937" s="29"/>
      <c r="D937" s="29"/>
      <c r="E937" s="166"/>
      <c r="F937" s="29"/>
    </row>
    <row r="938" spans="3:6" s="14" customFormat="1" ht="15.75" customHeight="1">
      <c r="C938" s="29"/>
      <c r="D938" s="29"/>
      <c r="E938" s="166"/>
      <c r="F938" s="29"/>
    </row>
    <row r="939" spans="3:6" s="14" customFormat="1" ht="15.75" customHeight="1">
      <c r="C939" s="29"/>
      <c r="D939" s="29"/>
      <c r="E939" s="166"/>
      <c r="F939" s="29"/>
    </row>
    <row r="940" spans="3:6" s="14" customFormat="1" ht="15.75" customHeight="1">
      <c r="C940" s="29"/>
      <c r="D940" s="29"/>
      <c r="E940" s="166"/>
      <c r="F940" s="29"/>
    </row>
    <row r="941" spans="3:6" s="14" customFormat="1" ht="15.75" customHeight="1">
      <c r="C941" s="29"/>
      <c r="D941" s="29"/>
      <c r="E941" s="166"/>
      <c r="F941" s="29"/>
    </row>
    <row r="942" spans="3:6" s="14" customFormat="1" ht="15.75" customHeight="1">
      <c r="C942" s="29"/>
      <c r="D942" s="29"/>
      <c r="E942" s="166"/>
      <c r="F942" s="29"/>
    </row>
    <row r="943" spans="3:6" s="14" customFormat="1" ht="15.75" customHeight="1">
      <c r="C943" s="29"/>
      <c r="D943" s="29"/>
      <c r="E943" s="166"/>
      <c r="F943" s="29"/>
    </row>
    <row r="944" spans="3:6" s="14" customFormat="1" ht="15.75" customHeight="1">
      <c r="C944" s="29"/>
      <c r="D944" s="29"/>
      <c r="E944" s="166"/>
      <c r="F944" s="29"/>
    </row>
    <row r="945" spans="3:6" s="14" customFormat="1" ht="15.75" customHeight="1">
      <c r="C945" s="29"/>
      <c r="D945" s="29"/>
      <c r="E945" s="166"/>
      <c r="F945" s="29"/>
    </row>
    <row r="946" spans="3:6" s="14" customFormat="1" ht="15.75" customHeight="1">
      <c r="C946" s="29"/>
      <c r="D946" s="29"/>
      <c r="E946" s="166"/>
      <c r="F946" s="29"/>
    </row>
    <row r="947" spans="3:6" s="31" customFormat="1" ht="15.75" customHeight="1">
      <c r="C947" s="30"/>
      <c r="D947" s="30"/>
      <c r="E947" s="167"/>
      <c r="F947" s="30"/>
    </row>
    <row r="948" spans="3:6" s="14" customFormat="1" ht="15.75" customHeight="1">
      <c r="C948" s="29"/>
      <c r="D948" s="29"/>
      <c r="E948" s="166"/>
      <c r="F948" s="29"/>
    </row>
    <row r="949" spans="3:6" s="14" customFormat="1" ht="15.75" customHeight="1">
      <c r="C949" s="29"/>
      <c r="D949" s="29"/>
      <c r="E949" s="166"/>
      <c r="F949" s="29"/>
    </row>
    <row r="950" spans="3:6" s="14" customFormat="1" ht="15.75" customHeight="1">
      <c r="C950" s="29"/>
      <c r="D950" s="29"/>
      <c r="E950" s="166"/>
      <c r="F950" s="29"/>
    </row>
    <row r="951" spans="3:6" s="14" customFormat="1" ht="15.75" customHeight="1">
      <c r="C951" s="29"/>
      <c r="D951" s="29"/>
      <c r="E951" s="166"/>
      <c r="F951" s="29"/>
    </row>
    <row r="952" spans="3:6" s="14" customFormat="1" ht="15.75" customHeight="1">
      <c r="C952" s="29"/>
      <c r="D952" s="29"/>
      <c r="E952" s="166"/>
      <c r="F952" s="29"/>
    </row>
    <row r="953" spans="3:6" s="14" customFormat="1" ht="15.75" customHeight="1">
      <c r="C953" s="29"/>
      <c r="D953" s="29"/>
      <c r="E953" s="166"/>
      <c r="F953" s="29"/>
    </row>
    <row r="954" spans="3:6" s="14" customFormat="1" ht="15.75" customHeight="1">
      <c r="C954" s="29"/>
      <c r="D954" s="29"/>
      <c r="E954" s="166"/>
      <c r="F954" s="29"/>
    </row>
    <row r="955" spans="3:6" s="14" customFormat="1" ht="15.75" customHeight="1">
      <c r="C955" s="29"/>
      <c r="D955" s="29"/>
      <c r="E955" s="166"/>
      <c r="F955" s="29"/>
    </row>
    <row r="956" spans="3:6" s="14" customFormat="1" ht="15.75" customHeight="1">
      <c r="C956" s="29"/>
      <c r="D956" s="29"/>
      <c r="E956" s="166"/>
      <c r="F956" s="29"/>
    </row>
    <row r="957" spans="3:6" s="14" customFormat="1" ht="15.75" customHeight="1">
      <c r="C957" s="29"/>
      <c r="D957" s="29"/>
      <c r="E957" s="166"/>
      <c r="F957" s="29"/>
    </row>
    <row r="958" spans="3:6" s="14" customFormat="1" ht="15.75" customHeight="1">
      <c r="C958" s="29"/>
      <c r="D958" s="29"/>
      <c r="E958" s="166"/>
      <c r="F958" s="29"/>
    </row>
    <row r="959" spans="3:6" s="14" customFormat="1" ht="15.75" customHeight="1">
      <c r="C959" s="29"/>
      <c r="D959" s="29"/>
      <c r="E959" s="166"/>
      <c r="F959" s="29"/>
    </row>
    <row r="960" spans="3:6" s="14" customFormat="1" ht="15.75" customHeight="1">
      <c r="C960" s="29"/>
      <c r="D960" s="29"/>
      <c r="E960" s="166"/>
      <c r="F960" s="29"/>
    </row>
    <row r="961" spans="3:6" s="14" customFormat="1" ht="15.75" customHeight="1">
      <c r="C961" s="29"/>
      <c r="D961" s="29"/>
      <c r="E961" s="166"/>
      <c r="F961" s="29"/>
    </row>
    <row r="962" spans="3:6" s="14" customFormat="1" ht="15.75" customHeight="1">
      <c r="C962" s="29"/>
      <c r="D962" s="29"/>
      <c r="E962" s="166"/>
      <c r="F962" s="29"/>
    </row>
    <row r="963" spans="3:6" s="14" customFormat="1" ht="15.75" customHeight="1">
      <c r="C963" s="29"/>
      <c r="D963" s="29"/>
      <c r="E963" s="166"/>
      <c r="F963" s="29"/>
    </row>
    <row r="964" spans="3:6" s="14" customFormat="1" ht="15.75" customHeight="1">
      <c r="C964" s="29"/>
      <c r="D964" s="29"/>
      <c r="E964" s="166"/>
      <c r="F964" s="29"/>
    </row>
    <row r="965" spans="3:6" s="14" customFormat="1" ht="15.75" customHeight="1">
      <c r="C965" s="29"/>
      <c r="D965" s="29"/>
      <c r="E965" s="166"/>
      <c r="F965" s="29"/>
    </row>
    <row r="966" spans="3:6" s="14" customFormat="1" ht="15.75" customHeight="1">
      <c r="C966" s="29"/>
      <c r="D966" s="29"/>
      <c r="E966" s="166"/>
      <c r="F966" s="29"/>
    </row>
    <row r="967" spans="3:6" s="14" customFormat="1" ht="15.75" customHeight="1">
      <c r="C967" s="29"/>
      <c r="D967" s="29"/>
      <c r="E967" s="166"/>
      <c r="F967" s="29"/>
    </row>
    <row r="968" spans="3:6" s="14" customFormat="1" ht="15.75" customHeight="1">
      <c r="C968" s="29"/>
      <c r="D968" s="29"/>
      <c r="E968" s="166"/>
      <c r="F968" s="29"/>
    </row>
    <row r="969" spans="3:6" s="14" customFormat="1" ht="15.75" customHeight="1">
      <c r="C969" s="29"/>
      <c r="D969" s="29"/>
      <c r="E969" s="166"/>
      <c r="F969" s="29"/>
    </row>
    <row r="970" spans="3:6" s="14" customFormat="1" ht="15.75" customHeight="1">
      <c r="C970" s="29"/>
      <c r="D970" s="29"/>
      <c r="E970" s="166"/>
      <c r="F970" s="29"/>
    </row>
    <row r="971" spans="3:6" s="14" customFormat="1" ht="15.75" customHeight="1">
      <c r="C971" s="29"/>
      <c r="D971" s="29"/>
      <c r="E971" s="166"/>
      <c r="F971" s="29"/>
    </row>
    <row r="972" spans="3:6" s="14" customFormat="1" ht="15.75" customHeight="1">
      <c r="C972" s="29"/>
      <c r="D972" s="29"/>
      <c r="E972" s="166"/>
      <c r="F972" s="29"/>
    </row>
    <row r="973" spans="3:6" s="14" customFormat="1" ht="15.75" customHeight="1">
      <c r="C973" s="29"/>
      <c r="D973" s="29"/>
      <c r="E973" s="166"/>
      <c r="F973" s="29"/>
    </row>
    <row r="974" spans="3:6" s="14" customFormat="1" ht="15.75" customHeight="1">
      <c r="C974" s="29"/>
      <c r="D974" s="29"/>
      <c r="E974" s="166"/>
      <c r="F974" s="29"/>
    </row>
    <row r="975" spans="3:6" s="14" customFormat="1" ht="15.75" customHeight="1">
      <c r="C975" s="29"/>
      <c r="D975" s="29"/>
      <c r="E975" s="166"/>
      <c r="F975" s="29"/>
    </row>
    <row r="976" spans="3:6" s="14" customFormat="1" ht="15.75" customHeight="1">
      <c r="C976" s="29"/>
      <c r="D976" s="29"/>
      <c r="E976" s="166"/>
      <c r="F976" s="29"/>
    </row>
    <row r="977" spans="3:6" s="14" customFormat="1" ht="15.75" customHeight="1">
      <c r="C977" s="29"/>
      <c r="D977" s="29"/>
      <c r="E977" s="166"/>
      <c r="F977" s="29"/>
    </row>
    <row r="978" spans="3:6" s="14" customFormat="1" ht="15.75" customHeight="1">
      <c r="C978" s="29"/>
      <c r="D978" s="29"/>
      <c r="E978" s="166"/>
      <c r="F978" s="29"/>
    </row>
    <row r="979" spans="3:6" s="14" customFormat="1" ht="15.75" customHeight="1">
      <c r="C979" s="29"/>
      <c r="D979" s="29"/>
      <c r="E979" s="166"/>
      <c r="F979" s="29"/>
    </row>
    <row r="980" spans="3:6" s="14" customFormat="1" ht="15.75" customHeight="1">
      <c r="C980" s="29"/>
      <c r="D980" s="29"/>
      <c r="E980" s="166"/>
      <c r="F980" s="29"/>
    </row>
    <row r="981" spans="3:6" s="14" customFormat="1" ht="15.75" customHeight="1">
      <c r="C981" s="29"/>
      <c r="D981" s="29"/>
      <c r="E981" s="166"/>
      <c r="F981" s="29"/>
    </row>
    <row r="982" spans="3:6" s="14" customFormat="1" ht="15.75" customHeight="1">
      <c r="C982" s="29"/>
      <c r="D982" s="29"/>
      <c r="E982" s="166"/>
      <c r="F982" s="29"/>
    </row>
    <row r="983" spans="3:6" s="14" customFormat="1" ht="15.75" customHeight="1">
      <c r="C983" s="29"/>
      <c r="D983" s="29"/>
      <c r="E983" s="166"/>
      <c r="F983" s="29"/>
    </row>
    <row r="984" spans="3:6" s="14" customFormat="1" ht="15.75" customHeight="1">
      <c r="C984" s="29"/>
      <c r="D984" s="29"/>
      <c r="E984" s="166"/>
      <c r="F984" s="29"/>
    </row>
    <row r="985" spans="3:6" s="14" customFormat="1" ht="15.75" customHeight="1">
      <c r="C985" s="29"/>
      <c r="D985" s="29"/>
      <c r="E985" s="166"/>
      <c r="F985" s="29"/>
    </row>
    <row r="986" spans="3:6" s="14" customFormat="1" ht="15.75" customHeight="1">
      <c r="C986" s="29"/>
      <c r="D986" s="29"/>
      <c r="E986" s="166"/>
      <c r="F986" s="29"/>
    </row>
    <row r="987" spans="3:6" s="14" customFormat="1" ht="15.75" customHeight="1">
      <c r="C987" s="29"/>
      <c r="D987" s="29"/>
      <c r="E987" s="166"/>
      <c r="F987" s="29"/>
    </row>
    <row r="988" spans="3:6" s="14" customFormat="1" ht="15.75" customHeight="1">
      <c r="C988" s="29"/>
      <c r="D988" s="29"/>
      <c r="E988" s="166"/>
      <c r="F988" s="29"/>
    </row>
    <row r="989" spans="3:6" s="14" customFormat="1" ht="15.75" customHeight="1">
      <c r="C989" s="29"/>
      <c r="D989" s="29"/>
      <c r="E989" s="166"/>
      <c r="F989" s="29"/>
    </row>
    <row r="990" spans="3:6" s="14" customFormat="1" ht="15.75" customHeight="1">
      <c r="C990" s="29"/>
      <c r="D990" s="29"/>
      <c r="E990" s="166"/>
      <c r="F990" s="29"/>
    </row>
    <row r="991" spans="3:6" s="14" customFormat="1" ht="15.75" customHeight="1">
      <c r="C991" s="29"/>
      <c r="D991" s="29"/>
      <c r="E991" s="166"/>
      <c r="F991" s="29"/>
    </row>
    <row r="992" spans="3:6" s="14" customFormat="1" ht="15.75" customHeight="1">
      <c r="C992" s="29"/>
      <c r="D992" s="29"/>
      <c r="E992" s="166"/>
      <c r="F992" s="29"/>
    </row>
    <row r="993" spans="3:6" s="14" customFormat="1" ht="15.75" customHeight="1">
      <c r="C993" s="29"/>
      <c r="D993" s="29"/>
      <c r="E993" s="166"/>
      <c r="F993" s="29"/>
    </row>
    <row r="994" spans="3:6" s="14" customFormat="1" ht="15.75" customHeight="1">
      <c r="C994" s="29"/>
      <c r="D994" s="29"/>
      <c r="E994" s="166"/>
      <c r="F994" s="29"/>
    </row>
    <row r="995" spans="3:6" s="14" customFormat="1" ht="15.75" customHeight="1">
      <c r="C995" s="29"/>
      <c r="D995" s="29"/>
      <c r="E995" s="166"/>
      <c r="F995" s="29"/>
    </row>
    <row r="996" spans="3:6" s="14" customFormat="1" ht="15.75" customHeight="1">
      <c r="C996" s="29"/>
      <c r="D996" s="29"/>
      <c r="E996" s="166"/>
      <c r="F996" s="29"/>
    </row>
    <row r="997" spans="3:6" s="14" customFormat="1" ht="15.75" customHeight="1">
      <c r="C997" s="29"/>
      <c r="D997" s="29"/>
      <c r="E997" s="166"/>
      <c r="F997" s="29"/>
    </row>
    <row r="998" spans="3:6" s="14" customFormat="1" ht="15.75">
      <c r="C998" s="29"/>
      <c r="D998" s="29"/>
      <c r="E998" s="166"/>
      <c r="F998" s="29"/>
    </row>
    <row r="999" spans="3:6" s="14" customFormat="1" ht="15.75">
      <c r="C999" s="29"/>
      <c r="D999" s="29"/>
      <c r="E999" s="166"/>
      <c r="F999" s="29"/>
    </row>
    <row r="1000" spans="3:6" s="14" customFormat="1" ht="15.75">
      <c r="C1000" s="29"/>
      <c r="D1000" s="29"/>
      <c r="E1000" s="166"/>
      <c r="F1000" s="29"/>
    </row>
    <row r="1001" spans="3:6" s="14" customFormat="1" ht="15.75">
      <c r="C1001" s="29"/>
      <c r="D1001" s="29"/>
      <c r="E1001" s="166"/>
      <c r="F1001" s="29"/>
    </row>
    <row r="1002" spans="3:6" s="14" customFormat="1" ht="15.75">
      <c r="C1002" s="29"/>
      <c r="D1002" s="29"/>
      <c r="E1002" s="166"/>
      <c r="F1002" s="29"/>
    </row>
    <row r="1003" spans="3:6" s="14" customFormat="1" ht="15.75">
      <c r="C1003" s="29"/>
      <c r="D1003" s="29"/>
      <c r="E1003" s="166"/>
      <c r="F1003" s="29"/>
    </row>
    <row r="1004" spans="3:6" s="14" customFormat="1" ht="15.75" customHeight="1">
      <c r="C1004" s="29"/>
      <c r="D1004" s="29"/>
      <c r="E1004" s="166"/>
      <c r="F1004" s="29"/>
    </row>
    <row r="1005" spans="3:6" s="14" customFormat="1" ht="15.75" customHeight="1">
      <c r="C1005" s="29"/>
      <c r="D1005" s="29"/>
      <c r="E1005" s="166"/>
      <c r="F1005" s="29"/>
    </row>
    <row r="1006" spans="3:6" s="14" customFormat="1" ht="15.75" customHeight="1">
      <c r="C1006" s="29"/>
      <c r="D1006" s="29"/>
      <c r="E1006" s="166"/>
      <c r="F1006" s="29"/>
    </row>
    <row r="1007" spans="3:6" s="14" customFormat="1" ht="15.75">
      <c r="C1007" s="29"/>
      <c r="D1007" s="29"/>
      <c r="E1007" s="166"/>
      <c r="F1007" s="29"/>
    </row>
    <row r="1008" spans="3:6" s="14" customFormat="1" ht="15.75">
      <c r="C1008" s="29"/>
      <c r="D1008" s="29"/>
      <c r="E1008" s="166"/>
      <c r="F1008" s="29"/>
    </row>
    <row r="1009" spans="3:6" s="14" customFormat="1" ht="15.75">
      <c r="C1009" s="29"/>
      <c r="D1009" s="29"/>
      <c r="E1009" s="166"/>
      <c r="F1009" s="29"/>
    </row>
    <row r="1010" spans="3:6" s="14" customFormat="1" ht="15.75" customHeight="1">
      <c r="C1010" s="29"/>
      <c r="D1010" s="29"/>
      <c r="E1010" s="166"/>
      <c r="F1010" s="29"/>
    </row>
    <row r="1011" spans="3:6" s="14" customFormat="1" ht="15.75" customHeight="1">
      <c r="C1011" s="29"/>
      <c r="D1011" s="29"/>
      <c r="E1011" s="166"/>
      <c r="F1011" s="29"/>
    </row>
    <row r="1012" spans="3:6" s="14" customFormat="1" ht="15.75" customHeight="1">
      <c r="C1012" s="29"/>
      <c r="D1012" s="29"/>
      <c r="E1012" s="166"/>
      <c r="F1012" s="29"/>
    </row>
    <row r="1013" spans="3:6" s="14" customFormat="1" ht="15.75" customHeight="1">
      <c r="C1013" s="29"/>
      <c r="D1013" s="29"/>
      <c r="E1013" s="166"/>
      <c r="F1013" s="29"/>
    </row>
    <row r="1014" spans="3:6" s="14" customFormat="1" ht="15.75" customHeight="1">
      <c r="C1014" s="29"/>
      <c r="D1014" s="29"/>
      <c r="E1014" s="166"/>
      <c r="F1014" s="29"/>
    </row>
    <row r="1015" spans="3:6" s="14" customFormat="1" ht="15.75" customHeight="1">
      <c r="C1015" s="29"/>
      <c r="D1015" s="29"/>
      <c r="E1015" s="166"/>
      <c r="F1015" s="29"/>
    </row>
    <row r="1016" spans="3:6" s="14" customFormat="1" ht="15.75" customHeight="1">
      <c r="C1016" s="29"/>
      <c r="D1016" s="29"/>
      <c r="E1016" s="166"/>
      <c r="F1016" s="29"/>
    </row>
    <row r="1017" spans="3:6" s="31" customFormat="1" ht="15.75" customHeight="1">
      <c r="C1017" s="30"/>
      <c r="D1017" s="30"/>
      <c r="E1017" s="167"/>
      <c r="F1017" s="30"/>
    </row>
    <row r="1018" spans="3:6" s="14" customFormat="1" ht="17.25" customHeight="1">
      <c r="C1018" s="29"/>
      <c r="D1018" s="29"/>
      <c r="E1018" s="166"/>
      <c r="F1018" s="29"/>
    </row>
    <row r="1019" spans="3:6" s="14" customFormat="1" ht="17.25" customHeight="1">
      <c r="C1019" s="29"/>
      <c r="D1019" s="29"/>
      <c r="E1019" s="166"/>
      <c r="F1019" s="29"/>
    </row>
    <row r="1020" spans="3:6" s="14" customFormat="1" ht="15.75">
      <c r="C1020" s="29"/>
      <c r="D1020" s="29"/>
      <c r="E1020" s="166"/>
      <c r="F1020" s="29"/>
    </row>
    <row r="1021" spans="3:6" s="14" customFormat="1" ht="15.75">
      <c r="C1021" s="29"/>
      <c r="D1021" s="29"/>
      <c r="E1021" s="166"/>
      <c r="F1021" s="29"/>
    </row>
    <row r="1022" spans="3:6" s="14" customFormat="1" ht="18.75" customHeight="1">
      <c r="C1022" s="29"/>
      <c r="D1022" s="29"/>
      <c r="E1022" s="166"/>
      <c r="F1022" s="29"/>
    </row>
    <row r="1023" spans="3:6" s="14" customFormat="1" ht="15.75">
      <c r="C1023" s="29"/>
      <c r="D1023" s="29"/>
      <c r="E1023" s="166"/>
      <c r="F1023" s="29"/>
    </row>
    <row r="1024" spans="3:6" s="14" customFormat="1" ht="15.75" customHeight="1">
      <c r="C1024" s="29"/>
      <c r="D1024" s="29"/>
      <c r="E1024" s="166"/>
      <c r="F1024" s="29"/>
    </row>
    <row r="1025" spans="3:6" s="14" customFormat="1" ht="15.75" customHeight="1">
      <c r="C1025" s="29"/>
      <c r="D1025" s="29"/>
      <c r="E1025" s="166"/>
      <c r="F1025" s="29"/>
    </row>
    <row r="1026" spans="3:6" s="14" customFormat="1" ht="15.75" customHeight="1">
      <c r="C1026" s="29"/>
      <c r="D1026" s="29"/>
      <c r="E1026" s="166"/>
      <c r="F1026" s="29"/>
    </row>
    <row r="1027" spans="3:6" s="14" customFormat="1" ht="15.75" customHeight="1">
      <c r="C1027" s="29"/>
      <c r="D1027" s="29"/>
      <c r="E1027" s="166"/>
      <c r="F1027" s="29"/>
    </row>
    <row r="1028" spans="3:6" s="14" customFormat="1" ht="15.75" customHeight="1">
      <c r="C1028" s="29"/>
      <c r="D1028" s="29"/>
      <c r="E1028" s="166"/>
      <c r="F1028" s="29"/>
    </row>
    <row r="1029" spans="3:6" s="14" customFormat="1" ht="15.75" customHeight="1">
      <c r="C1029" s="29"/>
      <c r="D1029" s="29"/>
      <c r="E1029" s="166"/>
      <c r="F1029" s="29"/>
    </row>
    <row r="1030" spans="3:6" s="14" customFormat="1" ht="15.75" customHeight="1">
      <c r="C1030" s="29"/>
      <c r="D1030" s="29"/>
      <c r="E1030" s="166"/>
      <c r="F1030" s="29"/>
    </row>
    <row r="1031" spans="3:6" s="14" customFormat="1" ht="15.75" customHeight="1">
      <c r="C1031" s="29"/>
      <c r="D1031" s="29"/>
      <c r="E1031" s="166"/>
      <c r="F1031" s="29"/>
    </row>
    <row r="1032" spans="3:6" s="14" customFormat="1" ht="15.75" customHeight="1">
      <c r="C1032" s="29"/>
      <c r="D1032" s="29"/>
      <c r="E1032" s="166"/>
      <c r="F1032" s="29"/>
    </row>
    <row r="1033" spans="3:6" s="14" customFormat="1" ht="15.75" customHeight="1">
      <c r="C1033" s="29"/>
      <c r="D1033" s="29"/>
      <c r="E1033" s="166"/>
      <c r="F1033" s="29"/>
    </row>
    <row r="1034" spans="3:6" s="14" customFormat="1" ht="15.75" customHeight="1">
      <c r="C1034" s="29"/>
      <c r="D1034" s="29"/>
      <c r="E1034" s="166"/>
      <c r="F1034" s="29"/>
    </row>
    <row r="1035" spans="3:6" s="14" customFormat="1" ht="15.75" customHeight="1">
      <c r="C1035" s="29"/>
      <c r="D1035" s="29"/>
      <c r="E1035" s="166"/>
      <c r="F1035" s="29"/>
    </row>
    <row r="1036" spans="3:6" s="14" customFormat="1" ht="15.75" customHeight="1">
      <c r="C1036" s="29"/>
      <c r="D1036" s="29"/>
      <c r="E1036" s="166"/>
      <c r="F1036" s="29"/>
    </row>
    <row r="1037" spans="3:6" s="14" customFormat="1" ht="15.75" customHeight="1">
      <c r="C1037" s="29"/>
      <c r="D1037" s="29"/>
      <c r="E1037" s="166"/>
      <c r="F1037" s="29"/>
    </row>
    <row r="1038" spans="3:6" s="14" customFormat="1" ht="15.75" customHeight="1">
      <c r="C1038" s="29"/>
      <c r="D1038" s="29"/>
      <c r="E1038" s="166"/>
      <c r="F1038" s="29"/>
    </row>
    <row r="1039" spans="3:6" s="14" customFormat="1" ht="15.75" customHeight="1">
      <c r="C1039" s="29"/>
      <c r="D1039" s="29"/>
      <c r="E1039" s="166"/>
      <c r="F1039" s="29"/>
    </row>
    <row r="1040" spans="3:6" s="14" customFormat="1" ht="15.75" customHeight="1">
      <c r="C1040" s="29"/>
      <c r="D1040" s="29"/>
      <c r="E1040" s="166"/>
      <c r="F1040" s="29"/>
    </row>
    <row r="1041" spans="3:6" s="14" customFormat="1" ht="15.75" customHeight="1">
      <c r="C1041" s="29"/>
      <c r="D1041" s="29"/>
      <c r="E1041" s="166"/>
      <c r="F1041" s="29"/>
    </row>
    <row r="1042" spans="3:6" s="14" customFormat="1" ht="15.75" customHeight="1">
      <c r="C1042" s="29"/>
      <c r="D1042" s="29"/>
      <c r="E1042" s="166"/>
      <c r="F1042" s="29"/>
    </row>
    <row r="1043" spans="3:6" s="14" customFormat="1" ht="15.75" customHeight="1">
      <c r="C1043" s="29"/>
      <c r="D1043" s="29"/>
      <c r="E1043" s="166"/>
      <c r="F1043" s="29"/>
    </row>
    <row r="1044" spans="3:6" s="14" customFormat="1" ht="15.75" customHeight="1">
      <c r="C1044" s="29"/>
      <c r="D1044" s="29"/>
      <c r="E1044" s="166"/>
      <c r="F1044" s="29"/>
    </row>
    <row r="1045" spans="3:6" s="14" customFormat="1" ht="15.75" customHeight="1">
      <c r="C1045" s="29"/>
      <c r="D1045" s="29"/>
      <c r="E1045" s="166"/>
      <c r="F1045" s="29"/>
    </row>
    <row r="1046" spans="3:6" s="14" customFormat="1" ht="15.75" customHeight="1">
      <c r="C1046" s="29"/>
      <c r="D1046" s="29"/>
      <c r="E1046" s="166"/>
      <c r="F1046" s="29"/>
    </row>
    <row r="1047" spans="3:6" s="14" customFormat="1" ht="15.75" customHeight="1">
      <c r="C1047" s="29"/>
      <c r="D1047" s="29"/>
      <c r="E1047" s="166"/>
      <c r="F1047" s="29"/>
    </row>
    <row r="1048" spans="3:6" s="14" customFormat="1" ht="15.75" customHeight="1">
      <c r="C1048" s="29"/>
      <c r="D1048" s="29"/>
      <c r="E1048" s="166"/>
      <c r="F1048" s="29"/>
    </row>
    <row r="1049" spans="3:6" s="14" customFormat="1" ht="15.75" customHeight="1">
      <c r="C1049" s="29"/>
      <c r="D1049" s="29"/>
      <c r="E1049" s="166"/>
      <c r="F1049" s="29"/>
    </row>
    <row r="1050" spans="3:6" s="14" customFormat="1" ht="15.75" customHeight="1">
      <c r="C1050" s="29"/>
      <c r="D1050" s="29"/>
      <c r="E1050" s="166"/>
      <c r="F1050" s="29"/>
    </row>
    <row r="1051" spans="3:6" s="14" customFormat="1" ht="15.75" customHeight="1">
      <c r="C1051" s="29"/>
      <c r="D1051" s="29"/>
      <c r="E1051" s="166"/>
      <c r="F1051" s="29"/>
    </row>
    <row r="1052" spans="3:6" s="14" customFormat="1" ht="15.75" customHeight="1">
      <c r="C1052" s="29"/>
      <c r="D1052" s="29"/>
      <c r="E1052" s="166"/>
      <c r="F1052" s="29"/>
    </row>
    <row r="1053" spans="3:6" s="14" customFormat="1" ht="15.75" customHeight="1">
      <c r="C1053" s="29"/>
      <c r="D1053" s="29"/>
      <c r="E1053" s="166"/>
      <c r="F1053" s="29"/>
    </row>
    <row r="1054" spans="3:6" s="14" customFormat="1" ht="15.75" customHeight="1">
      <c r="C1054" s="29"/>
      <c r="D1054" s="29"/>
      <c r="E1054" s="166"/>
      <c r="F1054" s="29"/>
    </row>
    <row r="1055" spans="3:6" s="14" customFormat="1" ht="15.75" customHeight="1">
      <c r="C1055" s="29"/>
      <c r="D1055" s="29"/>
      <c r="E1055" s="166"/>
      <c r="F1055" s="29"/>
    </row>
    <row r="1056" spans="3:6" s="14" customFormat="1" ht="15.75" customHeight="1">
      <c r="C1056" s="29"/>
      <c r="D1056" s="29"/>
      <c r="E1056" s="166"/>
      <c r="F1056" s="29"/>
    </row>
    <row r="1057" spans="3:6" s="14" customFormat="1" ht="15.75" customHeight="1">
      <c r="C1057" s="29"/>
      <c r="D1057" s="29"/>
      <c r="E1057" s="166"/>
      <c r="F1057" s="29"/>
    </row>
    <row r="1058" spans="3:6" s="14" customFormat="1" ht="15.75" customHeight="1">
      <c r="C1058" s="29"/>
      <c r="D1058" s="29"/>
      <c r="E1058" s="166"/>
      <c r="F1058" s="29"/>
    </row>
    <row r="1059" spans="3:6" s="14" customFormat="1" ht="15.75" customHeight="1">
      <c r="C1059" s="29"/>
      <c r="D1059" s="29"/>
      <c r="E1059" s="166"/>
      <c r="F1059" s="29"/>
    </row>
    <row r="1060" spans="3:6" s="14" customFormat="1" ht="15.75" customHeight="1">
      <c r="C1060" s="29"/>
      <c r="D1060" s="29"/>
      <c r="E1060" s="166"/>
      <c r="F1060" s="29"/>
    </row>
    <row r="1061" spans="3:6" s="14" customFormat="1" ht="15.75" customHeight="1">
      <c r="C1061" s="29"/>
      <c r="D1061" s="29"/>
      <c r="E1061" s="166"/>
      <c r="F1061" s="29"/>
    </row>
    <row r="1062" spans="3:6" s="31" customFormat="1" ht="15.75" customHeight="1">
      <c r="C1062" s="30"/>
      <c r="D1062" s="30"/>
      <c r="E1062" s="167"/>
      <c r="F1062" s="30"/>
    </row>
    <row r="1063" spans="3:6" s="14" customFormat="1" ht="15.75" customHeight="1">
      <c r="C1063" s="29"/>
      <c r="D1063" s="29"/>
      <c r="E1063" s="166"/>
      <c r="F1063" s="29"/>
    </row>
    <row r="1064" spans="3:6" s="14" customFormat="1" ht="15.75" customHeight="1">
      <c r="C1064" s="29"/>
      <c r="D1064" s="29"/>
      <c r="E1064" s="166"/>
      <c r="F1064" s="29"/>
    </row>
    <row r="1065" spans="3:6" s="14" customFormat="1" ht="15.75" customHeight="1">
      <c r="C1065" s="29"/>
      <c r="D1065" s="29"/>
      <c r="E1065" s="166"/>
      <c r="F1065" s="29"/>
    </row>
    <row r="1066" spans="3:6" s="14" customFormat="1" ht="15.75" customHeight="1">
      <c r="C1066" s="29"/>
      <c r="D1066" s="29"/>
      <c r="E1066" s="166"/>
      <c r="F1066" s="29"/>
    </row>
    <row r="1067" spans="3:6" s="14" customFormat="1" ht="15.75" customHeight="1">
      <c r="C1067" s="29"/>
      <c r="D1067" s="29"/>
      <c r="E1067" s="166"/>
      <c r="F1067" s="29"/>
    </row>
    <row r="1068" spans="3:6" s="14" customFormat="1" ht="15.75" customHeight="1">
      <c r="C1068" s="29"/>
      <c r="D1068" s="29"/>
      <c r="E1068" s="166"/>
      <c r="F1068" s="29"/>
    </row>
    <row r="1069" spans="3:6" s="14" customFormat="1" ht="15.75" customHeight="1">
      <c r="C1069" s="29"/>
      <c r="D1069" s="29"/>
      <c r="E1069" s="166"/>
      <c r="F1069" s="29"/>
    </row>
    <row r="1070" spans="3:6" s="14" customFormat="1" ht="15.75" customHeight="1">
      <c r="C1070" s="29"/>
      <c r="D1070" s="29"/>
      <c r="E1070" s="166"/>
      <c r="F1070" s="29"/>
    </row>
    <row r="1071" spans="3:6" s="14" customFormat="1" ht="15.75" customHeight="1">
      <c r="C1071" s="29"/>
      <c r="D1071" s="29"/>
      <c r="E1071" s="166"/>
      <c r="F1071" s="29"/>
    </row>
    <row r="1072" spans="3:6" s="14" customFormat="1" ht="17.25" customHeight="1">
      <c r="C1072" s="29"/>
      <c r="D1072" s="29"/>
      <c r="E1072" s="166"/>
      <c r="F1072" s="29"/>
    </row>
    <row r="1073" spans="3:6" s="14" customFormat="1" ht="17.25" customHeight="1">
      <c r="C1073" s="29"/>
      <c r="D1073" s="29"/>
      <c r="E1073" s="166"/>
      <c r="F1073" s="29"/>
    </row>
    <row r="1074" spans="3:6" s="14" customFormat="1" ht="17.25" customHeight="1">
      <c r="C1074" s="29"/>
      <c r="D1074" s="29"/>
      <c r="E1074" s="166"/>
      <c r="F1074" s="29"/>
    </row>
    <row r="1075" spans="3:6" s="14" customFormat="1" ht="15.75">
      <c r="C1075" s="29"/>
      <c r="D1075" s="29"/>
      <c r="E1075" s="166"/>
      <c r="F1075" s="29"/>
    </row>
    <row r="1076" spans="3:6" s="14" customFormat="1" ht="18.75" customHeight="1">
      <c r="C1076" s="29"/>
      <c r="D1076" s="29"/>
      <c r="E1076" s="166"/>
      <c r="F1076" s="29"/>
    </row>
    <row r="1077" spans="3:6" s="14" customFormat="1" ht="18.75" customHeight="1">
      <c r="C1077" s="29"/>
      <c r="D1077" s="29"/>
      <c r="E1077" s="166"/>
      <c r="F1077" s="29"/>
    </row>
    <row r="1078" spans="3:6" s="14" customFormat="1" ht="18.75" customHeight="1">
      <c r="C1078" s="29"/>
      <c r="D1078" s="29"/>
      <c r="E1078" s="166"/>
      <c r="F1078" s="29"/>
    </row>
    <row r="1079" spans="3:6" s="14" customFormat="1" ht="15.75" customHeight="1">
      <c r="C1079" s="29"/>
      <c r="D1079" s="29"/>
      <c r="E1079" s="166"/>
      <c r="F1079" s="29"/>
    </row>
    <row r="1080" spans="3:6" s="14" customFormat="1" ht="15.75" customHeight="1">
      <c r="C1080" s="29"/>
      <c r="D1080" s="29"/>
      <c r="E1080" s="166"/>
      <c r="F1080" s="29"/>
    </row>
    <row r="1081" spans="3:6" s="14" customFormat="1" ht="15.75" customHeight="1">
      <c r="C1081" s="29"/>
      <c r="D1081" s="29"/>
      <c r="E1081" s="166"/>
      <c r="F1081" s="29"/>
    </row>
    <row r="1082" spans="3:6" s="14" customFormat="1" ht="15.75" customHeight="1">
      <c r="C1082" s="29"/>
      <c r="D1082" s="29"/>
      <c r="E1082" s="166"/>
      <c r="F1082" s="29"/>
    </row>
    <row r="1083" spans="3:6" s="14" customFormat="1" ht="15.75" customHeight="1">
      <c r="C1083" s="29"/>
      <c r="D1083" s="29"/>
      <c r="E1083" s="166"/>
      <c r="F1083" s="29"/>
    </row>
    <row r="1084" spans="3:6" s="14" customFormat="1" ht="15.75" customHeight="1">
      <c r="C1084" s="29"/>
      <c r="D1084" s="29"/>
      <c r="E1084" s="166"/>
      <c r="F1084" s="29"/>
    </row>
    <row r="1085" spans="3:6" s="14" customFormat="1" ht="15.75" customHeight="1">
      <c r="C1085" s="29"/>
      <c r="D1085" s="29"/>
      <c r="E1085" s="166"/>
      <c r="F1085" s="29"/>
    </row>
    <row r="1086" spans="3:6" s="14" customFormat="1" ht="15.75" customHeight="1">
      <c r="C1086" s="29"/>
      <c r="D1086" s="29"/>
      <c r="E1086" s="166"/>
      <c r="F1086" s="29"/>
    </row>
    <row r="1087" spans="3:6" s="14" customFormat="1" ht="15.75" customHeight="1">
      <c r="C1087" s="29"/>
      <c r="D1087" s="29"/>
      <c r="E1087" s="166"/>
      <c r="F1087" s="29"/>
    </row>
    <row r="1088" spans="3:6" s="14" customFormat="1" ht="15.75" customHeight="1">
      <c r="C1088" s="29"/>
      <c r="D1088" s="29"/>
      <c r="E1088" s="166"/>
      <c r="F1088" s="29"/>
    </row>
    <row r="1089" spans="3:6" s="14" customFormat="1" ht="15.75" customHeight="1">
      <c r="C1089" s="29"/>
      <c r="D1089" s="29"/>
      <c r="E1089" s="166"/>
      <c r="F1089" s="29"/>
    </row>
    <row r="1090" spans="3:6" s="14" customFormat="1" ht="15.75" customHeight="1">
      <c r="C1090" s="29"/>
      <c r="D1090" s="29"/>
      <c r="E1090" s="166"/>
      <c r="F1090" s="29"/>
    </row>
    <row r="1091" spans="3:6" s="14" customFormat="1" ht="15.75" customHeight="1">
      <c r="C1091" s="29"/>
      <c r="D1091" s="29"/>
      <c r="E1091" s="166"/>
      <c r="F1091" s="29"/>
    </row>
    <row r="1092" spans="3:6" s="14" customFormat="1" ht="15.75" customHeight="1">
      <c r="C1092" s="29"/>
      <c r="D1092" s="29"/>
      <c r="E1092" s="166"/>
      <c r="F1092" s="29"/>
    </row>
    <row r="1093" spans="3:6" s="14" customFormat="1" ht="15.75" customHeight="1">
      <c r="C1093" s="29"/>
      <c r="D1093" s="29"/>
      <c r="E1093" s="166"/>
      <c r="F1093" s="29"/>
    </row>
    <row r="1094" spans="3:6" s="14" customFormat="1" ht="15.75" customHeight="1">
      <c r="C1094" s="29"/>
      <c r="D1094" s="29"/>
      <c r="E1094" s="166"/>
      <c r="F1094" s="29"/>
    </row>
    <row r="1095" spans="3:6" s="14" customFormat="1" ht="15.75" customHeight="1">
      <c r="C1095" s="29"/>
      <c r="D1095" s="29"/>
      <c r="E1095" s="166"/>
      <c r="F1095" s="29"/>
    </row>
    <row r="1096" spans="3:6" s="14" customFormat="1" ht="15.75" customHeight="1">
      <c r="C1096" s="29"/>
      <c r="D1096" s="29"/>
      <c r="E1096" s="166"/>
      <c r="F1096" s="29"/>
    </row>
    <row r="1097" spans="3:6" s="14" customFormat="1" ht="15.75" customHeight="1">
      <c r="C1097" s="29"/>
      <c r="D1097" s="29"/>
      <c r="E1097" s="166"/>
      <c r="F1097" s="29"/>
    </row>
    <row r="1098" spans="3:6" s="14" customFormat="1" ht="15.75" customHeight="1">
      <c r="C1098" s="29"/>
      <c r="D1098" s="29"/>
      <c r="E1098" s="166"/>
      <c r="F1098" s="29"/>
    </row>
    <row r="1099" spans="3:6" s="14" customFormat="1" ht="15.75" customHeight="1">
      <c r="C1099" s="29"/>
      <c r="D1099" s="29"/>
      <c r="E1099" s="166"/>
      <c r="F1099" s="29"/>
    </row>
    <row r="1100" spans="3:6" s="14" customFormat="1" ht="15.75" customHeight="1">
      <c r="C1100" s="29"/>
      <c r="D1100" s="29"/>
      <c r="E1100" s="166"/>
      <c r="F1100" s="29"/>
    </row>
    <row r="1101" spans="3:6" s="14" customFormat="1" ht="15.75" customHeight="1">
      <c r="C1101" s="29"/>
      <c r="D1101" s="29"/>
      <c r="E1101" s="166"/>
      <c r="F1101" s="29"/>
    </row>
    <row r="1102" spans="3:6" s="14" customFormat="1" ht="15.75" customHeight="1">
      <c r="C1102" s="29"/>
      <c r="D1102" s="29"/>
      <c r="E1102" s="166"/>
      <c r="F1102" s="29"/>
    </row>
    <row r="1103" spans="3:6" s="14" customFormat="1" ht="15.75" customHeight="1">
      <c r="C1103" s="29"/>
      <c r="D1103" s="29"/>
      <c r="E1103" s="166"/>
      <c r="F1103" s="29"/>
    </row>
    <row r="1104" spans="3:6" s="14" customFormat="1" ht="15.75" customHeight="1">
      <c r="C1104" s="29"/>
      <c r="D1104" s="29"/>
      <c r="E1104" s="166"/>
      <c r="F1104" s="29"/>
    </row>
    <row r="1105" spans="3:6" s="14" customFormat="1" ht="15.75" customHeight="1">
      <c r="C1105" s="29"/>
      <c r="D1105" s="29"/>
      <c r="E1105" s="166"/>
      <c r="F1105" s="29"/>
    </row>
    <row r="1106" spans="3:6" s="14" customFormat="1" ht="15.75" customHeight="1">
      <c r="C1106" s="29"/>
      <c r="D1106" s="29"/>
      <c r="E1106" s="166"/>
      <c r="F1106" s="29"/>
    </row>
    <row r="1107" spans="3:6" s="14" customFormat="1" ht="15.75" customHeight="1">
      <c r="C1107" s="29"/>
      <c r="D1107" s="29"/>
      <c r="E1107" s="166"/>
      <c r="F1107" s="29"/>
    </row>
    <row r="1108" spans="3:6" s="14" customFormat="1" ht="15.75" customHeight="1">
      <c r="C1108" s="29"/>
      <c r="D1108" s="29"/>
      <c r="E1108" s="166"/>
      <c r="F1108" s="29"/>
    </row>
    <row r="1109" spans="3:6" s="14" customFormat="1" ht="15.75" customHeight="1">
      <c r="C1109" s="29"/>
      <c r="D1109" s="29"/>
      <c r="E1109" s="166"/>
      <c r="F1109" s="29"/>
    </row>
    <row r="1110" spans="3:6" s="14" customFormat="1" ht="15.75" customHeight="1">
      <c r="C1110" s="29"/>
      <c r="D1110" s="29"/>
      <c r="E1110" s="166"/>
      <c r="F1110" s="29"/>
    </row>
    <row r="1111" spans="3:6" s="14" customFormat="1" ht="15.75" customHeight="1">
      <c r="C1111" s="29"/>
      <c r="D1111" s="29"/>
      <c r="E1111" s="166"/>
      <c r="F1111" s="29"/>
    </row>
    <row r="1112" spans="3:6" s="14" customFormat="1" ht="15.75" customHeight="1">
      <c r="C1112" s="29"/>
      <c r="D1112" s="29"/>
      <c r="E1112" s="166"/>
      <c r="F1112" s="29"/>
    </row>
    <row r="1113" spans="3:6" s="14" customFormat="1" ht="15.75" customHeight="1">
      <c r="C1113" s="29"/>
      <c r="D1113" s="29"/>
      <c r="E1113" s="166"/>
      <c r="F1113" s="29"/>
    </row>
    <row r="1114" spans="3:6" s="14" customFormat="1" ht="15.75" customHeight="1">
      <c r="C1114" s="29"/>
      <c r="D1114" s="29"/>
      <c r="E1114" s="166"/>
      <c r="F1114" s="29"/>
    </row>
    <row r="1115" spans="3:6" s="14" customFormat="1" ht="15.75" customHeight="1">
      <c r="C1115" s="29"/>
      <c r="D1115" s="29"/>
      <c r="E1115" s="166"/>
      <c r="F1115" s="29"/>
    </row>
    <row r="1116" spans="3:6" s="14" customFormat="1" ht="15.75" customHeight="1">
      <c r="C1116" s="29"/>
      <c r="D1116" s="29"/>
      <c r="E1116" s="166"/>
      <c r="F1116" s="29"/>
    </row>
    <row r="1117" spans="3:6" s="14" customFormat="1" ht="15.75" customHeight="1">
      <c r="C1117" s="29"/>
      <c r="D1117" s="29"/>
      <c r="E1117" s="166"/>
      <c r="F1117" s="29"/>
    </row>
    <row r="1118" spans="3:6" s="31" customFormat="1" ht="15.75" customHeight="1">
      <c r="C1118" s="30"/>
      <c r="D1118" s="30"/>
      <c r="E1118" s="167"/>
      <c r="F1118" s="30"/>
    </row>
    <row r="1119" spans="3:6" s="14" customFormat="1" ht="15.75" customHeight="1">
      <c r="C1119" s="29"/>
      <c r="D1119" s="29"/>
      <c r="E1119" s="166"/>
      <c r="F1119" s="29"/>
    </row>
    <row r="1120" spans="3:6" s="14" customFormat="1" ht="15.75" customHeight="1">
      <c r="C1120" s="29"/>
      <c r="D1120" s="29"/>
      <c r="E1120" s="166"/>
      <c r="F1120" s="29"/>
    </row>
    <row r="1121" spans="3:6" s="14" customFormat="1" ht="15.75" customHeight="1">
      <c r="C1121" s="29"/>
      <c r="D1121" s="29"/>
      <c r="E1121" s="166"/>
      <c r="F1121" s="29"/>
    </row>
    <row r="1122" spans="3:6" s="14" customFormat="1" ht="15.75" customHeight="1">
      <c r="C1122" s="29"/>
      <c r="D1122" s="29"/>
      <c r="E1122" s="166"/>
      <c r="F1122" s="29"/>
    </row>
    <row r="1123" spans="3:6" s="14" customFormat="1" ht="15.75" customHeight="1">
      <c r="C1123" s="29"/>
      <c r="D1123" s="29"/>
      <c r="E1123" s="166"/>
      <c r="F1123" s="29"/>
    </row>
    <row r="1124" spans="3:6" s="14" customFormat="1" ht="15.75" customHeight="1">
      <c r="C1124" s="29"/>
      <c r="D1124" s="29"/>
      <c r="E1124" s="166"/>
      <c r="F1124" s="29"/>
    </row>
    <row r="1125" spans="3:6" s="14" customFormat="1" ht="15.75" customHeight="1">
      <c r="C1125" s="29"/>
      <c r="D1125" s="29"/>
      <c r="E1125" s="166"/>
      <c r="F1125" s="29"/>
    </row>
    <row r="1126" spans="3:6" s="14" customFormat="1" ht="15.75" customHeight="1">
      <c r="C1126" s="29"/>
      <c r="D1126" s="29"/>
      <c r="E1126" s="166"/>
      <c r="F1126" s="29"/>
    </row>
    <row r="1127" spans="3:6" s="14" customFormat="1" ht="15.75" customHeight="1">
      <c r="C1127" s="29"/>
      <c r="D1127" s="29"/>
      <c r="E1127" s="166"/>
      <c r="F1127" s="29"/>
    </row>
    <row r="1128" spans="3:6" s="14" customFormat="1" ht="15.75" customHeight="1">
      <c r="C1128" s="29"/>
      <c r="D1128" s="29"/>
      <c r="E1128" s="166"/>
      <c r="F1128" s="29"/>
    </row>
    <row r="1129" spans="3:6" s="14" customFormat="1" ht="15.75" customHeight="1">
      <c r="C1129" s="29"/>
      <c r="D1129" s="29"/>
      <c r="E1129" s="166"/>
      <c r="F1129" s="29"/>
    </row>
    <row r="1130" spans="3:6" s="14" customFormat="1" ht="15.75" customHeight="1">
      <c r="C1130" s="29"/>
      <c r="D1130" s="29"/>
      <c r="E1130" s="166"/>
      <c r="F1130" s="29"/>
    </row>
    <row r="1131" spans="3:6" s="14" customFormat="1" ht="15.75" customHeight="1">
      <c r="C1131" s="29"/>
      <c r="D1131" s="29"/>
      <c r="E1131" s="166"/>
      <c r="F1131" s="29"/>
    </row>
    <row r="1132" spans="3:6" s="14" customFormat="1" ht="15.75" customHeight="1">
      <c r="C1132" s="29"/>
      <c r="D1132" s="29"/>
      <c r="E1132" s="166"/>
      <c r="F1132" s="29"/>
    </row>
    <row r="1133" spans="3:6" s="14" customFormat="1" ht="15.75" customHeight="1">
      <c r="C1133" s="29"/>
      <c r="D1133" s="29"/>
      <c r="E1133" s="166"/>
      <c r="F1133" s="29"/>
    </row>
    <row r="1134" spans="3:6" s="14" customFormat="1" ht="15.75" customHeight="1">
      <c r="C1134" s="29"/>
      <c r="D1134" s="29"/>
      <c r="E1134" s="166"/>
      <c r="F1134" s="29"/>
    </row>
    <row r="1135" spans="3:6" s="14" customFormat="1" ht="15.75" customHeight="1">
      <c r="C1135" s="29"/>
      <c r="D1135" s="29"/>
      <c r="E1135" s="166"/>
      <c r="F1135" s="29"/>
    </row>
    <row r="1136" spans="3:6" s="14" customFormat="1" ht="17.25" customHeight="1">
      <c r="C1136" s="29"/>
      <c r="D1136" s="29"/>
      <c r="E1136" s="166"/>
      <c r="F1136" s="29"/>
    </row>
    <row r="1137" spans="3:6" s="14" customFormat="1" ht="17.25" customHeight="1">
      <c r="C1137" s="29"/>
      <c r="D1137" s="29"/>
      <c r="E1137" s="166"/>
      <c r="F1137" s="29"/>
    </row>
    <row r="1138" spans="3:6" s="14" customFormat="1" ht="17.25" customHeight="1">
      <c r="C1138" s="29"/>
      <c r="D1138" s="29"/>
      <c r="E1138" s="166"/>
      <c r="F1138" s="29"/>
    </row>
    <row r="1139" spans="3:6" s="14" customFormat="1" ht="15.75">
      <c r="C1139" s="29"/>
      <c r="D1139" s="29"/>
      <c r="E1139" s="166"/>
      <c r="F1139" s="29"/>
    </row>
    <row r="1140" spans="3:6" s="14" customFormat="1" ht="18.75" customHeight="1">
      <c r="C1140" s="29"/>
      <c r="D1140" s="29"/>
      <c r="E1140" s="166"/>
      <c r="F1140" s="29"/>
    </row>
    <row r="1141" spans="3:6" s="14" customFormat="1" ht="18.75" customHeight="1">
      <c r="C1141" s="29"/>
      <c r="D1141" s="29"/>
      <c r="E1141" s="166"/>
      <c r="F1141" s="29"/>
    </row>
    <row r="1142" spans="3:6" s="14" customFormat="1" ht="18.75" customHeight="1">
      <c r="C1142" s="29"/>
      <c r="D1142" s="29"/>
      <c r="E1142" s="166"/>
      <c r="F1142" s="29"/>
    </row>
    <row r="1143" spans="3:6" s="14" customFormat="1" ht="15.75" customHeight="1">
      <c r="C1143" s="29"/>
      <c r="D1143" s="29"/>
      <c r="E1143" s="166"/>
      <c r="F1143" s="29"/>
    </row>
    <row r="1144" spans="3:6" s="14" customFormat="1" ht="15.75" customHeight="1">
      <c r="C1144" s="29"/>
      <c r="D1144" s="29"/>
      <c r="E1144" s="166"/>
      <c r="F1144" s="29"/>
    </row>
    <row r="1145" spans="3:6" s="14" customFormat="1" ht="15.75" customHeight="1">
      <c r="C1145" s="29"/>
      <c r="D1145" s="29"/>
      <c r="E1145" s="166"/>
      <c r="F1145" s="29"/>
    </row>
    <row r="1146" spans="3:6" s="14" customFormat="1" ht="15.75" customHeight="1">
      <c r="C1146" s="29"/>
      <c r="D1146" s="29"/>
      <c r="E1146" s="166"/>
      <c r="F1146" s="29"/>
    </row>
    <row r="1147" spans="3:6" s="14" customFormat="1" ht="15.75" customHeight="1">
      <c r="C1147" s="29"/>
      <c r="D1147" s="29"/>
      <c r="E1147" s="166"/>
      <c r="F1147" s="29"/>
    </row>
    <row r="1148" spans="3:6" s="14" customFormat="1" ht="15.75" customHeight="1">
      <c r="C1148" s="29"/>
      <c r="D1148" s="29"/>
      <c r="E1148" s="166"/>
      <c r="F1148" s="29"/>
    </row>
    <row r="1149" spans="3:6" s="14" customFormat="1" ht="15.75" customHeight="1">
      <c r="C1149" s="29"/>
      <c r="D1149" s="29"/>
      <c r="E1149" s="166"/>
      <c r="F1149" s="29"/>
    </row>
    <row r="1150" spans="3:6" s="14" customFormat="1" ht="15.75" customHeight="1">
      <c r="C1150" s="29"/>
      <c r="D1150" s="29"/>
      <c r="E1150" s="166"/>
      <c r="F1150" s="29"/>
    </row>
    <row r="1151" spans="3:6" s="14" customFormat="1" ht="15.75" customHeight="1">
      <c r="C1151" s="29"/>
      <c r="D1151" s="29"/>
      <c r="E1151" s="166"/>
      <c r="F1151" s="29"/>
    </row>
    <row r="1152" spans="3:6" s="14" customFormat="1" ht="15.75" customHeight="1">
      <c r="C1152" s="29"/>
      <c r="D1152" s="29"/>
      <c r="E1152" s="166"/>
      <c r="F1152" s="29"/>
    </row>
    <row r="1153" spans="3:6" s="14" customFormat="1" ht="15.75" customHeight="1">
      <c r="C1153" s="29"/>
      <c r="D1153" s="29"/>
      <c r="E1153" s="166"/>
      <c r="F1153" s="29"/>
    </row>
    <row r="1154" spans="3:6" s="14" customFormat="1" ht="15.75" customHeight="1">
      <c r="C1154" s="29"/>
      <c r="D1154" s="29"/>
      <c r="E1154" s="166"/>
      <c r="F1154" s="29"/>
    </row>
    <row r="1155" spans="3:6" s="14" customFormat="1" ht="15.75" customHeight="1">
      <c r="C1155" s="29"/>
      <c r="D1155" s="29"/>
      <c r="E1155" s="166"/>
      <c r="F1155" s="29"/>
    </row>
    <row r="1156" spans="3:6" s="14" customFormat="1" ht="15.75" customHeight="1">
      <c r="C1156" s="29"/>
      <c r="D1156" s="29"/>
      <c r="E1156" s="166"/>
      <c r="F1156" s="29"/>
    </row>
    <row r="1157" spans="3:6" s="14" customFormat="1" ht="15.75" customHeight="1">
      <c r="C1157" s="29"/>
      <c r="D1157" s="29"/>
      <c r="E1157" s="166"/>
      <c r="F1157" s="29"/>
    </row>
    <row r="1158" spans="3:6" s="14" customFormat="1" ht="15.75" customHeight="1">
      <c r="C1158" s="29"/>
      <c r="D1158" s="29"/>
      <c r="E1158" s="166"/>
      <c r="F1158" s="29"/>
    </row>
    <row r="1159" spans="3:6" s="14" customFormat="1" ht="15.75" customHeight="1">
      <c r="C1159" s="29"/>
      <c r="D1159" s="29"/>
      <c r="E1159" s="166"/>
      <c r="F1159" s="29"/>
    </row>
    <row r="1160" spans="3:6" s="14" customFormat="1" ht="15.75" customHeight="1">
      <c r="C1160" s="29"/>
      <c r="D1160" s="29"/>
      <c r="E1160" s="166"/>
      <c r="F1160" s="29"/>
    </row>
    <row r="1161" spans="3:6" s="14" customFormat="1" ht="15.75" customHeight="1">
      <c r="C1161" s="29"/>
      <c r="D1161" s="29"/>
      <c r="E1161" s="166"/>
      <c r="F1161" s="29"/>
    </row>
    <row r="1162" spans="3:6" s="14" customFormat="1" ht="15.75" customHeight="1">
      <c r="C1162" s="29"/>
      <c r="D1162" s="29"/>
      <c r="E1162" s="166"/>
      <c r="F1162" s="29"/>
    </row>
    <row r="1163" spans="3:6" s="31" customFormat="1" ht="15.75" customHeight="1">
      <c r="C1163" s="30"/>
      <c r="D1163" s="30"/>
      <c r="E1163" s="167"/>
      <c r="F1163" s="30"/>
    </row>
    <row r="1164" spans="3:6" s="14" customFormat="1" ht="15.75" customHeight="1">
      <c r="C1164" s="29"/>
      <c r="D1164" s="29"/>
      <c r="E1164" s="166"/>
      <c r="F1164" s="29"/>
    </row>
    <row r="1165" spans="3:6" s="14" customFormat="1" ht="15.75" customHeight="1">
      <c r="C1165" s="29"/>
      <c r="D1165" s="29"/>
      <c r="E1165" s="166"/>
      <c r="F1165" s="29"/>
    </row>
    <row r="1166" spans="3:6" s="14" customFormat="1" ht="15.75" customHeight="1">
      <c r="C1166" s="29"/>
      <c r="D1166" s="29"/>
      <c r="E1166" s="166"/>
      <c r="F1166" s="29"/>
    </row>
    <row r="1167" spans="3:6" s="14" customFormat="1" ht="15.75" customHeight="1">
      <c r="C1167" s="29"/>
      <c r="D1167" s="29"/>
      <c r="E1167" s="166"/>
      <c r="F1167" s="29"/>
    </row>
    <row r="1168" spans="3:6" s="14" customFormat="1" ht="15.75" customHeight="1">
      <c r="C1168" s="29"/>
      <c r="D1168" s="29"/>
      <c r="E1168" s="166"/>
      <c r="F1168" s="29"/>
    </row>
    <row r="1169" spans="3:6" s="14" customFormat="1" ht="15.75" customHeight="1">
      <c r="C1169" s="29"/>
      <c r="D1169" s="29"/>
      <c r="E1169" s="166"/>
      <c r="F1169" s="29"/>
    </row>
    <row r="1170" spans="3:6" s="14" customFormat="1" ht="15.75" customHeight="1">
      <c r="C1170" s="29"/>
      <c r="D1170" s="29"/>
      <c r="E1170" s="166"/>
      <c r="F1170" s="29"/>
    </row>
    <row r="1171" spans="3:6" s="14" customFormat="1" ht="15.75" customHeight="1">
      <c r="C1171" s="29"/>
      <c r="D1171" s="29"/>
      <c r="E1171" s="166"/>
      <c r="F1171" s="29"/>
    </row>
    <row r="1172" spans="3:6" s="14" customFormat="1" ht="15.75" customHeight="1">
      <c r="C1172" s="29"/>
      <c r="D1172" s="29"/>
      <c r="E1172" s="166"/>
      <c r="F1172" s="29"/>
    </row>
    <row r="1173" spans="3:6" s="14" customFormat="1" ht="15.75" customHeight="1">
      <c r="C1173" s="29"/>
      <c r="D1173" s="29"/>
      <c r="E1173" s="166"/>
      <c r="F1173" s="29"/>
    </row>
    <row r="1174" spans="3:6" s="14" customFormat="1" ht="15.75" customHeight="1">
      <c r="C1174" s="29"/>
      <c r="D1174" s="29"/>
      <c r="E1174" s="166"/>
      <c r="F1174" s="29"/>
    </row>
    <row r="1175" spans="3:6" s="14" customFormat="1" ht="15.75" customHeight="1">
      <c r="C1175" s="29"/>
      <c r="D1175" s="29"/>
      <c r="E1175" s="166"/>
      <c r="F1175" s="29"/>
    </row>
    <row r="1176" spans="3:6" s="14" customFormat="1" ht="15.75" customHeight="1">
      <c r="C1176" s="29"/>
      <c r="D1176" s="29"/>
      <c r="E1176" s="166"/>
      <c r="F1176" s="29"/>
    </row>
    <row r="1177" spans="3:6" s="14" customFormat="1" ht="15.75" customHeight="1">
      <c r="C1177" s="29"/>
      <c r="D1177" s="29"/>
      <c r="E1177" s="166"/>
      <c r="F1177" s="29"/>
    </row>
    <row r="1178" spans="3:6" s="14" customFormat="1" ht="15.75" customHeight="1">
      <c r="C1178" s="29"/>
      <c r="D1178" s="29"/>
      <c r="E1178" s="166"/>
      <c r="F1178" s="29"/>
    </row>
    <row r="1179" spans="3:6" s="14" customFormat="1" ht="15.75" customHeight="1">
      <c r="C1179" s="29"/>
      <c r="D1179" s="29"/>
      <c r="E1179" s="166"/>
      <c r="F1179" s="29"/>
    </row>
    <row r="1180" spans="3:6" s="14" customFormat="1" ht="15.75" customHeight="1">
      <c r="C1180" s="29"/>
      <c r="D1180" s="29"/>
      <c r="E1180" s="166"/>
      <c r="F1180" s="29"/>
    </row>
    <row r="1181" spans="3:6" s="14" customFormat="1" ht="15.75" customHeight="1">
      <c r="C1181" s="29"/>
      <c r="D1181" s="29"/>
      <c r="E1181" s="166"/>
      <c r="F1181" s="29"/>
    </row>
    <row r="1182" spans="3:6" s="14" customFormat="1" ht="15.75" customHeight="1">
      <c r="C1182" s="29"/>
      <c r="D1182" s="29"/>
      <c r="E1182" s="166"/>
      <c r="F1182" s="29"/>
    </row>
    <row r="1183" spans="3:6" s="14" customFormat="1" ht="15.75" customHeight="1">
      <c r="C1183" s="29"/>
      <c r="D1183" s="29"/>
      <c r="E1183" s="166"/>
      <c r="F1183" s="29"/>
    </row>
    <row r="1184" spans="3:6" s="14" customFormat="1" ht="15.75" customHeight="1">
      <c r="C1184" s="29"/>
      <c r="D1184" s="29"/>
      <c r="E1184" s="166"/>
      <c r="F1184" s="29"/>
    </row>
    <row r="1185" spans="3:6" s="14" customFormat="1" ht="15.75" customHeight="1">
      <c r="C1185" s="29"/>
      <c r="D1185" s="29"/>
      <c r="E1185" s="166"/>
      <c r="F1185" s="29"/>
    </row>
    <row r="1186" spans="3:6" s="14" customFormat="1" ht="15.75" customHeight="1">
      <c r="C1186" s="29"/>
      <c r="D1186" s="29"/>
      <c r="E1186" s="166"/>
      <c r="F1186" s="29"/>
    </row>
    <row r="1187" spans="3:6" s="14" customFormat="1" ht="15.75" customHeight="1">
      <c r="C1187" s="29"/>
      <c r="D1187" s="29"/>
      <c r="E1187" s="166"/>
      <c r="F1187" s="29"/>
    </row>
    <row r="1188" spans="3:6" s="14" customFormat="1" ht="15.75" customHeight="1">
      <c r="C1188" s="29"/>
      <c r="D1188" s="29"/>
      <c r="E1188" s="166"/>
      <c r="F1188" s="29"/>
    </row>
    <row r="1189" spans="3:6" s="14" customFormat="1" ht="15.75" customHeight="1">
      <c r="C1189" s="29"/>
      <c r="D1189" s="29"/>
      <c r="E1189" s="166"/>
      <c r="F1189" s="29"/>
    </row>
    <row r="1190" spans="3:6" s="14" customFormat="1" ht="17.25" customHeight="1">
      <c r="C1190" s="29"/>
      <c r="D1190" s="29"/>
      <c r="E1190" s="166"/>
      <c r="F1190" s="29"/>
    </row>
    <row r="1191" spans="3:6" s="14" customFormat="1" ht="17.25" customHeight="1">
      <c r="C1191" s="29"/>
      <c r="D1191" s="29"/>
      <c r="E1191" s="166"/>
      <c r="F1191" s="29"/>
    </row>
    <row r="1192" spans="3:6" s="14" customFormat="1" ht="17.25" customHeight="1">
      <c r="C1192" s="29"/>
      <c r="D1192" s="29"/>
      <c r="E1192" s="166"/>
      <c r="F1192" s="29"/>
    </row>
    <row r="1193" spans="3:6" s="14" customFormat="1" ht="15.75">
      <c r="C1193" s="29"/>
      <c r="D1193" s="29"/>
      <c r="E1193" s="166"/>
      <c r="F1193" s="29"/>
    </row>
    <row r="1194" spans="3:6" s="14" customFormat="1" ht="15.75">
      <c r="C1194" s="29"/>
      <c r="D1194" s="29"/>
      <c r="E1194" s="166"/>
      <c r="F1194" s="29"/>
    </row>
    <row r="1195" spans="3:6" s="14" customFormat="1" ht="18.75" customHeight="1">
      <c r="C1195" s="29"/>
      <c r="D1195" s="29"/>
      <c r="E1195" s="166"/>
      <c r="F1195" s="29"/>
    </row>
    <row r="1196" spans="3:6" s="14" customFormat="1" ht="18.75" customHeight="1">
      <c r="C1196" s="29"/>
      <c r="D1196" s="29"/>
      <c r="E1196" s="166"/>
      <c r="F1196" s="29"/>
    </row>
    <row r="1197" spans="3:6" s="14" customFormat="1" ht="15.75" customHeight="1">
      <c r="C1197" s="29"/>
      <c r="D1197" s="29"/>
      <c r="E1197" s="166"/>
      <c r="F1197" s="29"/>
    </row>
    <row r="1198" spans="3:6" s="14" customFormat="1" ht="15.75" customHeight="1">
      <c r="C1198" s="29"/>
      <c r="D1198" s="29"/>
      <c r="E1198" s="166"/>
      <c r="F1198" s="29"/>
    </row>
    <row r="1199" spans="3:6" s="14" customFormat="1" ht="15.75" customHeight="1">
      <c r="C1199" s="29"/>
      <c r="D1199" s="29"/>
      <c r="E1199" s="166"/>
      <c r="F1199" s="29"/>
    </row>
    <row r="1200" spans="3:6" s="14" customFormat="1" ht="15.75" customHeight="1">
      <c r="C1200" s="29"/>
      <c r="D1200" s="29"/>
      <c r="E1200" s="166"/>
      <c r="F1200" s="29"/>
    </row>
    <row r="1201" spans="3:6" s="14" customFormat="1" ht="15.75" customHeight="1">
      <c r="C1201" s="29"/>
      <c r="D1201" s="29"/>
      <c r="E1201" s="166"/>
      <c r="F1201" s="29"/>
    </row>
    <row r="1202" spans="3:6" s="14" customFormat="1" ht="15.75" customHeight="1">
      <c r="C1202" s="29"/>
      <c r="D1202" s="29"/>
      <c r="E1202" s="166"/>
      <c r="F1202" s="29"/>
    </row>
    <row r="1203" spans="3:6" s="14" customFormat="1" ht="15.75" customHeight="1">
      <c r="C1203" s="29"/>
      <c r="D1203" s="29"/>
      <c r="E1203" s="166"/>
      <c r="F1203" s="29"/>
    </row>
    <row r="1204" spans="3:6" s="14" customFormat="1" ht="15.75" customHeight="1">
      <c r="C1204" s="29"/>
      <c r="D1204" s="29"/>
      <c r="E1204" s="166"/>
      <c r="F1204" s="29"/>
    </row>
    <row r="1205" spans="3:6" s="14" customFormat="1" ht="15.75" customHeight="1">
      <c r="C1205" s="29"/>
      <c r="D1205" s="29"/>
      <c r="E1205" s="166"/>
      <c r="F1205" s="29"/>
    </row>
    <row r="1206" spans="3:6" s="14" customFormat="1" ht="15.75" customHeight="1">
      <c r="C1206" s="29"/>
      <c r="D1206" s="29"/>
      <c r="E1206" s="166"/>
      <c r="F1206" s="29"/>
    </row>
    <row r="1207" spans="3:6" s="14" customFormat="1" ht="15.75" customHeight="1">
      <c r="C1207" s="29"/>
      <c r="D1207" s="29"/>
      <c r="E1207" s="166"/>
      <c r="F1207" s="29"/>
    </row>
    <row r="1208" spans="3:6" s="14" customFormat="1" ht="15.75" customHeight="1">
      <c r="C1208" s="29"/>
      <c r="D1208" s="29"/>
      <c r="E1208" s="166"/>
      <c r="F1208" s="29"/>
    </row>
    <row r="1209" spans="3:6" s="14" customFormat="1" ht="15.75" customHeight="1">
      <c r="C1209" s="29"/>
      <c r="D1209" s="29"/>
      <c r="E1209" s="166"/>
      <c r="F1209" s="29"/>
    </row>
    <row r="1210" spans="3:6" s="14" customFormat="1" ht="15.75" customHeight="1">
      <c r="C1210" s="29"/>
      <c r="D1210" s="29"/>
      <c r="E1210" s="166"/>
      <c r="F1210" s="29"/>
    </row>
    <row r="1211" spans="3:6" s="14" customFormat="1" ht="15.75" customHeight="1">
      <c r="C1211" s="29"/>
      <c r="D1211" s="29"/>
      <c r="E1211" s="166"/>
      <c r="F1211" s="29"/>
    </row>
    <row r="1212" spans="3:6" s="14" customFormat="1" ht="15.75" customHeight="1">
      <c r="C1212" s="29"/>
      <c r="D1212" s="29"/>
      <c r="E1212" s="166"/>
      <c r="F1212" s="29"/>
    </row>
    <row r="1213" spans="3:6" s="14" customFormat="1" ht="15.75" customHeight="1">
      <c r="C1213" s="29"/>
      <c r="D1213" s="29"/>
      <c r="E1213" s="166"/>
      <c r="F1213" s="29"/>
    </row>
    <row r="1214" spans="3:6" s="14" customFormat="1" ht="15.75" customHeight="1">
      <c r="C1214" s="29"/>
      <c r="D1214" s="29"/>
      <c r="E1214" s="166"/>
      <c r="F1214" s="29"/>
    </row>
    <row r="1215" spans="3:6" s="14" customFormat="1" ht="15.75" customHeight="1">
      <c r="C1215" s="29"/>
      <c r="D1215" s="29"/>
      <c r="E1215" s="166"/>
      <c r="F1215" s="29"/>
    </row>
    <row r="1216" spans="3:6" s="14" customFormat="1" ht="15.75" customHeight="1">
      <c r="C1216" s="29"/>
      <c r="D1216" s="29"/>
      <c r="E1216" s="166"/>
      <c r="F1216" s="29"/>
    </row>
    <row r="1217" spans="3:6" s="14" customFormat="1" ht="15.75" customHeight="1">
      <c r="C1217" s="29"/>
      <c r="D1217" s="29"/>
      <c r="E1217" s="166"/>
      <c r="F1217" s="29"/>
    </row>
    <row r="1218" spans="3:6" s="14" customFormat="1" ht="15.75" customHeight="1">
      <c r="C1218" s="29"/>
      <c r="D1218" s="29"/>
      <c r="E1218" s="166"/>
      <c r="F1218" s="29"/>
    </row>
    <row r="1219" spans="3:6" s="14" customFormat="1" ht="15.75" customHeight="1">
      <c r="C1219" s="29"/>
      <c r="D1219" s="29"/>
      <c r="E1219" s="166"/>
      <c r="F1219" s="29"/>
    </row>
    <row r="1220" spans="3:6" s="14" customFormat="1" ht="15.75" customHeight="1">
      <c r="C1220" s="29"/>
      <c r="D1220" s="29"/>
      <c r="E1220" s="166"/>
      <c r="F1220" s="29"/>
    </row>
    <row r="1221" spans="3:6" s="14" customFormat="1" ht="15.75" customHeight="1">
      <c r="C1221" s="29"/>
      <c r="D1221" s="29"/>
      <c r="E1221" s="166"/>
      <c r="F1221" s="29"/>
    </row>
    <row r="1222" spans="3:6" s="14" customFormat="1" ht="15.75" customHeight="1">
      <c r="C1222" s="29"/>
      <c r="D1222" s="29"/>
      <c r="E1222" s="166"/>
      <c r="F1222" s="29"/>
    </row>
    <row r="1223" spans="3:6" s="14" customFormat="1" ht="15.75" customHeight="1">
      <c r="C1223" s="29"/>
      <c r="D1223" s="29"/>
      <c r="E1223" s="166"/>
      <c r="F1223" s="29"/>
    </row>
    <row r="1224" spans="3:6" s="14" customFormat="1" ht="15.75" customHeight="1">
      <c r="C1224" s="29"/>
      <c r="D1224" s="29"/>
      <c r="E1224" s="166"/>
      <c r="F1224" s="29"/>
    </row>
    <row r="1225" spans="3:6" s="31" customFormat="1" ht="15.75" customHeight="1">
      <c r="C1225" s="30"/>
      <c r="D1225" s="30"/>
      <c r="E1225" s="167"/>
      <c r="F1225" s="30"/>
    </row>
    <row r="1226" spans="3:6" s="14" customFormat="1" ht="15.75" customHeight="1">
      <c r="C1226" s="29"/>
      <c r="D1226" s="29"/>
      <c r="E1226" s="166"/>
      <c r="F1226" s="29"/>
    </row>
    <row r="1227" spans="3:6" s="14" customFormat="1" ht="15.75" customHeight="1">
      <c r="C1227" s="29"/>
      <c r="D1227" s="29"/>
      <c r="E1227" s="166"/>
      <c r="F1227" s="29"/>
    </row>
    <row r="1228" spans="3:6" s="14" customFormat="1" ht="15.75">
      <c r="C1228" s="29"/>
      <c r="D1228" s="29"/>
      <c r="E1228" s="166"/>
      <c r="F1228" s="29"/>
    </row>
    <row r="1229" spans="3:6" s="14" customFormat="1" ht="15.75" customHeight="1">
      <c r="C1229" s="29"/>
      <c r="D1229" s="29"/>
      <c r="E1229" s="166"/>
      <c r="F1229" s="29"/>
    </row>
    <row r="1230" spans="3:6" s="14" customFormat="1" ht="15.75" customHeight="1">
      <c r="C1230" s="29"/>
      <c r="D1230" s="29"/>
      <c r="E1230" s="166"/>
      <c r="F1230" s="29"/>
    </row>
    <row r="1231" spans="3:6" s="14" customFormat="1" ht="15.75" customHeight="1">
      <c r="C1231" s="29"/>
      <c r="D1231" s="29"/>
      <c r="E1231" s="166"/>
      <c r="F1231" s="29"/>
    </row>
    <row r="1232" spans="3:6" s="14" customFormat="1" ht="15.75" customHeight="1">
      <c r="C1232" s="29"/>
      <c r="D1232" s="29"/>
      <c r="E1232" s="166"/>
      <c r="F1232" s="29"/>
    </row>
    <row r="1233" spans="3:6" s="31" customFormat="1" ht="15.75" customHeight="1">
      <c r="C1233" s="30"/>
      <c r="D1233" s="30"/>
      <c r="E1233" s="167"/>
      <c r="F1233" s="30"/>
    </row>
    <row r="1234" spans="3:6" s="14" customFormat="1" ht="15.75" customHeight="1">
      <c r="C1234" s="29"/>
      <c r="D1234" s="29"/>
      <c r="E1234" s="166"/>
      <c r="F1234" s="29"/>
    </row>
    <row r="1235" spans="3:6" s="14" customFormat="1" ht="15.75" customHeight="1">
      <c r="C1235" s="29"/>
      <c r="D1235" s="29"/>
      <c r="E1235" s="166"/>
      <c r="F1235" s="29"/>
    </row>
    <row r="1236" spans="3:6" s="14" customFormat="1" ht="15.75" customHeight="1">
      <c r="C1236" s="29"/>
      <c r="D1236" s="29"/>
      <c r="E1236" s="166"/>
      <c r="F1236" s="29"/>
    </row>
    <row r="1237" spans="3:6" s="14" customFormat="1" ht="15.75" customHeight="1">
      <c r="C1237" s="29"/>
      <c r="D1237" s="29"/>
      <c r="E1237" s="166"/>
      <c r="F1237" s="29"/>
    </row>
    <row r="1238" spans="3:6" s="14" customFormat="1" ht="15.75" customHeight="1">
      <c r="C1238" s="29"/>
      <c r="D1238" s="29"/>
      <c r="E1238" s="166"/>
      <c r="F1238" s="29"/>
    </row>
    <row r="1239" spans="3:6" s="14" customFormat="1" ht="15.75" customHeight="1">
      <c r="C1239" s="29"/>
      <c r="D1239" s="29"/>
      <c r="E1239" s="166"/>
      <c r="F1239" s="29"/>
    </row>
    <row r="1240" spans="3:6" s="14" customFormat="1" ht="15.75" customHeight="1">
      <c r="C1240" s="29"/>
      <c r="D1240" s="29"/>
      <c r="E1240" s="166"/>
      <c r="F1240" s="29"/>
    </row>
    <row r="1241" spans="3:6" s="14" customFormat="1" ht="15.75" customHeight="1">
      <c r="C1241" s="29"/>
      <c r="D1241" s="29"/>
      <c r="E1241" s="166"/>
      <c r="F1241" s="29"/>
    </row>
    <row r="1242" spans="3:6" s="14" customFormat="1" ht="15.75" customHeight="1">
      <c r="C1242" s="29"/>
      <c r="D1242" s="29"/>
      <c r="E1242" s="166"/>
      <c r="F1242" s="29"/>
    </row>
    <row r="1243" spans="3:6" s="14" customFormat="1" ht="15.75" customHeight="1">
      <c r="C1243" s="29"/>
      <c r="D1243" s="29"/>
      <c r="E1243" s="166"/>
      <c r="F1243" s="29"/>
    </row>
    <row r="1244" spans="3:6" s="14" customFormat="1" ht="15.75" customHeight="1">
      <c r="C1244" s="29"/>
      <c r="D1244" s="29"/>
      <c r="E1244" s="166"/>
      <c r="F1244" s="29"/>
    </row>
    <row r="1245" spans="3:6" s="14" customFormat="1" ht="15.75" customHeight="1">
      <c r="C1245" s="29"/>
      <c r="D1245" s="29"/>
      <c r="E1245" s="166"/>
      <c r="F1245" s="29"/>
    </row>
    <row r="1246" spans="3:6" s="14" customFormat="1" ht="15.75" customHeight="1">
      <c r="C1246" s="29"/>
      <c r="D1246" s="29"/>
      <c r="E1246" s="166"/>
      <c r="F1246" s="29"/>
    </row>
    <row r="1247" spans="3:6" s="14" customFormat="1" ht="15.75" customHeight="1">
      <c r="C1247" s="29"/>
      <c r="D1247" s="29"/>
      <c r="E1247" s="166"/>
      <c r="F1247" s="29"/>
    </row>
    <row r="1248" spans="3:6" s="14" customFormat="1" ht="15.75" customHeight="1">
      <c r="C1248" s="29"/>
      <c r="D1248" s="29"/>
      <c r="E1248" s="166"/>
      <c r="F1248" s="29"/>
    </row>
    <row r="1249" spans="3:6" s="14" customFormat="1" ht="15.75" customHeight="1">
      <c r="C1249" s="29"/>
      <c r="D1249" s="29"/>
      <c r="E1249" s="166"/>
      <c r="F1249" s="29"/>
    </row>
    <row r="1250" spans="3:6" s="14" customFormat="1" ht="15.75" customHeight="1">
      <c r="C1250" s="29"/>
      <c r="D1250" s="29"/>
      <c r="E1250" s="166"/>
      <c r="F1250" s="29"/>
    </row>
    <row r="1251" spans="3:6" s="14" customFormat="1" ht="15.75" customHeight="1">
      <c r="C1251" s="29"/>
      <c r="D1251" s="29"/>
      <c r="E1251" s="166"/>
      <c r="F1251" s="29"/>
    </row>
    <row r="1252" spans="3:6" s="14" customFormat="1" ht="15.75" customHeight="1">
      <c r="C1252" s="29"/>
      <c r="D1252" s="29"/>
      <c r="E1252" s="166"/>
      <c r="F1252" s="29"/>
    </row>
    <row r="1253" spans="3:6" s="14" customFormat="1" ht="15.75" customHeight="1">
      <c r="C1253" s="29"/>
      <c r="D1253" s="29"/>
      <c r="E1253" s="166"/>
      <c r="F1253" s="29"/>
    </row>
    <row r="1254" spans="3:6" s="14" customFormat="1" ht="15.75" customHeight="1">
      <c r="C1254" s="29"/>
      <c r="D1254" s="29"/>
      <c r="E1254" s="166"/>
      <c r="F1254" s="29"/>
    </row>
    <row r="1255" spans="3:6" s="14" customFormat="1" ht="15.75" customHeight="1">
      <c r="C1255" s="29"/>
      <c r="D1255" s="29"/>
      <c r="E1255" s="166"/>
      <c r="F1255" s="29"/>
    </row>
    <row r="1256" spans="3:6" s="14" customFormat="1" ht="15.75" customHeight="1">
      <c r="C1256" s="29"/>
      <c r="D1256" s="29"/>
      <c r="E1256" s="166"/>
      <c r="F1256" s="29"/>
    </row>
    <row r="1257" spans="3:6" s="14" customFormat="1" ht="15.75" customHeight="1">
      <c r="C1257" s="29"/>
      <c r="D1257" s="29"/>
      <c r="E1257" s="166"/>
      <c r="F1257" s="29"/>
    </row>
    <row r="1258" spans="3:6" s="14" customFormat="1" ht="15.75" customHeight="1">
      <c r="C1258" s="29"/>
      <c r="D1258" s="29"/>
      <c r="E1258" s="166"/>
      <c r="F1258" s="29"/>
    </row>
    <row r="1259" spans="3:6" s="14" customFormat="1" ht="15.75" customHeight="1">
      <c r="C1259" s="29"/>
      <c r="D1259" s="29"/>
      <c r="E1259" s="166"/>
      <c r="F1259" s="29"/>
    </row>
    <row r="1260" spans="3:6" s="14" customFormat="1" ht="15.75" customHeight="1">
      <c r="C1260" s="29"/>
      <c r="D1260" s="29"/>
      <c r="E1260" s="166"/>
      <c r="F1260" s="29"/>
    </row>
    <row r="1261" spans="3:6" s="14" customFormat="1" ht="15.75" customHeight="1">
      <c r="C1261" s="29"/>
      <c r="D1261" s="29"/>
      <c r="E1261" s="166"/>
      <c r="F1261" s="29"/>
    </row>
    <row r="1262" spans="3:6" s="14" customFormat="1" ht="15.75" customHeight="1">
      <c r="C1262" s="29"/>
      <c r="D1262" s="29"/>
      <c r="E1262" s="166"/>
      <c r="F1262" s="29"/>
    </row>
    <row r="1263" spans="3:6" s="14" customFormat="1" ht="15.75" customHeight="1">
      <c r="C1263" s="29"/>
      <c r="D1263" s="29"/>
      <c r="E1263" s="166"/>
      <c r="F1263" s="29"/>
    </row>
    <row r="1264" spans="3:6" s="14" customFormat="1" ht="15.75" customHeight="1">
      <c r="C1264" s="29"/>
      <c r="D1264" s="29"/>
      <c r="E1264" s="166"/>
      <c r="F1264" s="29"/>
    </row>
    <row r="1265" spans="3:6" s="14" customFormat="1" ht="18.75" customHeight="1">
      <c r="C1265" s="29"/>
      <c r="D1265" s="29"/>
      <c r="E1265" s="166"/>
      <c r="F1265" s="29"/>
    </row>
    <row r="1266" spans="3:6" s="14" customFormat="1" ht="18.75" customHeight="1">
      <c r="C1266" s="29"/>
      <c r="D1266" s="29"/>
      <c r="E1266" s="166"/>
      <c r="F1266" s="29"/>
    </row>
    <row r="1267" spans="3:6" s="14" customFormat="1" ht="15.75" customHeight="1">
      <c r="C1267" s="29"/>
      <c r="D1267" s="29"/>
      <c r="E1267" s="166"/>
      <c r="F1267" s="29"/>
    </row>
    <row r="1268" spans="3:6" s="14" customFormat="1" ht="15.75" customHeight="1">
      <c r="C1268" s="29"/>
      <c r="D1268" s="29"/>
      <c r="E1268" s="166"/>
      <c r="F1268" s="29"/>
    </row>
    <row r="1269" spans="3:6" s="14" customFormat="1" ht="15.75" customHeight="1">
      <c r="C1269" s="29"/>
      <c r="D1269" s="29"/>
      <c r="E1269" s="166"/>
      <c r="F1269" s="29"/>
    </row>
    <row r="1270" spans="3:6" s="14" customFormat="1" ht="15.75" customHeight="1">
      <c r="C1270" s="29"/>
      <c r="D1270" s="29"/>
      <c r="E1270" s="166"/>
      <c r="F1270" s="29"/>
    </row>
    <row r="1271" spans="3:6" s="14" customFormat="1" ht="15.75" customHeight="1">
      <c r="C1271" s="29"/>
      <c r="D1271" s="29"/>
      <c r="E1271" s="166"/>
      <c r="F1271" s="29"/>
    </row>
    <row r="1272" spans="3:6" s="14" customFormat="1" ht="15.75" customHeight="1">
      <c r="C1272" s="29"/>
      <c r="D1272" s="29"/>
      <c r="E1272" s="166"/>
      <c r="F1272" s="29"/>
    </row>
    <row r="1273" spans="3:6" s="14" customFormat="1" ht="15.75" customHeight="1">
      <c r="C1273" s="29"/>
      <c r="D1273" s="29"/>
      <c r="E1273" s="166"/>
      <c r="F1273" s="29"/>
    </row>
    <row r="1274" spans="3:6" s="14" customFormat="1" ht="15.75" customHeight="1">
      <c r="C1274" s="29"/>
      <c r="D1274" s="29"/>
      <c r="E1274" s="166"/>
      <c r="F1274" s="29"/>
    </row>
    <row r="1275" spans="3:6" s="14" customFormat="1" ht="15.75" customHeight="1">
      <c r="C1275" s="29"/>
      <c r="D1275" s="29"/>
      <c r="E1275" s="166"/>
      <c r="F1275" s="29"/>
    </row>
    <row r="1276" spans="3:6" s="14" customFormat="1" ht="15.75" customHeight="1">
      <c r="C1276" s="29"/>
      <c r="D1276" s="29"/>
      <c r="E1276" s="166"/>
      <c r="F1276" s="29"/>
    </row>
    <row r="1277" spans="3:6" s="14" customFormat="1" ht="15.75" customHeight="1">
      <c r="C1277" s="29"/>
      <c r="D1277" s="29"/>
      <c r="E1277" s="166"/>
      <c r="F1277" s="29"/>
    </row>
    <row r="1278" spans="3:6" s="14" customFormat="1" ht="15.75" customHeight="1">
      <c r="C1278" s="29"/>
      <c r="D1278" s="29"/>
      <c r="E1278" s="166"/>
      <c r="F1278" s="29"/>
    </row>
    <row r="1279" spans="3:6" s="14" customFormat="1" ht="15.75" customHeight="1">
      <c r="C1279" s="29"/>
      <c r="D1279" s="29"/>
      <c r="E1279" s="166"/>
      <c r="F1279" s="29"/>
    </row>
    <row r="1280" spans="3:6" s="14" customFormat="1" ht="15.75" customHeight="1">
      <c r="C1280" s="29"/>
      <c r="D1280" s="29"/>
      <c r="E1280" s="166"/>
      <c r="F1280" s="29"/>
    </row>
    <row r="1281" spans="3:6" s="14" customFormat="1" ht="15.75" customHeight="1">
      <c r="C1281" s="29"/>
      <c r="D1281" s="29"/>
      <c r="E1281" s="166"/>
      <c r="F1281" s="29"/>
    </row>
    <row r="1282" spans="3:6" s="14" customFormat="1" ht="15.75" customHeight="1">
      <c r="C1282" s="29"/>
      <c r="D1282" s="29"/>
      <c r="E1282" s="166"/>
      <c r="F1282" s="29"/>
    </row>
    <row r="1283" spans="3:6" s="14" customFormat="1" ht="15.75" customHeight="1">
      <c r="C1283" s="29"/>
      <c r="D1283" s="29"/>
      <c r="E1283" s="166"/>
      <c r="F1283" s="29"/>
    </row>
    <row r="1284" spans="3:6" s="14" customFormat="1" ht="15.75" customHeight="1">
      <c r="C1284" s="29"/>
      <c r="D1284" s="29"/>
      <c r="E1284" s="166"/>
      <c r="F1284" s="29"/>
    </row>
    <row r="1285" spans="3:6" s="14" customFormat="1" ht="15.75" customHeight="1">
      <c r="C1285" s="29"/>
      <c r="D1285" s="29"/>
      <c r="E1285" s="166"/>
      <c r="F1285" s="29"/>
    </row>
    <row r="1286" spans="3:6" s="14" customFormat="1" ht="15.75" customHeight="1">
      <c r="C1286" s="29"/>
      <c r="D1286" s="29"/>
      <c r="E1286" s="166"/>
      <c r="F1286" s="29"/>
    </row>
    <row r="1287" spans="3:6" s="14" customFormat="1" ht="15.75" customHeight="1">
      <c r="C1287" s="29"/>
      <c r="D1287" s="29"/>
      <c r="E1287" s="166"/>
      <c r="F1287" s="29"/>
    </row>
    <row r="1288" spans="3:6" s="14" customFormat="1" ht="15.75" customHeight="1">
      <c r="C1288" s="29"/>
      <c r="D1288" s="29"/>
      <c r="E1288" s="166"/>
      <c r="F1288" s="29"/>
    </row>
    <row r="1289" spans="3:6" s="14" customFormat="1" ht="15.75" customHeight="1">
      <c r="C1289" s="29"/>
      <c r="D1289" s="29"/>
      <c r="E1289" s="166"/>
      <c r="F1289" s="29"/>
    </row>
    <row r="1290" spans="3:6" s="14" customFormat="1" ht="15.75" customHeight="1">
      <c r="C1290" s="29"/>
      <c r="D1290" s="29"/>
      <c r="E1290" s="166"/>
      <c r="F1290" s="29"/>
    </row>
    <row r="1291" spans="3:6" s="31" customFormat="1" ht="15.75" customHeight="1">
      <c r="C1291" s="30"/>
      <c r="D1291" s="30"/>
      <c r="E1291" s="167"/>
      <c r="F1291" s="30"/>
    </row>
    <row r="1292" spans="3:6" s="14" customFormat="1" ht="15.75" customHeight="1">
      <c r="C1292" s="29"/>
      <c r="D1292" s="29"/>
      <c r="E1292" s="166"/>
      <c r="F1292" s="29"/>
    </row>
    <row r="1293" spans="3:6" s="14" customFormat="1" ht="15.75" customHeight="1">
      <c r="C1293" s="29"/>
      <c r="D1293" s="29"/>
      <c r="E1293" s="166"/>
      <c r="F1293" s="29"/>
    </row>
    <row r="1294" spans="3:6" s="14" customFormat="1" ht="15.75" customHeight="1">
      <c r="C1294" s="29"/>
      <c r="D1294" s="29"/>
      <c r="E1294" s="166"/>
      <c r="F1294" s="29"/>
    </row>
    <row r="1295" spans="3:6" s="14" customFormat="1" ht="15.75" customHeight="1">
      <c r="C1295" s="29"/>
      <c r="D1295" s="29"/>
      <c r="E1295" s="166"/>
      <c r="F1295" s="29"/>
    </row>
    <row r="1296" spans="3:6" s="14" customFormat="1" ht="15.75" customHeight="1">
      <c r="C1296" s="29"/>
      <c r="D1296" s="29"/>
      <c r="E1296" s="166"/>
      <c r="F1296" s="29"/>
    </row>
    <row r="1297" spans="3:6" s="14" customFormat="1" ht="15.75" customHeight="1">
      <c r="C1297" s="29"/>
      <c r="D1297" s="29"/>
      <c r="E1297" s="166"/>
      <c r="F1297" s="29"/>
    </row>
    <row r="1298" spans="3:6" s="14" customFormat="1" ht="15.75" customHeight="1">
      <c r="C1298" s="29"/>
      <c r="D1298" s="29"/>
      <c r="E1298" s="166"/>
      <c r="F1298" s="29"/>
    </row>
    <row r="1299" spans="3:6" s="14" customFormat="1" ht="15.75" customHeight="1">
      <c r="C1299" s="29"/>
      <c r="D1299" s="29"/>
      <c r="E1299" s="166"/>
      <c r="F1299" s="29"/>
    </row>
    <row r="1300" spans="3:6" s="14" customFormat="1" ht="15.75" customHeight="1">
      <c r="C1300" s="29"/>
      <c r="D1300" s="29"/>
      <c r="E1300" s="166"/>
      <c r="F1300" s="29"/>
    </row>
    <row r="1301" spans="3:6" s="14" customFormat="1" ht="15.75" customHeight="1">
      <c r="C1301" s="29"/>
      <c r="D1301" s="29"/>
      <c r="E1301" s="166"/>
      <c r="F1301" s="29"/>
    </row>
    <row r="1302" spans="3:6" s="14" customFormat="1" ht="15.75" customHeight="1">
      <c r="C1302" s="29"/>
      <c r="D1302" s="29"/>
      <c r="E1302" s="166"/>
      <c r="F1302" s="29"/>
    </row>
    <row r="1303" spans="3:6" s="14" customFormat="1" ht="15.75" customHeight="1">
      <c r="C1303" s="29"/>
      <c r="D1303" s="29"/>
      <c r="E1303" s="166"/>
      <c r="F1303" s="29"/>
    </row>
    <row r="1304" spans="3:6" s="14" customFormat="1" ht="15.75" customHeight="1">
      <c r="C1304" s="29"/>
      <c r="D1304" s="29"/>
      <c r="E1304" s="166"/>
      <c r="F1304" s="29"/>
    </row>
    <row r="1305" spans="3:6" s="14" customFormat="1" ht="15.75" customHeight="1">
      <c r="C1305" s="29"/>
      <c r="D1305" s="29"/>
      <c r="E1305" s="166"/>
      <c r="F1305" s="29"/>
    </row>
    <row r="1306" spans="3:6" s="14" customFormat="1" ht="15.75" customHeight="1">
      <c r="C1306" s="29"/>
      <c r="D1306" s="29"/>
      <c r="E1306" s="166"/>
      <c r="F1306" s="29"/>
    </row>
    <row r="1307" spans="3:6" s="14" customFormat="1" ht="15.75" customHeight="1">
      <c r="C1307" s="29"/>
      <c r="D1307" s="29"/>
      <c r="E1307" s="166"/>
      <c r="F1307" s="29"/>
    </row>
    <row r="1308" spans="3:6" s="14" customFormat="1" ht="15.75" customHeight="1">
      <c r="C1308" s="29"/>
      <c r="D1308" s="29"/>
      <c r="E1308" s="166"/>
      <c r="F1308" s="29"/>
    </row>
    <row r="1309" spans="3:6" s="14" customFormat="1" ht="15.75" customHeight="1">
      <c r="C1309" s="29"/>
      <c r="D1309" s="29"/>
      <c r="E1309" s="166"/>
      <c r="F1309" s="29"/>
    </row>
    <row r="1310" spans="3:6" s="14" customFormat="1" ht="15.75" customHeight="1">
      <c r="C1310" s="29"/>
      <c r="D1310" s="29"/>
      <c r="E1310" s="166"/>
      <c r="F1310" s="29"/>
    </row>
    <row r="1311" spans="3:6" s="14" customFormat="1" ht="15.75" customHeight="1">
      <c r="C1311" s="29"/>
      <c r="D1311" s="29"/>
      <c r="E1311" s="166"/>
      <c r="F1311" s="29"/>
    </row>
    <row r="1312" spans="3:6" s="14" customFormat="1" ht="15.75" customHeight="1">
      <c r="C1312" s="29"/>
      <c r="D1312" s="29"/>
      <c r="E1312" s="166"/>
      <c r="F1312" s="29"/>
    </row>
    <row r="1313" spans="3:6" s="14" customFormat="1" ht="15.75" customHeight="1">
      <c r="C1313" s="29"/>
      <c r="D1313" s="29"/>
      <c r="E1313" s="166"/>
      <c r="F1313" s="29"/>
    </row>
    <row r="1314" spans="3:6" s="14" customFormat="1" ht="15.75" customHeight="1">
      <c r="C1314" s="29"/>
      <c r="D1314" s="29"/>
      <c r="E1314" s="166"/>
      <c r="F1314" s="29"/>
    </row>
    <row r="1315" spans="3:6" s="14" customFormat="1" ht="15.75" customHeight="1">
      <c r="C1315" s="29"/>
      <c r="D1315" s="29"/>
      <c r="E1315" s="166"/>
      <c r="F1315" s="29"/>
    </row>
    <row r="1316" spans="3:6" s="14" customFormat="1" ht="15.75" customHeight="1">
      <c r="C1316" s="29"/>
      <c r="D1316" s="29"/>
      <c r="E1316" s="166"/>
      <c r="F1316" s="29"/>
    </row>
    <row r="1317" spans="3:6" s="14" customFormat="1" ht="15.75" customHeight="1">
      <c r="C1317" s="29"/>
      <c r="D1317" s="29"/>
      <c r="E1317" s="166"/>
      <c r="F1317" s="29"/>
    </row>
    <row r="1318" spans="3:6" s="14" customFormat="1" ht="15.75" customHeight="1">
      <c r="C1318" s="29"/>
      <c r="D1318" s="29"/>
      <c r="E1318" s="166"/>
      <c r="F1318" s="29"/>
    </row>
    <row r="1319" spans="3:6" s="14" customFormat="1" ht="15.75" customHeight="1">
      <c r="C1319" s="29"/>
      <c r="D1319" s="29"/>
      <c r="E1319" s="166"/>
      <c r="F1319" s="29"/>
    </row>
    <row r="1320" spans="3:6" s="14" customFormat="1" ht="15.75" customHeight="1">
      <c r="C1320" s="29"/>
      <c r="D1320" s="29"/>
      <c r="E1320" s="166"/>
      <c r="F1320" s="29"/>
    </row>
    <row r="1321" spans="3:6" s="14" customFormat="1" ht="15.75" customHeight="1">
      <c r="C1321" s="29"/>
      <c r="D1321" s="29"/>
      <c r="E1321" s="166"/>
      <c r="F1321" s="29"/>
    </row>
    <row r="1322" spans="3:6" s="14" customFormat="1" ht="15.75" customHeight="1">
      <c r="C1322" s="29"/>
      <c r="D1322" s="29"/>
      <c r="E1322" s="166"/>
      <c r="F1322" s="29"/>
    </row>
    <row r="1323" spans="3:6" s="14" customFormat="1" ht="15.75" customHeight="1">
      <c r="C1323" s="29"/>
      <c r="D1323" s="29"/>
      <c r="E1323" s="166"/>
      <c r="F1323" s="29"/>
    </row>
    <row r="1324" spans="3:6" s="14" customFormat="1" ht="15.75" customHeight="1">
      <c r="C1324" s="29"/>
      <c r="D1324" s="29"/>
      <c r="E1324" s="166"/>
      <c r="F1324" s="29"/>
    </row>
    <row r="1325" spans="3:6" s="14" customFormat="1" ht="18.75" customHeight="1">
      <c r="C1325" s="29"/>
      <c r="D1325" s="29"/>
      <c r="E1325" s="166"/>
      <c r="F1325" s="29"/>
    </row>
    <row r="1326" spans="3:6" s="14" customFormat="1" ht="18.75" customHeight="1">
      <c r="C1326" s="29"/>
      <c r="D1326" s="29"/>
      <c r="E1326" s="166"/>
      <c r="F1326" s="29"/>
    </row>
    <row r="1327" spans="3:6" s="14" customFormat="1" ht="18.75" customHeight="1">
      <c r="C1327" s="29"/>
      <c r="D1327" s="29"/>
      <c r="E1327" s="166"/>
      <c r="F1327" s="29"/>
    </row>
    <row r="1328" spans="3:6" s="14" customFormat="1" ht="15.75" customHeight="1">
      <c r="C1328" s="29"/>
      <c r="D1328" s="29"/>
      <c r="E1328" s="166"/>
      <c r="F1328" s="29"/>
    </row>
    <row r="1329" spans="3:6" s="14" customFormat="1" ht="15.75" customHeight="1">
      <c r="C1329" s="29"/>
      <c r="D1329" s="29"/>
      <c r="E1329" s="166"/>
      <c r="F1329" s="29"/>
    </row>
    <row r="1330" spans="3:6" s="14" customFormat="1" ht="15.75" customHeight="1">
      <c r="C1330" s="29"/>
      <c r="D1330" s="29"/>
      <c r="E1330" s="166"/>
      <c r="F1330" s="29"/>
    </row>
    <row r="1331" spans="3:6" s="14" customFormat="1" ht="15.75" customHeight="1">
      <c r="C1331" s="29"/>
      <c r="D1331" s="29"/>
      <c r="E1331" s="166"/>
      <c r="F1331" s="29"/>
    </row>
    <row r="1332" spans="3:6" s="14" customFormat="1" ht="15.75" customHeight="1">
      <c r="C1332" s="29"/>
      <c r="D1332" s="29"/>
      <c r="E1332" s="166"/>
      <c r="F1332" s="29"/>
    </row>
    <row r="1333" spans="3:6" s="14" customFormat="1" ht="15.75" customHeight="1">
      <c r="C1333" s="29"/>
      <c r="D1333" s="29"/>
      <c r="E1333" s="166"/>
      <c r="F1333" s="29"/>
    </row>
    <row r="1334" spans="3:6" s="14" customFormat="1" ht="15.75" customHeight="1">
      <c r="C1334" s="29"/>
      <c r="D1334" s="29"/>
      <c r="E1334" s="166"/>
      <c r="F1334" s="29"/>
    </row>
    <row r="1335" spans="3:6" s="14" customFormat="1" ht="15.75" customHeight="1">
      <c r="C1335" s="29"/>
      <c r="D1335" s="29"/>
      <c r="E1335" s="166"/>
      <c r="F1335" s="29"/>
    </row>
    <row r="1336" spans="3:6" s="14" customFormat="1" ht="15.75" customHeight="1">
      <c r="C1336" s="29"/>
      <c r="D1336" s="29"/>
      <c r="E1336" s="166"/>
      <c r="F1336" s="29"/>
    </row>
    <row r="1337" spans="3:6" s="14" customFormat="1" ht="15.75" customHeight="1">
      <c r="C1337" s="29"/>
      <c r="D1337" s="29"/>
      <c r="E1337" s="166"/>
      <c r="F1337" s="29"/>
    </row>
    <row r="1338" spans="3:6" s="14" customFormat="1" ht="15.75" customHeight="1">
      <c r="C1338" s="29"/>
      <c r="D1338" s="29"/>
      <c r="E1338" s="166"/>
      <c r="F1338" s="29"/>
    </row>
    <row r="1339" spans="3:6" s="14" customFormat="1" ht="15.75" customHeight="1">
      <c r="C1339" s="29"/>
      <c r="D1339" s="29"/>
      <c r="E1339" s="166"/>
      <c r="F1339" s="29"/>
    </row>
    <row r="1340" spans="3:6" s="14" customFormat="1" ht="15.75" customHeight="1">
      <c r="C1340" s="29"/>
      <c r="D1340" s="29"/>
      <c r="E1340" s="166"/>
      <c r="F1340" s="29"/>
    </row>
    <row r="1341" spans="3:6" s="14" customFormat="1" ht="15.75" customHeight="1">
      <c r="C1341" s="29"/>
      <c r="D1341" s="29"/>
      <c r="E1341" s="166"/>
      <c r="F1341" s="29"/>
    </row>
    <row r="1342" spans="3:6" s="14" customFormat="1" ht="15.75" customHeight="1">
      <c r="C1342" s="29"/>
      <c r="D1342" s="29"/>
      <c r="E1342" s="166"/>
      <c r="F1342" s="29"/>
    </row>
    <row r="1343" spans="3:6" s="14" customFormat="1" ht="15.75" customHeight="1">
      <c r="C1343" s="29"/>
      <c r="D1343" s="29"/>
      <c r="E1343" s="166"/>
      <c r="F1343" s="29"/>
    </row>
    <row r="1344" spans="3:6" s="14" customFormat="1" ht="15.75" customHeight="1">
      <c r="C1344" s="29"/>
      <c r="D1344" s="29"/>
      <c r="E1344" s="166"/>
      <c r="F1344" s="29"/>
    </row>
    <row r="1345" spans="3:6" s="14" customFormat="1" ht="15.75" customHeight="1">
      <c r="C1345" s="29"/>
      <c r="D1345" s="29"/>
      <c r="E1345" s="166"/>
      <c r="F1345" s="29"/>
    </row>
    <row r="1346" spans="3:6" s="14" customFormat="1" ht="15.75" customHeight="1">
      <c r="C1346" s="29"/>
      <c r="D1346" s="29"/>
      <c r="E1346" s="166"/>
      <c r="F1346" s="29"/>
    </row>
    <row r="1347" spans="3:6" s="31" customFormat="1" ht="15.75" customHeight="1">
      <c r="C1347" s="30"/>
      <c r="D1347" s="30"/>
      <c r="E1347" s="167"/>
      <c r="F1347" s="30"/>
    </row>
    <row r="1348" spans="3:6" s="14" customFormat="1" ht="15.75" customHeight="1">
      <c r="C1348" s="29"/>
      <c r="D1348" s="29"/>
      <c r="E1348" s="166"/>
      <c r="F1348" s="29"/>
    </row>
    <row r="1349" spans="3:6" s="14" customFormat="1" ht="15.75" customHeight="1">
      <c r="C1349" s="29"/>
      <c r="D1349" s="29"/>
      <c r="E1349" s="166"/>
      <c r="F1349" s="29"/>
    </row>
    <row r="1350" spans="3:6" s="14" customFormat="1" ht="15.75" customHeight="1">
      <c r="C1350" s="29"/>
      <c r="D1350" s="29"/>
      <c r="E1350" s="166"/>
      <c r="F1350" s="29"/>
    </row>
    <row r="1351" spans="3:6" s="14" customFormat="1" ht="15.75" customHeight="1">
      <c r="C1351" s="29"/>
      <c r="D1351" s="29"/>
      <c r="E1351" s="166"/>
      <c r="F1351" s="29"/>
    </row>
    <row r="1352" spans="3:6" s="14" customFormat="1" ht="15.75" customHeight="1">
      <c r="C1352" s="29"/>
      <c r="D1352" s="29"/>
      <c r="E1352" s="166"/>
      <c r="F1352" s="29"/>
    </row>
    <row r="1353" spans="3:6" s="14" customFormat="1" ht="15.75" customHeight="1">
      <c r="C1353" s="29"/>
      <c r="D1353" s="29"/>
      <c r="E1353" s="166"/>
      <c r="F1353" s="29"/>
    </row>
    <row r="1354" spans="3:6" s="14" customFormat="1" ht="15.75" customHeight="1">
      <c r="C1354" s="29"/>
      <c r="D1354" s="29"/>
      <c r="E1354" s="166"/>
      <c r="F1354" s="29"/>
    </row>
    <row r="1355" spans="3:6" s="14" customFormat="1" ht="15.75" customHeight="1">
      <c r="C1355" s="29"/>
      <c r="D1355" s="29"/>
      <c r="E1355" s="166"/>
      <c r="F1355" s="29"/>
    </row>
    <row r="1356" spans="3:6" s="14" customFormat="1" ht="15.75" customHeight="1">
      <c r="C1356" s="29"/>
      <c r="D1356" s="29"/>
      <c r="E1356" s="166"/>
      <c r="F1356" s="29"/>
    </row>
    <row r="1357" spans="3:6" s="14" customFormat="1" ht="15.75" customHeight="1">
      <c r="C1357" s="29"/>
      <c r="D1357" s="29"/>
      <c r="E1357" s="166"/>
      <c r="F1357" s="29"/>
    </row>
    <row r="1358" spans="3:6" s="14" customFormat="1" ht="15.75" customHeight="1">
      <c r="C1358" s="29"/>
      <c r="D1358" s="29"/>
      <c r="E1358" s="166"/>
      <c r="F1358" s="29"/>
    </row>
    <row r="1359" spans="3:6" s="14" customFormat="1" ht="15.75" customHeight="1">
      <c r="C1359" s="29"/>
      <c r="D1359" s="29"/>
      <c r="E1359" s="166"/>
      <c r="F1359" s="29"/>
    </row>
    <row r="1360" spans="3:6" s="14" customFormat="1" ht="15.75" customHeight="1">
      <c r="C1360" s="29"/>
      <c r="D1360" s="29"/>
      <c r="E1360" s="166"/>
      <c r="F1360" s="29"/>
    </row>
    <row r="1361" spans="3:6" s="14" customFormat="1" ht="15.75" customHeight="1">
      <c r="C1361" s="29"/>
      <c r="D1361" s="29"/>
      <c r="E1361" s="166"/>
      <c r="F1361" s="29"/>
    </row>
    <row r="1362" spans="3:6" s="14" customFormat="1" ht="15.75" customHeight="1">
      <c r="C1362" s="29"/>
      <c r="D1362" s="29"/>
      <c r="E1362" s="166"/>
      <c r="F1362" s="29"/>
    </row>
    <row r="1363" spans="3:6" s="14" customFormat="1" ht="15.75" customHeight="1">
      <c r="C1363" s="29"/>
      <c r="D1363" s="29"/>
      <c r="E1363" s="166"/>
      <c r="F1363" s="29"/>
    </row>
    <row r="1364" spans="3:6" s="14" customFormat="1" ht="15.75" customHeight="1">
      <c r="C1364" s="29"/>
      <c r="D1364" s="29"/>
      <c r="E1364" s="166"/>
      <c r="F1364" s="29"/>
    </row>
    <row r="1365" spans="3:6" s="14" customFormat="1" ht="15.75" customHeight="1">
      <c r="C1365" s="29"/>
      <c r="D1365" s="29"/>
      <c r="E1365" s="166"/>
      <c r="F1365" s="29"/>
    </row>
    <row r="1366" spans="3:6" s="14" customFormat="1" ht="15.75" customHeight="1">
      <c r="C1366" s="29"/>
      <c r="D1366" s="29"/>
      <c r="E1366" s="166"/>
      <c r="F1366" s="29"/>
    </row>
    <row r="1367" spans="3:6" s="14" customFormat="1" ht="15.75" customHeight="1">
      <c r="C1367" s="29"/>
      <c r="D1367" s="29"/>
      <c r="E1367" s="166"/>
      <c r="F1367" s="29"/>
    </row>
    <row r="1368" spans="3:6" s="14" customFormat="1" ht="15.75" customHeight="1">
      <c r="C1368" s="29"/>
      <c r="D1368" s="29"/>
      <c r="E1368" s="166"/>
      <c r="F1368" s="29"/>
    </row>
    <row r="1369" spans="3:6" s="14" customFormat="1" ht="15.75" customHeight="1">
      <c r="C1369" s="29"/>
      <c r="D1369" s="29"/>
      <c r="E1369" s="166"/>
      <c r="F1369" s="29"/>
    </row>
    <row r="1370" spans="3:6" s="14" customFormat="1" ht="15.75" customHeight="1">
      <c r="C1370" s="29"/>
      <c r="D1370" s="29"/>
      <c r="E1370" s="166"/>
      <c r="F1370" s="29"/>
    </row>
    <row r="1371" spans="3:6" s="14" customFormat="1" ht="15.75" customHeight="1">
      <c r="C1371" s="29"/>
      <c r="D1371" s="29"/>
      <c r="E1371" s="166"/>
      <c r="F1371" s="29"/>
    </row>
    <row r="1372" spans="3:6" s="14" customFormat="1" ht="15.75" customHeight="1">
      <c r="C1372" s="29"/>
      <c r="D1372" s="29"/>
      <c r="E1372" s="166"/>
      <c r="F1372" s="29"/>
    </row>
    <row r="1373" spans="3:6" s="14" customFormat="1" ht="15.75" customHeight="1">
      <c r="C1373" s="29"/>
      <c r="D1373" s="29"/>
      <c r="E1373" s="166"/>
      <c r="F1373" s="29"/>
    </row>
    <row r="1374" spans="3:6" s="14" customFormat="1" ht="15.75" customHeight="1">
      <c r="C1374" s="29"/>
      <c r="D1374" s="29"/>
      <c r="E1374" s="166"/>
      <c r="F1374" s="29"/>
    </row>
    <row r="1375" spans="3:6" s="14" customFormat="1" ht="15.75" customHeight="1">
      <c r="C1375" s="29"/>
      <c r="D1375" s="29"/>
      <c r="E1375" s="166"/>
      <c r="F1375" s="29"/>
    </row>
    <row r="1376" spans="3:6" s="14" customFormat="1" ht="15.75" customHeight="1">
      <c r="C1376" s="29"/>
      <c r="D1376" s="29"/>
      <c r="E1376" s="166"/>
      <c r="F1376" s="29"/>
    </row>
    <row r="1377" spans="3:6" s="14" customFormat="1" ht="15.75" customHeight="1">
      <c r="C1377" s="29"/>
      <c r="D1377" s="29"/>
      <c r="E1377" s="166"/>
      <c r="F1377" s="29"/>
    </row>
    <row r="1378" spans="3:6" s="14" customFormat="1" ht="15.75" customHeight="1">
      <c r="C1378" s="29"/>
      <c r="D1378" s="29"/>
      <c r="E1378" s="166"/>
      <c r="F1378" s="29"/>
    </row>
    <row r="1379" spans="3:6" s="14" customFormat="1" ht="15.75" customHeight="1">
      <c r="C1379" s="29"/>
      <c r="D1379" s="29"/>
      <c r="E1379" s="166"/>
      <c r="F1379" s="29"/>
    </row>
    <row r="1380" spans="3:6" s="14" customFormat="1" ht="15.75" customHeight="1">
      <c r="C1380" s="29"/>
      <c r="D1380" s="29"/>
      <c r="E1380" s="166"/>
      <c r="F1380" s="29"/>
    </row>
    <row r="1381" spans="3:6" s="14" customFormat="1" ht="15.75" customHeight="1">
      <c r="C1381" s="29"/>
      <c r="D1381" s="29"/>
      <c r="E1381" s="166"/>
      <c r="F1381" s="29"/>
    </row>
    <row r="1382" spans="3:6" s="14" customFormat="1" ht="15.75" customHeight="1">
      <c r="C1382" s="29"/>
      <c r="D1382" s="29"/>
      <c r="E1382" s="166"/>
      <c r="F1382" s="29"/>
    </row>
    <row r="1383" spans="3:6" s="14" customFormat="1" ht="17.25" customHeight="1">
      <c r="C1383" s="29"/>
      <c r="D1383" s="29"/>
      <c r="E1383" s="166"/>
      <c r="F1383" s="29"/>
    </row>
    <row r="1384" spans="3:6" s="14" customFormat="1" ht="17.25" customHeight="1">
      <c r="C1384" s="29"/>
      <c r="D1384" s="29"/>
      <c r="E1384" s="166"/>
      <c r="F1384" s="29"/>
    </row>
    <row r="1385" spans="3:6" s="14" customFormat="1" ht="17.25" customHeight="1">
      <c r="C1385" s="29"/>
      <c r="D1385" s="29"/>
      <c r="E1385" s="166"/>
      <c r="F1385" s="29"/>
    </row>
    <row r="1386" spans="3:6" s="14" customFormat="1" ht="15.75">
      <c r="C1386" s="29"/>
      <c r="D1386" s="29"/>
      <c r="E1386" s="166"/>
      <c r="F1386" s="29"/>
    </row>
    <row r="1387" spans="3:6" s="14" customFormat="1" ht="18.75" customHeight="1">
      <c r="C1387" s="29"/>
      <c r="D1387" s="29"/>
      <c r="E1387" s="166"/>
      <c r="F1387" s="29"/>
    </row>
    <row r="1388" spans="3:6" s="14" customFormat="1" ht="18.75" customHeight="1">
      <c r="C1388" s="29"/>
      <c r="D1388" s="29"/>
      <c r="E1388" s="166"/>
      <c r="F1388" s="29"/>
    </row>
    <row r="1389" spans="3:6" s="14" customFormat="1" ht="18.75" customHeight="1">
      <c r="C1389" s="29"/>
      <c r="D1389" s="29"/>
      <c r="E1389" s="166"/>
      <c r="F1389" s="29"/>
    </row>
    <row r="1390" spans="3:6" s="14" customFormat="1" ht="15.75" customHeight="1">
      <c r="C1390" s="29"/>
      <c r="D1390" s="29"/>
      <c r="E1390" s="166"/>
      <c r="F1390" s="29"/>
    </row>
    <row r="1391" spans="3:6" s="14" customFormat="1" ht="15.75" customHeight="1">
      <c r="C1391" s="29"/>
      <c r="D1391" s="29"/>
      <c r="E1391" s="166"/>
      <c r="F1391" s="29"/>
    </row>
    <row r="1392" spans="3:6" s="14" customFormat="1" ht="15.75" customHeight="1">
      <c r="C1392" s="29"/>
      <c r="D1392" s="29"/>
      <c r="E1392" s="166"/>
      <c r="F1392" s="29"/>
    </row>
    <row r="1393" spans="3:6" s="14" customFormat="1" ht="15.75" customHeight="1">
      <c r="C1393" s="29"/>
      <c r="D1393" s="29"/>
      <c r="E1393" s="166"/>
      <c r="F1393" s="29"/>
    </row>
    <row r="1394" spans="3:6" s="14" customFormat="1" ht="15.75" customHeight="1">
      <c r="C1394" s="29"/>
      <c r="D1394" s="29"/>
      <c r="E1394" s="166"/>
      <c r="F1394" s="29"/>
    </row>
    <row r="1395" spans="3:6" s="14" customFormat="1" ht="15.75" customHeight="1">
      <c r="C1395" s="29"/>
      <c r="D1395" s="29"/>
      <c r="E1395" s="166"/>
      <c r="F1395" s="29"/>
    </row>
    <row r="1396" spans="3:6" s="14" customFormat="1" ht="15.75" customHeight="1">
      <c r="C1396" s="29"/>
      <c r="D1396" s="29"/>
      <c r="E1396" s="166"/>
      <c r="F1396" s="29"/>
    </row>
    <row r="1397" spans="3:6" s="14" customFormat="1" ht="15.75" customHeight="1">
      <c r="C1397" s="29"/>
      <c r="D1397" s="29"/>
      <c r="E1397" s="166"/>
      <c r="F1397" s="29"/>
    </row>
    <row r="1398" spans="3:6" s="14" customFormat="1" ht="15.75" customHeight="1">
      <c r="C1398" s="29"/>
      <c r="D1398" s="29"/>
      <c r="E1398" s="166"/>
      <c r="F1398" s="29"/>
    </row>
    <row r="1399" spans="3:6" s="31" customFormat="1" ht="15.75" customHeight="1">
      <c r="C1399" s="30"/>
      <c r="D1399" s="30"/>
      <c r="E1399" s="167"/>
      <c r="F1399" s="30"/>
    </row>
    <row r="1400" spans="3:6" s="14" customFormat="1" ht="15.75" customHeight="1">
      <c r="C1400" s="29"/>
      <c r="D1400" s="29"/>
      <c r="E1400" s="166"/>
      <c r="F1400" s="29"/>
    </row>
    <row r="1401" spans="3:6" s="14" customFormat="1" ht="15.75" customHeight="1">
      <c r="C1401" s="29"/>
      <c r="D1401" s="29"/>
      <c r="E1401" s="166"/>
      <c r="F1401" s="29"/>
    </row>
    <row r="1402" spans="3:6" s="14" customFormat="1" ht="15.75" customHeight="1">
      <c r="C1402" s="29"/>
      <c r="D1402" s="29"/>
      <c r="E1402" s="166"/>
      <c r="F1402" s="29"/>
    </row>
    <row r="1403" spans="3:6" s="14" customFormat="1" ht="15.75" customHeight="1">
      <c r="C1403" s="29"/>
      <c r="D1403" s="29"/>
      <c r="E1403" s="166"/>
      <c r="F1403" s="29"/>
    </row>
    <row r="1404" spans="3:6" s="14" customFormat="1" ht="15.75" customHeight="1">
      <c r="C1404" s="29"/>
      <c r="D1404" s="29"/>
      <c r="E1404" s="166"/>
      <c r="F1404" s="29"/>
    </row>
    <row r="1405" spans="3:6" s="14" customFormat="1" ht="15.75" customHeight="1">
      <c r="C1405" s="29"/>
      <c r="D1405" s="29"/>
      <c r="E1405" s="166"/>
      <c r="F1405" s="29"/>
    </row>
    <row r="1406" spans="3:6" s="14" customFormat="1" ht="15.75" customHeight="1">
      <c r="C1406" s="29"/>
      <c r="D1406" s="29"/>
      <c r="E1406" s="166"/>
      <c r="F1406" s="29"/>
    </row>
    <row r="1407" spans="3:6" s="14" customFormat="1" ht="15.75" customHeight="1">
      <c r="C1407" s="29"/>
      <c r="D1407" s="29"/>
      <c r="E1407" s="166"/>
      <c r="F1407" s="29"/>
    </row>
    <row r="1408" spans="3:6" s="14" customFormat="1" ht="15.75" customHeight="1">
      <c r="C1408" s="29"/>
      <c r="D1408" s="29"/>
      <c r="E1408" s="166"/>
      <c r="F1408" s="29"/>
    </row>
    <row r="1409" spans="3:6" s="14" customFormat="1" ht="15.75" customHeight="1">
      <c r="C1409" s="29"/>
      <c r="D1409" s="29"/>
      <c r="E1409" s="166"/>
      <c r="F1409" s="29"/>
    </row>
    <row r="1410" spans="3:6" s="14" customFormat="1" ht="15.75" customHeight="1">
      <c r="C1410" s="29"/>
      <c r="D1410" s="29"/>
      <c r="E1410" s="166"/>
      <c r="F1410" s="29"/>
    </row>
    <row r="1411" spans="3:6" s="14" customFormat="1" ht="15.75" customHeight="1">
      <c r="C1411" s="29"/>
      <c r="D1411" s="29"/>
      <c r="E1411" s="166"/>
      <c r="F1411" s="29"/>
    </row>
    <row r="1412" spans="3:6" s="14" customFormat="1" ht="15.75" customHeight="1">
      <c r="C1412" s="29"/>
      <c r="D1412" s="29"/>
      <c r="E1412" s="166"/>
      <c r="F1412" s="29"/>
    </row>
    <row r="1413" spans="3:6" s="14" customFormat="1" ht="15.75" customHeight="1">
      <c r="C1413" s="29"/>
      <c r="D1413" s="29"/>
      <c r="E1413" s="166"/>
      <c r="F1413" s="29"/>
    </row>
    <row r="1414" spans="3:6" s="14" customFormat="1" ht="15.75" customHeight="1">
      <c r="C1414" s="29"/>
      <c r="D1414" s="29"/>
      <c r="E1414" s="166"/>
      <c r="F1414" s="29"/>
    </row>
    <row r="1415" spans="3:6" s="14" customFormat="1" ht="15.75" customHeight="1">
      <c r="C1415" s="29"/>
      <c r="D1415" s="29"/>
      <c r="E1415" s="166"/>
      <c r="F1415" s="29"/>
    </row>
    <row r="1416" spans="3:6" s="14" customFormat="1" ht="15.75" customHeight="1">
      <c r="C1416" s="29"/>
      <c r="D1416" s="29"/>
      <c r="E1416" s="166"/>
      <c r="F1416" s="29"/>
    </row>
    <row r="1417" spans="3:6" s="14" customFormat="1" ht="15.75" customHeight="1">
      <c r="C1417" s="29"/>
      <c r="D1417" s="29"/>
      <c r="E1417" s="166"/>
      <c r="F1417" s="29"/>
    </row>
    <row r="1418" spans="3:6" s="14" customFormat="1" ht="15.75" customHeight="1">
      <c r="C1418" s="29"/>
      <c r="D1418" s="29"/>
      <c r="E1418" s="166"/>
      <c r="F1418" s="29"/>
    </row>
    <row r="1419" spans="3:6" s="14" customFormat="1" ht="15.75" customHeight="1">
      <c r="C1419" s="29"/>
      <c r="D1419" s="29"/>
      <c r="E1419" s="166"/>
      <c r="F1419" s="29"/>
    </row>
    <row r="1420" spans="3:6" s="14" customFormat="1" ht="15.75" customHeight="1">
      <c r="C1420" s="29"/>
      <c r="D1420" s="29"/>
      <c r="E1420" s="166"/>
      <c r="F1420" s="29"/>
    </row>
    <row r="1421" spans="3:6" s="14" customFormat="1" ht="15.75" customHeight="1">
      <c r="C1421" s="29"/>
      <c r="D1421" s="29"/>
      <c r="E1421" s="166"/>
      <c r="F1421" s="29"/>
    </row>
    <row r="1422" spans="3:6" s="14" customFormat="1" ht="15.75" customHeight="1">
      <c r="C1422" s="29"/>
      <c r="D1422" s="29"/>
      <c r="E1422" s="166"/>
      <c r="F1422" s="29"/>
    </row>
    <row r="1423" spans="3:6" s="14" customFormat="1" ht="15.75" customHeight="1">
      <c r="C1423" s="29"/>
      <c r="D1423" s="29"/>
      <c r="E1423" s="166"/>
      <c r="F1423" s="29"/>
    </row>
    <row r="1424" spans="3:6" s="14" customFormat="1" ht="15.75" customHeight="1">
      <c r="C1424" s="29"/>
      <c r="D1424" s="29"/>
      <c r="E1424" s="166"/>
      <c r="F1424" s="29"/>
    </row>
    <row r="1425" spans="3:6" s="14" customFormat="1" ht="15.75" customHeight="1">
      <c r="C1425" s="29"/>
      <c r="D1425" s="29"/>
      <c r="E1425" s="166"/>
      <c r="F1425" s="29"/>
    </row>
    <row r="1426" spans="3:6" s="14" customFormat="1" ht="15.75" customHeight="1">
      <c r="C1426" s="29"/>
      <c r="D1426" s="29"/>
      <c r="E1426" s="166"/>
      <c r="F1426" s="29"/>
    </row>
    <row r="1427" spans="3:6" s="14" customFormat="1" ht="15.75" customHeight="1">
      <c r="C1427" s="29"/>
      <c r="D1427" s="29"/>
      <c r="E1427" s="166"/>
      <c r="F1427" s="29"/>
    </row>
    <row r="1428" spans="3:6" s="14" customFormat="1" ht="15.75" customHeight="1">
      <c r="C1428" s="29"/>
      <c r="D1428" s="29"/>
      <c r="E1428" s="166"/>
      <c r="F1428" s="29"/>
    </row>
    <row r="1429" spans="3:6" s="14" customFormat="1" ht="15.75" customHeight="1">
      <c r="C1429" s="29"/>
      <c r="D1429" s="29"/>
      <c r="E1429" s="166"/>
      <c r="F1429" s="29"/>
    </row>
    <row r="1430" spans="3:6" s="14" customFormat="1" ht="15.75" customHeight="1">
      <c r="C1430" s="29"/>
      <c r="D1430" s="29"/>
      <c r="E1430" s="166"/>
      <c r="F1430" s="29"/>
    </row>
    <row r="1431" spans="3:6" s="14" customFormat="1" ht="15.75" customHeight="1">
      <c r="C1431" s="29"/>
      <c r="D1431" s="29"/>
      <c r="E1431" s="166"/>
      <c r="F1431" s="29"/>
    </row>
    <row r="1432" spans="3:6" s="14" customFormat="1" ht="15.75" customHeight="1">
      <c r="C1432" s="29"/>
      <c r="D1432" s="29"/>
      <c r="E1432" s="166"/>
      <c r="F1432" s="29"/>
    </row>
    <row r="1433" spans="3:6" s="14" customFormat="1" ht="15.75" customHeight="1">
      <c r="C1433" s="29"/>
      <c r="D1433" s="29"/>
      <c r="E1433" s="166"/>
      <c r="F1433" s="29"/>
    </row>
    <row r="1434" spans="3:6" s="14" customFormat="1" ht="15.75" customHeight="1">
      <c r="C1434" s="29"/>
      <c r="D1434" s="29"/>
      <c r="E1434" s="166"/>
      <c r="F1434" s="29"/>
    </row>
    <row r="1435" spans="3:6" s="14" customFormat="1" ht="17.25" customHeight="1">
      <c r="C1435" s="29"/>
      <c r="D1435" s="29"/>
      <c r="E1435" s="166"/>
      <c r="F1435" s="29"/>
    </row>
    <row r="1436" spans="3:6" s="14" customFormat="1" ht="17.25" customHeight="1">
      <c r="C1436" s="29"/>
      <c r="D1436" s="29"/>
      <c r="E1436" s="166"/>
      <c r="F1436" s="29"/>
    </row>
    <row r="1437" spans="3:6" s="14" customFormat="1" ht="17.25" customHeight="1">
      <c r="C1437" s="29"/>
      <c r="D1437" s="29"/>
      <c r="E1437" s="166"/>
      <c r="F1437" s="29"/>
    </row>
    <row r="1438" spans="3:6" s="14" customFormat="1" ht="15.75">
      <c r="C1438" s="29"/>
      <c r="D1438" s="29"/>
      <c r="E1438" s="166"/>
      <c r="F1438" s="29"/>
    </row>
    <row r="1439" spans="3:6" s="14" customFormat="1" ht="18.75" customHeight="1">
      <c r="C1439" s="29"/>
      <c r="D1439" s="29"/>
      <c r="E1439" s="166"/>
      <c r="F1439" s="29"/>
    </row>
    <row r="1440" spans="3:6" s="14" customFormat="1" ht="15.75">
      <c r="C1440" s="29"/>
      <c r="D1440" s="29"/>
      <c r="E1440" s="166"/>
      <c r="F1440" s="29"/>
    </row>
    <row r="1441" spans="3:6" s="14" customFormat="1" ht="15.75">
      <c r="C1441" s="29"/>
      <c r="D1441" s="29"/>
      <c r="E1441" s="166"/>
      <c r="F1441" s="29"/>
    </row>
    <row r="1442" spans="3:6" s="14" customFormat="1" ht="15.75" customHeight="1">
      <c r="C1442" s="29"/>
      <c r="D1442" s="29"/>
      <c r="E1442" s="166"/>
      <c r="F1442" s="29"/>
    </row>
    <row r="1443" spans="3:6" s="14" customFormat="1" ht="15.75" customHeight="1">
      <c r="C1443" s="29"/>
      <c r="D1443" s="29"/>
      <c r="E1443" s="166"/>
      <c r="F1443" s="29"/>
    </row>
    <row r="1444" spans="3:6" s="14" customFormat="1" ht="15.75" customHeight="1">
      <c r="C1444" s="29"/>
      <c r="D1444" s="29"/>
      <c r="E1444" s="166"/>
      <c r="F1444" s="29"/>
    </row>
    <row r="1445" spans="3:6" s="14" customFormat="1" ht="15.75" customHeight="1">
      <c r="C1445" s="29"/>
      <c r="D1445" s="29"/>
      <c r="E1445" s="166"/>
      <c r="F1445" s="29"/>
    </row>
    <row r="1446" spans="3:6" s="14" customFormat="1" ht="15.75" customHeight="1">
      <c r="C1446" s="29"/>
      <c r="D1446" s="29"/>
      <c r="E1446" s="166"/>
      <c r="F1446" s="29"/>
    </row>
    <row r="1447" spans="3:6" s="14" customFormat="1" ht="15.75" customHeight="1">
      <c r="C1447" s="29"/>
      <c r="D1447" s="29"/>
      <c r="E1447" s="166"/>
      <c r="F1447" s="29"/>
    </row>
    <row r="1448" spans="3:6" s="14" customFormat="1" ht="15.75" customHeight="1">
      <c r="C1448" s="29"/>
      <c r="D1448" s="29"/>
      <c r="E1448" s="166"/>
      <c r="F1448" s="29"/>
    </row>
    <row r="1449" spans="3:6" s="14" customFormat="1" ht="15.75" customHeight="1">
      <c r="C1449" s="29"/>
      <c r="D1449" s="29"/>
      <c r="E1449" s="166"/>
      <c r="F1449" s="29"/>
    </row>
    <row r="1450" spans="3:6" s="14" customFormat="1" ht="15.75" customHeight="1">
      <c r="C1450" s="29"/>
      <c r="D1450" s="29"/>
      <c r="E1450" s="166"/>
      <c r="F1450" s="29"/>
    </row>
    <row r="1451" spans="3:6" s="14" customFormat="1" ht="15.75" customHeight="1">
      <c r="C1451" s="29"/>
      <c r="D1451" s="29"/>
      <c r="E1451" s="166"/>
      <c r="F1451" s="29"/>
    </row>
    <row r="1452" spans="3:6" s="14" customFormat="1" ht="15.75" customHeight="1">
      <c r="C1452" s="29"/>
      <c r="D1452" s="29"/>
      <c r="E1452" s="166"/>
      <c r="F1452" s="29"/>
    </row>
    <row r="1453" spans="3:6" s="14" customFormat="1" ht="15.75" customHeight="1">
      <c r="C1453" s="29"/>
      <c r="D1453" s="29"/>
      <c r="E1453" s="166"/>
      <c r="F1453" s="29"/>
    </row>
    <row r="1454" spans="3:6" s="14" customFormat="1" ht="15.75" customHeight="1">
      <c r="C1454" s="29"/>
      <c r="D1454" s="29"/>
      <c r="E1454" s="166"/>
      <c r="F1454" s="29"/>
    </row>
    <row r="1455" spans="3:6" s="14" customFormat="1" ht="15.75" customHeight="1">
      <c r="C1455" s="29"/>
      <c r="D1455" s="29"/>
      <c r="E1455" s="166"/>
      <c r="F1455" s="29"/>
    </row>
    <row r="1456" spans="3:6" s="14" customFormat="1" ht="15.75" customHeight="1">
      <c r="C1456" s="29"/>
      <c r="D1456" s="29"/>
      <c r="E1456" s="166"/>
      <c r="F1456" s="29"/>
    </row>
    <row r="1457" spans="3:6" s="14" customFormat="1" ht="15.75" customHeight="1">
      <c r="C1457" s="29"/>
      <c r="D1457" s="29"/>
      <c r="E1457" s="166"/>
      <c r="F1457" s="29"/>
    </row>
    <row r="1458" spans="3:6" s="14" customFormat="1" ht="15.75" customHeight="1">
      <c r="C1458" s="29"/>
      <c r="D1458" s="29"/>
      <c r="E1458" s="166"/>
      <c r="F1458" s="29"/>
    </row>
    <row r="1459" spans="3:6" s="14" customFormat="1" ht="15.75" customHeight="1">
      <c r="C1459" s="29"/>
      <c r="D1459" s="29"/>
      <c r="E1459" s="166"/>
      <c r="F1459" s="29"/>
    </row>
    <row r="1460" spans="3:6" s="14" customFormat="1" ht="15.75" customHeight="1">
      <c r="C1460" s="29"/>
      <c r="D1460" s="29"/>
      <c r="E1460" s="166"/>
      <c r="F1460" s="29"/>
    </row>
    <row r="1461" spans="3:6" s="14" customFormat="1" ht="15.75" customHeight="1">
      <c r="C1461" s="29"/>
      <c r="D1461" s="29"/>
      <c r="E1461" s="166"/>
      <c r="F1461" s="29"/>
    </row>
    <row r="1462" spans="3:6" s="31" customFormat="1" ht="15.75" customHeight="1">
      <c r="C1462" s="30"/>
      <c r="D1462" s="30"/>
      <c r="E1462" s="167"/>
      <c r="F1462" s="30"/>
    </row>
    <row r="1463" spans="3:6" s="14" customFormat="1" ht="15.75" customHeight="1">
      <c r="C1463" s="29"/>
      <c r="D1463" s="29"/>
      <c r="E1463" s="166"/>
      <c r="F1463" s="29"/>
    </row>
    <row r="1464" spans="3:6" s="14" customFormat="1" ht="15.75" customHeight="1">
      <c r="C1464" s="29"/>
      <c r="D1464" s="29"/>
      <c r="E1464" s="166"/>
      <c r="F1464" s="29"/>
    </row>
    <row r="1465" spans="3:6" s="14" customFormat="1" ht="15.75" customHeight="1">
      <c r="C1465" s="29"/>
      <c r="D1465" s="29"/>
      <c r="E1465" s="166"/>
      <c r="F1465" s="29"/>
    </row>
    <row r="1466" spans="3:6" s="14" customFormat="1" ht="15.75" customHeight="1">
      <c r="C1466" s="29"/>
      <c r="D1466" s="29"/>
      <c r="E1466" s="166"/>
      <c r="F1466" s="29"/>
    </row>
    <row r="1467" spans="3:6" s="14" customFormat="1" ht="15.75" customHeight="1">
      <c r="C1467" s="29"/>
      <c r="D1467" s="29"/>
      <c r="E1467" s="166"/>
      <c r="F1467" s="29"/>
    </row>
    <row r="1468" spans="3:6" s="14" customFormat="1" ht="15.75" customHeight="1">
      <c r="C1468" s="29"/>
      <c r="D1468" s="29"/>
      <c r="E1468" s="166"/>
      <c r="F1468" s="29"/>
    </row>
    <row r="1469" spans="3:6" s="14" customFormat="1" ht="15.75" customHeight="1">
      <c r="C1469" s="29"/>
      <c r="D1469" s="29"/>
      <c r="E1469" s="166"/>
      <c r="F1469" s="29"/>
    </row>
    <row r="1470" spans="3:6" s="14" customFormat="1" ht="15.75" customHeight="1">
      <c r="C1470" s="29"/>
      <c r="D1470" s="29"/>
      <c r="E1470" s="166"/>
      <c r="F1470" s="29"/>
    </row>
    <row r="1471" spans="3:6" s="14" customFormat="1" ht="15.75" customHeight="1">
      <c r="C1471" s="29"/>
      <c r="D1471" s="29"/>
      <c r="E1471" s="166"/>
      <c r="F1471" s="29"/>
    </row>
    <row r="1472" spans="3:6" s="14" customFormat="1" ht="15.75" customHeight="1">
      <c r="C1472" s="29"/>
      <c r="D1472" s="29"/>
      <c r="E1472" s="166"/>
      <c r="F1472" s="29"/>
    </row>
    <row r="1473" spans="3:6" s="14" customFormat="1" ht="15.75" customHeight="1">
      <c r="C1473" s="29"/>
      <c r="D1473" s="29"/>
      <c r="E1473" s="166"/>
      <c r="F1473" s="29"/>
    </row>
    <row r="1474" spans="3:6" s="14" customFormat="1" ht="15.75" customHeight="1">
      <c r="C1474" s="29"/>
      <c r="D1474" s="29"/>
      <c r="E1474" s="166"/>
      <c r="F1474" s="29"/>
    </row>
    <row r="1475" spans="3:6" s="14" customFormat="1" ht="15.75" customHeight="1">
      <c r="C1475" s="29"/>
      <c r="D1475" s="29"/>
      <c r="E1475" s="166"/>
      <c r="F1475" s="29"/>
    </row>
    <row r="1476" spans="3:6" s="14" customFormat="1" ht="15.75" customHeight="1">
      <c r="C1476" s="29"/>
      <c r="D1476" s="29"/>
      <c r="E1476" s="166"/>
      <c r="F1476" s="29"/>
    </row>
    <row r="1477" spans="3:6" s="14" customFormat="1" ht="15.75" customHeight="1">
      <c r="C1477" s="29"/>
      <c r="D1477" s="29"/>
      <c r="E1477" s="166"/>
      <c r="F1477" s="29"/>
    </row>
    <row r="1478" spans="3:6" s="14" customFormat="1" ht="15.75" customHeight="1">
      <c r="C1478" s="29"/>
      <c r="D1478" s="29"/>
      <c r="E1478" s="166"/>
      <c r="F1478" s="29"/>
    </row>
    <row r="1479" spans="3:6" s="14" customFormat="1" ht="15.75" customHeight="1">
      <c r="C1479" s="29"/>
      <c r="D1479" s="29"/>
      <c r="E1479" s="166"/>
      <c r="F1479" s="29"/>
    </row>
    <row r="1480" spans="3:6" s="14" customFormat="1" ht="15.75" customHeight="1">
      <c r="C1480" s="29"/>
      <c r="D1480" s="29"/>
      <c r="E1480" s="166"/>
      <c r="F1480" s="29"/>
    </row>
    <row r="1481" spans="3:6" s="14" customFormat="1" ht="15.75" customHeight="1">
      <c r="C1481" s="29"/>
      <c r="D1481" s="29"/>
      <c r="E1481" s="166"/>
      <c r="F1481" s="29"/>
    </row>
    <row r="1482" spans="3:6" s="14" customFormat="1" ht="15.75" customHeight="1">
      <c r="C1482" s="29"/>
      <c r="D1482" s="29"/>
      <c r="E1482" s="166"/>
      <c r="F1482" s="29"/>
    </row>
    <row r="1483" spans="3:6" s="14" customFormat="1" ht="15.75" customHeight="1">
      <c r="C1483" s="29"/>
      <c r="D1483" s="29"/>
      <c r="E1483" s="166"/>
      <c r="F1483" s="29"/>
    </row>
    <row r="1484" spans="3:6" s="14" customFormat="1" ht="15.75" customHeight="1">
      <c r="C1484" s="29"/>
      <c r="D1484" s="29"/>
      <c r="E1484" s="166"/>
      <c r="F1484" s="29"/>
    </row>
    <row r="1485" spans="3:6" s="14" customFormat="1" ht="15.75" customHeight="1">
      <c r="C1485" s="29"/>
      <c r="D1485" s="29"/>
      <c r="E1485" s="166"/>
      <c r="F1485" s="29"/>
    </row>
    <row r="1486" spans="3:6" s="14" customFormat="1" ht="15.75" customHeight="1">
      <c r="C1486" s="29"/>
      <c r="D1486" s="29"/>
      <c r="E1486" s="166"/>
      <c r="F1486" s="29"/>
    </row>
    <row r="1487" spans="3:6" s="14" customFormat="1" ht="15.75" customHeight="1">
      <c r="C1487" s="29"/>
      <c r="D1487" s="29"/>
      <c r="E1487" s="166"/>
      <c r="F1487" s="29"/>
    </row>
    <row r="1488" spans="3:6" s="14" customFormat="1" ht="15.75" customHeight="1">
      <c r="C1488" s="29"/>
      <c r="D1488" s="29"/>
      <c r="E1488" s="166"/>
      <c r="F1488" s="29"/>
    </row>
    <row r="1489" spans="3:6" s="14" customFormat="1" ht="15.75" customHeight="1">
      <c r="C1489" s="29"/>
      <c r="D1489" s="29"/>
      <c r="E1489" s="166"/>
      <c r="F1489" s="29"/>
    </row>
    <row r="1490" spans="3:6" s="14" customFormat="1" ht="15.75" customHeight="1">
      <c r="C1490" s="29"/>
      <c r="D1490" s="29"/>
      <c r="E1490" s="166"/>
      <c r="F1490" s="29"/>
    </row>
    <row r="1491" spans="3:6" s="14" customFormat="1" ht="15.75" customHeight="1">
      <c r="C1491" s="29"/>
      <c r="D1491" s="29"/>
      <c r="E1491" s="166"/>
      <c r="F1491" s="29"/>
    </row>
    <row r="1492" spans="3:6" s="14" customFormat="1" ht="15.75" customHeight="1">
      <c r="C1492" s="29"/>
      <c r="D1492" s="29"/>
      <c r="E1492" s="166"/>
      <c r="F1492" s="29"/>
    </row>
    <row r="1493" spans="3:6" s="14" customFormat="1" ht="15.75" customHeight="1">
      <c r="C1493" s="29"/>
      <c r="D1493" s="29"/>
      <c r="E1493" s="166"/>
      <c r="F1493" s="29"/>
    </row>
    <row r="1494" spans="3:6" s="14" customFormat="1" ht="15.75" customHeight="1">
      <c r="C1494" s="29"/>
      <c r="D1494" s="29"/>
      <c r="E1494" s="166"/>
      <c r="F1494" s="29"/>
    </row>
    <row r="1495" spans="3:6" s="14" customFormat="1" ht="15.75" customHeight="1">
      <c r="C1495" s="29"/>
      <c r="D1495" s="29"/>
      <c r="E1495" s="166"/>
      <c r="F1495" s="29"/>
    </row>
    <row r="1496" spans="3:6" s="14" customFormat="1" ht="15.75" customHeight="1">
      <c r="C1496" s="29"/>
      <c r="D1496" s="29"/>
      <c r="E1496" s="166"/>
      <c r="F1496" s="29"/>
    </row>
    <row r="1497" spans="3:6" s="14" customFormat="1" ht="15.75" customHeight="1">
      <c r="C1497" s="29"/>
      <c r="D1497" s="29"/>
      <c r="E1497" s="166"/>
      <c r="F1497" s="29"/>
    </row>
    <row r="1498" spans="3:6" s="14" customFormat="1" ht="17.25" customHeight="1">
      <c r="C1498" s="29"/>
      <c r="D1498" s="29"/>
      <c r="E1498" s="166"/>
      <c r="F1498" s="29"/>
    </row>
    <row r="1499" spans="3:6" s="14" customFormat="1" ht="17.25" customHeight="1">
      <c r="C1499" s="29"/>
      <c r="D1499" s="29"/>
      <c r="E1499" s="166"/>
      <c r="F1499" s="29"/>
    </row>
    <row r="1500" spans="3:6" s="14" customFormat="1" ht="17.25" customHeight="1">
      <c r="C1500" s="29"/>
      <c r="D1500" s="29"/>
      <c r="E1500" s="166"/>
      <c r="F1500" s="29"/>
    </row>
    <row r="1501" spans="3:6" s="14" customFormat="1" ht="15.75">
      <c r="C1501" s="29"/>
      <c r="D1501" s="29"/>
      <c r="E1501" s="166"/>
      <c r="F1501" s="29"/>
    </row>
    <row r="1502" spans="3:6" s="14" customFormat="1" ht="18.75" customHeight="1">
      <c r="C1502" s="29"/>
      <c r="D1502" s="29"/>
      <c r="E1502" s="166"/>
      <c r="F1502" s="29"/>
    </row>
    <row r="1503" spans="3:6" s="14" customFormat="1" ht="18.75" customHeight="1">
      <c r="C1503" s="29"/>
      <c r="D1503" s="29"/>
      <c r="E1503" s="166"/>
      <c r="F1503" s="29"/>
    </row>
    <row r="1504" spans="3:6" s="14" customFormat="1" ht="18.75" customHeight="1">
      <c r="C1504" s="29"/>
      <c r="D1504" s="29"/>
      <c r="E1504" s="166"/>
      <c r="F1504" s="29"/>
    </row>
    <row r="1505" spans="3:6" s="14" customFormat="1" ht="15.75" customHeight="1">
      <c r="C1505" s="29"/>
      <c r="D1505" s="29"/>
      <c r="E1505" s="166"/>
      <c r="F1505" s="29"/>
    </row>
    <row r="1506" spans="3:6" s="14" customFormat="1" ht="15.75" customHeight="1">
      <c r="C1506" s="29"/>
      <c r="D1506" s="29"/>
      <c r="E1506" s="166"/>
      <c r="F1506" s="29"/>
    </row>
    <row r="1507" spans="3:6" s="14" customFormat="1" ht="15.75" customHeight="1">
      <c r="C1507" s="29"/>
      <c r="D1507" s="29"/>
      <c r="E1507" s="166"/>
      <c r="F1507" s="29"/>
    </row>
    <row r="1508" spans="3:6" s="14" customFormat="1" ht="15.75" customHeight="1">
      <c r="C1508" s="29"/>
      <c r="D1508" s="29"/>
      <c r="E1508" s="166"/>
      <c r="F1508" s="29"/>
    </row>
    <row r="1509" spans="3:6" s="14" customFormat="1" ht="15.75" customHeight="1">
      <c r="C1509" s="29"/>
      <c r="D1509" s="29"/>
      <c r="E1509" s="166"/>
      <c r="F1509" s="29"/>
    </row>
    <row r="1510" spans="3:6" s="14" customFormat="1" ht="15.75" customHeight="1">
      <c r="C1510" s="29"/>
      <c r="D1510" s="29"/>
      <c r="E1510" s="166"/>
      <c r="F1510" s="29"/>
    </row>
    <row r="1511" spans="3:6" s="14" customFormat="1" ht="15.75" customHeight="1">
      <c r="C1511" s="29"/>
      <c r="D1511" s="29"/>
      <c r="E1511" s="166"/>
      <c r="F1511" s="29"/>
    </row>
    <row r="1512" spans="3:6" s="14" customFormat="1" ht="15.75" customHeight="1">
      <c r="C1512" s="29"/>
      <c r="D1512" s="29"/>
      <c r="E1512" s="166"/>
      <c r="F1512" s="29"/>
    </row>
    <row r="1513" spans="3:6" s="14" customFormat="1" ht="15.75" customHeight="1">
      <c r="C1513" s="29"/>
      <c r="D1513" s="29"/>
      <c r="E1513" s="166"/>
      <c r="F1513" s="29"/>
    </row>
    <row r="1514" spans="3:6" s="14" customFormat="1" ht="15.75" customHeight="1">
      <c r="C1514" s="29"/>
      <c r="D1514" s="29"/>
      <c r="E1514" s="166"/>
      <c r="F1514" s="29"/>
    </row>
    <row r="1515" spans="3:6" s="14" customFormat="1" ht="15.75" customHeight="1">
      <c r="C1515" s="29"/>
      <c r="D1515" s="29"/>
      <c r="E1515" s="166"/>
      <c r="F1515" s="29"/>
    </row>
    <row r="1516" spans="3:6" s="14" customFormat="1" ht="15.75" customHeight="1">
      <c r="C1516" s="29"/>
      <c r="D1516" s="29"/>
      <c r="E1516" s="166"/>
      <c r="F1516" s="29"/>
    </row>
    <row r="1517" spans="3:6" s="14" customFormat="1" ht="15.75" customHeight="1">
      <c r="C1517" s="29"/>
      <c r="D1517" s="29"/>
      <c r="E1517" s="166"/>
      <c r="F1517" s="29"/>
    </row>
    <row r="1518" spans="3:6" s="14" customFormat="1" ht="15.75" customHeight="1">
      <c r="C1518" s="29"/>
      <c r="D1518" s="29"/>
      <c r="E1518" s="166"/>
      <c r="F1518" s="29"/>
    </row>
    <row r="1519" spans="3:6" s="14" customFormat="1" ht="15.75" customHeight="1">
      <c r="C1519" s="29"/>
      <c r="D1519" s="29"/>
      <c r="E1519" s="166"/>
      <c r="F1519" s="29"/>
    </row>
    <row r="1520" spans="3:6" s="14" customFormat="1" ht="15.75" customHeight="1">
      <c r="C1520" s="29"/>
      <c r="D1520" s="29"/>
      <c r="E1520" s="166"/>
      <c r="F1520" s="29"/>
    </row>
    <row r="1521" spans="3:6" s="14" customFormat="1" ht="15.75" customHeight="1">
      <c r="C1521" s="29"/>
      <c r="D1521" s="29"/>
      <c r="E1521" s="166"/>
      <c r="F1521" s="29"/>
    </row>
    <row r="1522" spans="3:6" s="14" customFormat="1" ht="15.75" customHeight="1">
      <c r="C1522" s="29"/>
      <c r="D1522" s="29"/>
      <c r="E1522" s="166"/>
      <c r="F1522" s="29"/>
    </row>
    <row r="1523" spans="3:6" s="14" customFormat="1" ht="15.75" customHeight="1">
      <c r="C1523" s="29"/>
      <c r="D1523" s="29"/>
      <c r="E1523" s="166"/>
      <c r="F1523" s="29"/>
    </row>
    <row r="1524" spans="3:6" s="31" customFormat="1" ht="15.75" customHeight="1">
      <c r="C1524" s="30"/>
      <c r="D1524" s="30"/>
      <c r="E1524" s="167"/>
      <c r="F1524" s="30"/>
    </row>
    <row r="1525" spans="3:6" s="14" customFormat="1" ht="15.75" customHeight="1">
      <c r="C1525" s="29"/>
      <c r="D1525" s="29"/>
      <c r="E1525" s="166"/>
      <c r="F1525" s="29"/>
    </row>
    <row r="1526" spans="3:6" s="14" customFormat="1" ht="15.75" customHeight="1">
      <c r="C1526" s="29"/>
      <c r="D1526" s="29"/>
      <c r="E1526" s="166"/>
      <c r="F1526" s="29"/>
    </row>
    <row r="1527" spans="3:6" s="14" customFormat="1" ht="15.75" customHeight="1">
      <c r="C1527" s="29"/>
      <c r="D1527" s="29"/>
      <c r="E1527" s="166"/>
      <c r="F1527" s="29"/>
    </row>
    <row r="1528" spans="3:6" s="14" customFormat="1" ht="15.75" customHeight="1">
      <c r="C1528" s="29"/>
      <c r="D1528" s="29"/>
      <c r="E1528" s="166"/>
      <c r="F1528" s="29"/>
    </row>
    <row r="1529" spans="3:6" s="14" customFormat="1" ht="15.75" customHeight="1">
      <c r="C1529" s="29"/>
      <c r="D1529" s="29"/>
      <c r="E1529" s="166"/>
      <c r="F1529" s="29"/>
    </row>
    <row r="1530" spans="3:6" s="14" customFormat="1" ht="15.75" customHeight="1">
      <c r="C1530" s="29"/>
      <c r="D1530" s="29"/>
      <c r="E1530" s="166"/>
      <c r="F1530" s="29"/>
    </row>
    <row r="1531" spans="3:6" s="14" customFormat="1" ht="15.75" customHeight="1">
      <c r="C1531" s="29"/>
      <c r="D1531" s="29"/>
      <c r="E1531" s="166"/>
      <c r="F1531" s="29"/>
    </row>
    <row r="1532" spans="3:6" s="14" customFormat="1" ht="15.75" customHeight="1">
      <c r="C1532" s="29"/>
      <c r="D1532" s="29"/>
      <c r="E1532" s="166"/>
      <c r="F1532" s="29"/>
    </row>
    <row r="1533" spans="3:6" s="14" customFormat="1" ht="15.75" customHeight="1">
      <c r="C1533" s="29"/>
      <c r="D1533" s="29"/>
      <c r="E1533" s="166"/>
      <c r="F1533" s="29"/>
    </row>
    <row r="1534" spans="3:6" s="14" customFormat="1" ht="15.75" customHeight="1">
      <c r="C1534" s="29"/>
      <c r="D1534" s="29"/>
      <c r="E1534" s="166"/>
      <c r="F1534" s="29"/>
    </row>
    <row r="1535" spans="3:6" s="14" customFormat="1" ht="15.75" customHeight="1">
      <c r="C1535" s="29"/>
      <c r="D1535" s="29"/>
      <c r="E1535" s="166"/>
      <c r="F1535" s="29"/>
    </row>
    <row r="1536" spans="3:6" s="14" customFormat="1" ht="15.75" customHeight="1">
      <c r="C1536" s="29"/>
      <c r="D1536" s="29"/>
      <c r="E1536" s="166"/>
      <c r="F1536" s="29"/>
    </row>
    <row r="1537" spans="3:6" s="14" customFormat="1" ht="15.75" customHeight="1">
      <c r="C1537" s="29"/>
      <c r="D1537" s="29"/>
      <c r="E1537" s="166"/>
      <c r="F1537" s="29"/>
    </row>
    <row r="1538" spans="3:6" s="14" customFormat="1" ht="15.75" customHeight="1">
      <c r="C1538" s="29"/>
      <c r="D1538" s="29"/>
      <c r="E1538" s="166"/>
      <c r="F1538" s="29"/>
    </row>
    <row r="1539" spans="3:6" s="14" customFormat="1" ht="15.75" customHeight="1">
      <c r="C1539" s="29"/>
      <c r="D1539" s="29"/>
      <c r="E1539" s="166"/>
      <c r="F1539" s="29"/>
    </row>
    <row r="1540" spans="3:6" s="14" customFormat="1" ht="15.75" customHeight="1">
      <c r="C1540" s="29"/>
      <c r="D1540" s="29"/>
      <c r="E1540" s="166"/>
      <c r="F1540" s="29"/>
    </row>
    <row r="1541" spans="3:6" s="14" customFormat="1" ht="15.75" customHeight="1">
      <c r="C1541" s="29"/>
      <c r="D1541" s="29"/>
      <c r="E1541" s="166"/>
      <c r="F1541" s="29"/>
    </row>
    <row r="1542" spans="3:6" s="14" customFormat="1" ht="15.75" customHeight="1">
      <c r="C1542" s="29"/>
      <c r="D1542" s="29"/>
      <c r="E1542" s="166"/>
      <c r="F1542" s="29"/>
    </row>
    <row r="1543" spans="3:6" s="14" customFormat="1" ht="15.75" customHeight="1">
      <c r="C1543" s="29"/>
      <c r="D1543" s="29"/>
      <c r="E1543" s="166"/>
      <c r="F1543" s="29"/>
    </row>
    <row r="1544" spans="3:6" s="14" customFormat="1" ht="15.75" customHeight="1">
      <c r="C1544" s="29"/>
      <c r="D1544" s="29"/>
      <c r="E1544" s="166"/>
      <c r="F1544" s="29"/>
    </row>
    <row r="1545" spans="3:6" s="14" customFormat="1" ht="15.75" customHeight="1">
      <c r="C1545" s="29"/>
      <c r="D1545" s="29"/>
      <c r="E1545" s="166"/>
      <c r="F1545" s="29"/>
    </row>
    <row r="1546" spans="3:6" s="14" customFormat="1" ht="15.75" customHeight="1">
      <c r="C1546" s="29"/>
      <c r="D1546" s="29"/>
      <c r="E1546" s="166"/>
      <c r="F1546" s="29"/>
    </row>
    <row r="1547" spans="3:6" s="14" customFormat="1" ht="15.75" customHeight="1">
      <c r="C1547" s="29"/>
      <c r="D1547" s="29"/>
      <c r="E1547" s="166"/>
      <c r="F1547" s="29"/>
    </row>
    <row r="1548" spans="3:6" s="14" customFormat="1" ht="15.75" customHeight="1">
      <c r="C1548" s="29"/>
      <c r="D1548" s="29"/>
      <c r="E1548" s="166"/>
      <c r="F1548" s="29"/>
    </row>
    <row r="1549" spans="3:6" s="14" customFormat="1" ht="15.75" customHeight="1">
      <c r="C1549" s="29"/>
      <c r="D1549" s="29"/>
      <c r="E1549" s="166"/>
      <c r="F1549" s="29"/>
    </row>
    <row r="1550" spans="3:6" s="14" customFormat="1" ht="15.75" customHeight="1">
      <c r="C1550" s="29"/>
      <c r="D1550" s="29"/>
      <c r="E1550" s="166"/>
      <c r="F1550" s="29"/>
    </row>
    <row r="1551" spans="3:6" s="14" customFormat="1" ht="15.75" customHeight="1">
      <c r="C1551" s="29"/>
      <c r="D1551" s="29"/>
      <c r="E1551" s="166"/>
      <c r="F1551" s="29"/>
    </row>
    <row r="1552" spans="3:6" s="14" customFormat="1" ht="15.75" customHeight="1">
      <c r="C1552" s="29"/>
      <c r="D1552" s="29"/>
      <c r="E1552" s="166"/>
      <c r="F1552" s="29"/>
    </row>
    <row r="1553" spans="3:6" s="14" customFormat="1" ht="15.75" customHeight="1">
      <c r="C1553" s="29"/>
      <c r="D1553" s="29"/>
      <c r="E1553" s="166"/>
      <c r="F1553" s="29"/>
    </row>
    <row r="1554" spans="3:6" s="14" customFormat="1" ht="15.75" customHeight="1">
      <c r="C1554" s="29"/>
      <c r="D1554" s="29"/>
      <c r="E1554" s="166"/>
      <c r="F1554" s="29"/>
    </row>
    <row r="1555" spans="3:6" s="14" customFormat="1" ht="15.75" customHeight="1">
      <c r="C1555" s="29"/>
      <c r="D1555" s="29"/>
      <c r="E1555" s="166"/>
      <c r="F1555" s="29"/>
    </row>
    <row r="1556" spans="3:6" s="14" customFormat="1" ht="15.75" customHeight="1">
      <c r="C1556" s="29"/>
      <c r="D1556" s="29"/>
      <c r="E1556" s="166"/>
      <c r="F1556" s="29"/>
    </row>
    <row r="1557" spans="3:6" s="14" customFormat="1" ht="15.75" customHeight="1">
      <c r="C1557" s="29"/>
      <c r="D1557" s="29"/>
      <c r="E1557" s="166"/>
      <c r="F1557" s="29"/>
    </row>
    <row r="1558" spans="3:6" s="14" customFormat="1" ht="15.75" customHeight="1">
      <c r="C1558" s="29"/>
      <c r="D1558" s="29"/>
      <c r="E1558" s="166"/>
      <c r="F1558" s="29"/>
    </row>
    <row r="1559" spans="3:6" s="14" customFormat="1" ht="15.75" customHeight="1">
      <c r="C1559" s="29"/>
      <c r="D1559" s="29"/>
      <c r="E1559" s="166"/>
      <c r="F1559" s="29"/>
    </row>
    <row r="1560" spans="3:6" s="14" customFormat="1" ht="17.25" customHeight="1">
      <c r="C1560" s="29"/>
      <c r="D1560" s="29"/>
      <c r="E1560" s="166"/>
      <c r="F1560" s="29"/>
    </row>
    <row r="1561" spans="3:6" s="14" customFormat="1" ht="17.25" customHeight="1">
      <c r="C1561" s="29"/>
      <c r="D1561" s="29"/>
      <c r="E1561" s="166"/>
      <c r="F1561" s="29"/>
    </row>
    <row r="1562" spans="3:6" s="14" customFormat="1" ht="17.25" customHeight="1">
      <c r="C1562" s="29"/>
      <c r="D1562" s="29"/>
      <c r="E1562" s="166"/>
      <c r="F1562" s="29"/>
    </row>
    <row r="1563" spans="3:6" s="14" customFormat="1" ht="15.75">
      <c r="C1563" s="29"/>
      <c r="D1563" s="29"/>
      <c r="E1563" s="166"/>
      <c r="F1563" s="29"/>
    </row>
    <row r="1564" spans="3:6" s="14" customFormat="1" ht="18.75" customHeight="1">
      <c r="C1564" s="29"/>
      <c r="D1564" s="29"/>
      <c r="E1564" s="166"/>
      <c r="F1564" s="29"/>
    </row>
    <row r="1565" spans="3:6" s="14" customFormat="1" ht="15.75" customHeight="1">
      <c r="C1565" s="29"/>
      <c r="D1565" s="29"/>
      <c r="E1565" s="166"/>
      <c r="F1565" s="29"/>
    </row>
    <row r="1566" spans="3:6" s="14" customFormat="1" ht="15.75" customHeight="1">
      <c r="C1566" s="29"/>
      <c r="D1566" s="29"/>
      <c r="E1566" s="166"/>
      <c r="F1566" s="29"/>
    </row>
    <row r="1567" spans="3:6" s="14" customFormat="1" ht="15.75" customHeight="1">
      <c r="C1567" s="29"/>
      <c r="D1567" s="29"/>
      <c r="E1567" s="166"/>
      <c r="F1567" s="29"/>
    </row>
    <row r="1568" spans="3:6" s="14" customFormat="1" ht="15.75" customHeight="1">
      <c r="C1568" s="29"/>
      <c r="D1568" s="29"/>
      <c r="E1568" s="166"/>
      <c r="F1568" s="29"/>
    </row>
    <row r="1569" spans="3:6" s="31" customFormat="1" ht="15.75" customHeight="1">
      <c r="C1569" s="30"/>
      <c r="D1569" s="30"/>
      <c r="E1569" s="167"/>
      <c r="F1569" s="30"/>
    </row>
    <row r="1570" spans="3:6" s="14" customFormat="1" ht="15.75" customHeight="1">
      <c r="C1570" s="29"/>
      <c r="D1570" s="29"/>
      <c r="E1570" s="166"/>
      <c r="F1570" s="29"/>
    </row>
    <row r="1571" spans="3:6" s="14" customFormat="1" ht="15.75" customHeight="1">
      <c r="C1571" s="29"/>
      <c r="D1571" s="29"/>
      <c r="E1571" s="166"/>
      <c r="F1571" s="29"/>
    </row>
    <row r="1572" spans="3:6" s="14" customFormat="1" ht="15.75" customHeight="1">
      <c r="C1572" s="29"/>
      <c r="D1572" s="29"/>
      <c r="E1572" s="166"/>
      <c r="F1572" s="29"/>
    </row>
    <row r="1573" spans="3:6" s="14" customFormat="1" ht="15.75" customHeight="1">
      <c r="C1573" s="29"/>
      <c r="D1573" s="29"/>
      <c r="E1573" s="166"/>
      <c r="F1573" s="29"/>
    </row>
    <row r="1574" spans="3:6" s="14" customFormat="1" ht="15.75" customHeight="1">
      <c r="C1574" s="29"/>
      <c r="D1574" s="29"/>
      <c r="E1574" s="166"/>
      <c r="F1574" s="29"/>
    </row>
    <row r="1575" spans="3:6" s="14" customFormat="1" ht="15.75" customHeight="1">
      <c r="C1575" s="29"/>
      <c r="D1575" s="29"/>
      <c r="E1575" s="166"/>
      <c r="F1575" s="29"/>
    </row>
    <row r="1576" spans="3:6" s="14" customFormat="1" ht="15.75" customHeight="1">
      <c r="C1576" s="29"/>
      <c r="D1576" s="29"/>
      <c r="E1576" s="166"/>
      <c r="F1576" s="29"/>
    </row>
    <row r="1577" spans="3:6" s="14" customFormat="1" ht="15.75" customHeight="1">
      <c r="C1577" s="29"/>
      <c r="D1577" s="29"/>
      <c r="E1577" s="166"/>
      <c r="F1577" s="29"/>
    </row>
    <row r="1578" spans="3:6" s="14" customFormat="1" ht="15.75" customHeight="1">
      <c r="C1578" s="29"/>
      <c r="D1578" s="29"/>
      <c r="E1578" s="166"/>
      <c r="F1578" s="29"/>
    </row>
    <row r="1579" spans="3:6" s="14" customFormat="1" ht="15.75" customHeight="1">
      <c r="C1579" s="29"/>
      <c r="D1579" s="29"/>
      <c r="E1579" s="166"/>
      <c r="F1579" s="29"/>
    </row>
    <row r="1580" spans="3:6" s="14" customFormat="1" ht="15.75" customHeight="1">
      <c r="C1580" s="29"/>
      <c r="D1580" s="29"/>
      <c r="E1580" s="166"/>
      <c r="F1580" s="29"/>
    </row>
    <row r="1581" spans="3:6" s="14" customFormat="1" ht="15.75" customHeight="1">
      <c r="C1581" s="29"/>
      <c r="D1581" s="29"/>
      <c r="E1581" s="166"/>
      <c r="F1581" s="29"/>
    </row>
    <row r="1582" spans="3:6" s="14" customFormat="1" ht="15.75" customHeight="1">
      <c r="C1582" s="29"/>
      <c r="D1582" s="29"/>
      <c r="E1582" s="166"/>
      <c r="F1582" s="29"/>
    </row>
    <row r="1583" spans="3:6" s="14" customFormat="1" ht="15.75" customHeight="1">
      <c r="C1583" s="29"/>
      <c r="D1583" s="29"/>
      <c r="E1583" s="166"/>
      <c r="F1583" s="29"/>
    </row>
    <row r="1584" spans="3:6" s="14" customFormat="1" ht="15.75" customHeight="1">
      <c r="C1584" s="29"/>
      <c r="D1584" s="29"/>
      <c r="E1584" s="166"/>
      <c r="F1584" s="29"/>
    </row>
    <row r="1585" spans="3:6" s="14" customFormat="1" ht="15.75" customHeight="1">
      <c r="C1585" s="29"/>
      <c r="D1585" s="29"/>
      <c r="E1585" s="166"/>
      <c r="F1585" s="29"/>
    </row>
    <row r="1586" spans="3:6" s="14" customFormat="1" ht="15.75" customHeight="1">
      <c r="C1586" s="29"/>
      <c r="D1586" s="29"/>
      <c r="E1586" s="166"/>
      <c r="F1586" s="29"/>
    </row>
    <row r="1587" spans="3:6" s="14" customFormat="1" ht="15.75" customHeight="1">
      <c r="C1587" s="29"/>
      <c r="D1587" s="29"/>
      <c r="E1587" s="166"/>
      <c r="F1587" s="29"/>
    </row>
    <row r="1588" spans="3:6" s="14" customFormat="1" ht="15.75" customHeight="1">
      <c r="C1588" s="29"/>
      <c r="D1588" s="29"/>
      <c r="E1588" s="166"/>
      <c r="F1588" s="29"/>
    </row>
    <row r="1589" spans="3:6" s="14" customFormat="1" ht="15.75" customHeight="1">
      <c r="C1589" s="29"/>
      <c r="D1589" s="29"/>
      <c r="E1589" s="166"/>
      <c r="F1589" s="29"/>
    </row>
    <row r="1590" spans="3:6" s="14" customFormat="1" ht="15.75" customHeight="1">
      <c r="C1590" s="29"/>
      <c r="D1590" s="29"/>
      <c r="E1590" s="166"/>
      <c r="F1590" s="29"/>
    </row>
    <row r="1591" spans="3:6" s="14" customFormat="1" ht="15.75" customHeight="1">
      <c r="C1591" s="29"/>
      <c r="D1591" s="29"/>
      <c r="E1591" s="166"/>
      <c r="F1591" s="29"/>
    </row>
    <row r="1592" spans="3:6" s="14" customFormat="1" ht="15.75" customHeight="1">
      <c r="C1592" s="29"/>
      <c r="D1592" s="29"/>
      <c r="E1592" s="166"/>
      <c r="F1592" s="29"/>
    </row>
    <row r="1593" spans="3:6" s="14" customFormat="1" ht="15.75" customHeight="1">
      <c r="C1593" s="29"/>
      <c r="D1593" s="29"/>
      <c r="E1593" s="166"/>
      <c r="F1593" s="29"/>
    </row>
    <row r="1594" spans="3:6" s="14" customFormat="1" ht="15.75" customHeight="1">
      <c r="C1594" s="29"/>
      <c r="D1594" s="29"/>
      <c r="E1594" s="166"/>
      <c r="F1594" s="29"/>
    </row>
    <row r="1595" spans="3:6" s="14" customFormat="1" ht="15.75" customHeight="1">
      <c r="C1595" s="29"/>
      <c r="D1595" s="29"/>
      <c r="E1595" s="166"/>
      <c r="F1595" s="29"/>
    </row>
    <row r="1596" spans="3:6" s="14" customFormat="1" ht="15.75" customHeight="1">
      <c r="C1596" s="29"/>
      <c r="D1596" s="29"/>
      <c r="E1596" s="166"/>
      <c r="F1596" s="29"/>
    </row>
    <row r="1597" spans="3:6" s="14" customFormat="1" ht="15.75" customHeight="1">
      <c r="C1597" s="29"/>
      <c r="D1597" s="29"/>
      <c r="E1597" s="166"/>
      <c r="F1597" s="29"/>
    </row>
    <row r="1598" spans="3:6" s="14" customFormat="1" ht="15.75" customHeight="1">
      <c r="C1598" s="29"/>
      <c r="D1598" s="29"/>
      <c r="E1598" s="166"/>
      <c r="F1598" s="29"/>
    </row>
    <row r="1599" spans="3:6" s="14" customFormat="1" ht="15.75" customHeight="1">
      <c r="C1599" s="29"/>
      <c r="D1599" s="29"/>
      <c r="E1599" s="166"/>
      <c r="F1599" s="29"/>
    </row>
    <row r="1600" spans="3:6" s="14" customFormat="1" ht="15.75" customHeight="1">
      <c r="C1600" s="29"/>
      <c r="D1600" s="29"/>
      <c r="E1600" s="166"/>
      <c r="F1600" s="29"/>
    </row>
    <row r="1601" spans="3:6" s="14" customFormat="1" ht="15.75" customHeight="1">
      <c r="C1601" s="29"/>
      <c r="D1601" s="29"/>
      <c r="E1601" s="166"/>
      <c r="F1601" s="29"/>
    </row>
    <row r="1602" spans="3:6" s="14" customFormat="1" ht="15.75" customHeight="1">
      <c r="C1602" s="29"/>
      <c r="D1602" s="29"/>
      <c r="E1602" s="166"/>
      <c r="F1602" s="29"/>
    </row>
    <row r="1603" spans="3:6" s="14" customFormat="1" ht="15.75" customHeight="1">
      <c r="C1603" s="29"/>
      <c r="D1603" s="29"/>
      <c r="E1603" s="166"/>
      <c r="F1603" s="29"/>
    </row>
    <row r="1604" spans="3:6" s="14" customFormat="1" ht="15.75" customHeight="1">
      <c r="C1604" s="29"/>
      <c r="D1604" s="29"/>
      <c r="E1604" s="166"/>
      <c r="F1604" s="29"/>
    </row>
    <row r="1605" spans="3:6" s="14" customFormat="1" ht="17.25" customHeight="1">
      <c r="C1605" s="29"/>
      <c r="D1605" s="29"/>
      <c r="E1605" s="166"/>
      <c r="F1605" s="29"/>
    </row>
    <row r="1606" spans="3:6" s="14" customFormat="1" ht="17.25" customHeight="1">
      <c r="C1606" s="29"/>
      <c r="D1606" s="29"/>
      <c r="E1606" s="166"/>
      <c r="F1606" s="29"/>
    </row>
    <row r="1607" spans="3:6" s="14" customFormat="1" ht="17.25" customHeight="1">
      <c r="C1607" s="29"/>
      <c r="D1607" s="29"/>
      <c r="E1607" s="166"/>
      <c r="F1607" s="29"/>
    </row>
    <row r="1608" spans="3:6" s="14" customFormat="1" ht="15.75">
      <c r="C1608" s="29"/>
      <c r="D1608" s="29"/>
      <c r="E1608" s="166"/>
      <c r="F1608" s="29"/>
    </row>
    <row r="1609" spans="3:6" s="14" customFormat="1" ht="18.75" customHeight="1">
      <c r="C1609" s="29"/>
      <c r="D1609" s="29"/>
      <c r="E1609" s="166"/>
      <c r="F1609" s="29"/>
    </row>
    <row r="1610" spans="3:6" s="14" customFormat="1" ht="18.75" customHeight="1">
      <c r="C1610" s="29"/>
      <c r="D1610" s="29"/>
      <c r="E1610" s="166"/>
      <c r="F1610" s="29"/>
    </row>
    <row r="1611" spans="3:6" s="14" customFormat="1" ht="18.75" customHeight="1">
      <c r="C1611" s="29"/>
      <c r="D1611" s="29"/>
      <c r="E1611" s="166"/>
      <c r="F1611" s="29"/>
    </row>
    <row r="1612" spans="3:6" s="14" customFormat="1" ht="15.75" customHeight="1">
      <c r="C1612" s="29"/>
      <c r="D1612" s="29"/>
      <c r="E1612" s="166"/>
      <c r="F1612" s="29"/>
    </row>
    <row r="1613" spans="3:6" s="14" customFormat="1" ht="15.75" customHeight="1">
      <c r="C1613" s="29"/>
      <c r="D1613" s="29"/>
      <c r="E1613" s="166"/>
      <c r="F1613" s="29"/>
    </row>
    <row r="1614" spans="3:6" s="14" customFormat="1" ht="15.75" customHeight="1">
      <c r="C1614" s="29"/>
      <c r="D1614" s="29"/>
      <c r="E1614" s="166"/>
      <c r="F1614" s="29"/>
    </row>
    <row r="1615" spans="3:6" s="14" customFormat="1" ht="15.75" customHeight="1">
      <c r="C1615" s="29"/>
      <c r="D1615" s="29"/>
      <c r="E1615" s="166"/>
      <c r="F1615" s="29"/>
    </row>
    <row r="1616" spans="3:6" s="14" customFormat="1" ht="15.75" customHeight="1">
      <c r="C1616" s="29"/>
      <c r="D1616" s="29"/>
      <c r="E1616" s="166"/>
      <c r="F1616" s="29"/>
    </row>
    <row r="1617" spans="3:6" s="14" customFormat="1" ht="15.75" customHeight="1">
      <c r="C1617" s="29"/>
      <c r="D1617" s="29"/>
      <c r="E1617" s="166"/>
      <c r="F1617" s="29"/>
    </row>
    <row r="1618" spans="3:6" s="14" customFormat="1" ht="15.75" customHeight="1">
      <c r="C1618" s="29"/>
      <c r="D1618" s="29"/>
      <c r="E1618" s="166"/>
      <c r="F1618" s="29"/>
    </row>
    <row r="1619" spans="3:6" s="14" customFormat="1" ht="15.75" customHeight="1">
      <c r="C1619" s="29"/>
      <c r="D1619" s="29"/>
      <c r="E1619" s="166"/>
      <c r="F1619" s="29"/>
    </row>
    <row r="1620" spans="3:6" s="14" customFormat="1" ht="15.75" customHeight="1">
      <c r="C1620" s="29"/>
      <c r="D1620" s="29"/>
      <c r="E1620" s="166"/>
      <c r="F1620" s="29"/>
    </row>
    <row r="1621" spans="3:6" s="14" customFormat="1" ht="15.75" customHeight="1">
      <c r="C1621" s="29"/>
      <c r="D1621" s="29"/>
      <c r="E1621" s="166"/>
      <c r="F1621" s="29"/>
    </row>
    <row r="1622" spans="3:6" s="14" customFormat="1" ht="15.75" customHeight="1">
      <c r="C1622" s="29"/>
      <c r="D1622" s="29"/>
      <c r="E1622" s="166"/>
      <c r="F1622" s="29"/>
    </row>
    <row r="1623" spans="3:6" s="14" customFormat="1" ht="15.75" customHeight="1">
      <c r="C1623" s="29"/>
      <c r="D1623" s="29"/>
      <c r="E1623" s="166"/>
      <c r="F1623" s="29"/>
    </row>
    <row r="1624" spans="3:6" s="14" customFormat="1" ht="15.75" customHeight="1">
      <c r="C1624" s="29"/>
      <c r="D1624" s="29"/>
      <c r="E1624" s="166"/>
      <c r="F1624" s="29"/>
    </row>
    <row r="1625" spans="3:6" s="14" customFormat="1" ht="15.75" customHeight="1">
      <c r="C1625" s="29"/>
      <c r="D1625" s="29"/>
      <c r="E1625" s="166"/>
      <c r="F1625" s="29"/>
    </row>
    <row r="1626" spans="3:6" s="14" customFormat="1" ht="15.75" customHeight="1">
      <c r="C1626" s="29"/>
      <c r="D1626" s="29"/>
      <c r="E1626" s="166"/>
      <c r="F1626" s="29"/>
    </row>
    <row r="1627" spans="3:6" s="14" customFormat="1" ht="15.75" customHeight="1">
      <c r="C1627" s="29"/>
      <c r="D1627" s="29"/>
      <c r="E1627" s="166"/>
      <c r="F1627" s="29"/>
    </row>
    <row r="1628" spans="3:6" s="14" customFormat="1" ht="15.75" customHeight="1">
      <c r="C1628" s="29"/>
      <c r="D1628" s="29"/>
      <c r="E1628" s="166"/>
      <c r="F1628" s="29"/>
    </row>
    <row r="1629" spans="3:6" s="14" customFormat="1" ht="15.75" customHeight="1">
      <c r="C1629" s="29"/>
      <c r="D1629" s="29"/>
      <c r="E1629" s="166"/>
      <c r="F1629" s="29"/>
    </row>
    <row r="1630" spans="3:6" s="14" customFormat="1" ht="15.75" customHeight="1">
      <c r="C1630" s="29"/>
      <c r="D1630" s="29"/>
      <c r="E1630" s="166"/>
      <c r="F1630" s="29"/>
    </row>
    <row r="1631" spans="3:6" s="14" customFormat="1" ht="15.75" customHeight="1">
      <c r="C1631" s="29"/>
      <c r="D1631" s="29"/>
      <c r="E1631" s="166"/>
      <c r="F1631" s="29"/>
    </row>
    <row r="1632" spans="3:6" s="14" customFormat="1" ht="15.75" customHeight="1">
      <c r="C1632" s="29"/>
      <c r="D1632" s="29"/>
      <c r="E1632" s="166"/>
      <c r="F1632" s="29"/>
    </row>
    <row r="1633" spans="3:6" s="14" customFormat="1" ht="15.75">
      <c r="C1633" s="29"/>
      <c r="D1633" s="29"/>
      <c r="E1633" s="166"/>
      <c r="F1633" s="29"/>
    </row>
    <row r="1634" spans="3:6" s="14" customFormat="1" ht="15.75" customHeight="1">
      <c r="C1634" s="29"/>
      <c r="D1634" s="29"/>
      <c r="E1634" s="166"/>
      <c r="F1634" s="29"/>
    </row>
    <row r="1635" spans="3:6" s="14" customFormat="1" ht="15.75" customHeight="1">
      <c r="C1635" s="29"/>
      <c r="D1635" s="29"/>
      <c r="E1635" s="166"/>
      <c r="F1635" s="29"/>
    </row>
    <row r="1636" spans="3:6" s="14" customFormat="1" ht="15.75">
      <c r="C1636" s="29"/>
      <c r="D1636" s="29"/>
      <c r="E1636" s="166"/>
      <c r="F1636" s="29"/>
    </row>
    <row r="1637" spans="3:6" s="14" customFormat="1" ht="15.75">
      <c r="C1637" s="29"/>
      <c r="D1637" s="29"/>
      <c r="E1637" s="166"/>
      <c r="F1637" s="29"/>
    </row>
    <row r="1638" spans="3:6" s="14" customFormat="1" ht="15.75" customHeight="1">
      <c r="C1638" s="29"/>
      <c r="D1638" s="29"/>
      <c r="E1638" s="166"/>
      <c r="F1638" s="29"/>
    </row>
    <row r="1639" spans="3:6" s="14" customFormat="1" ht="15.75">
      <c r="C1639" s="29"/>
      <c r="D1639" s="29"/>
      <c r="E1639" s="166"/>
      <c r="F1639" s="29"/>
    </row>
    <row r="1640" spans="3:6" s="14" customFormat="1" ht="15.75">
      <c r="C1640" s="29"/>
      <c r="D1640" s="29"/>
      <c r="E1640" s="166"/>
      <c r="F1640" s="29"/>
    </row>
    <row r="1641" spans="3:6" s="14" customFormat="1" ht="15.75" customHeight="1">
      <c r="C1641" s="29"/>
      <c r="D1641" s="29"/>
      <c r="E1641" s="166"/>
      <c r="F1641" s="29"/>
    </row>
    <row r="1642" spans="3:6" s="14" customFormat="1" ht="15.75" customHeight="1">
      <c r="C1642" s="29"/>
      <c r="D1642" s="29"/>
      <c r="E1642" s="166"/>
      <c r="F1642" s="29"/>
    </row>
    <row r="1643" spans="3:6" s="14" customFormat="1" ht="15.75" customHeight="1">
      <c r="C1643" s="29"/>
      <c r="D1643" s="29"/>
      <c r="E1643" s="166"/>
      <c r="F1643" s="29"/>
    </row>
    <row r="1644" spans="3:6" s="14" customFormat="1" ht="15.75" customHeight="1">
      <c r="C1644" s="29"/>
      <c r="D1644" s="29"/>
      <c r="E1644" s="166"/>
      <c r="F1644" s="29"/>
    </row>
    <row r="1645" spans="3:6" s="14" customFormat="1" ht="15.75" customHeight="1">
      <c r="C1645" s="29"/>
      <c r="D1645" s="29"/>
      <c r="E1645" s="166"/>
      <c r="F1645" s="29"/>
    </row>
    <row r="1646" spans="3:6" s="14" customFormat="1" ht="15.75" customHeight="1">
      <c r="C1646" s="29"/>
      <c r="D1646" s="29"/>
      <c r="E1646" s="166"/>
      <c r="F1646" s="29"/>
    </row>
    <row r="1647" spans="3:6" s="31" customFormat="1" ht="15.75" customHeight="1">
      <c r="C1647" s="30"/>
      <c r="D1647" s="30"/>
      <c r="E1647" s="167"/>
      <c r="F1647" s="30"/>
    </row>
    <row r="1648" spans="3:6" s="14" customFormat="1" ht="15.75" customHeight="1">
      <c r="C1648" s="29"/>
      <c r="D1648" s="29"/>
      <c r="E1648" s="166"/>
      <c r="F1648" s="29"/>
    </row>
    <row r="1649" spans="3:6" s="14" customFormat="1" ht="15.75" customHeight="1">
      <c r="C1649" s="29"/>
      <c r="D1649" s="29"/>
      <c r="E1649" s="166"/>
      <c r="F1649" s="29"/>
    </row>
    <row r="1650" spans="3:6" s="14" customFormat="1" ht="15.75" customHeight="1">
      <c r="C1650" s="29"/>
      <c r="D1650" s="29"/>
      <c r="E1650" s="166"/>
      <c r="F1650" s="29"/>
    </row>
    <row r="1651" spans="3:6" s="14" customFormat="1" ht="15.75">
      <c r="C1651" s="29"/>
      <c r="D1651" s="29"/>
      <c r="E1651" s="166"/>
      <c r="F1651" s="29"/>
    </row>
    <row r="1652" spans="3:6" s="14" customFormat="1" ht="15.75">
      <c r="C1652" s="29"/>
      <c r="D1652" s="29"/>
      <c r="E1652" s="166"/>
      <c r="F1652" s="29"/>
    </row>
    <row r="1653" spans="3:6" s="14" customFormat="1" ht="15.75" customHeight="1">
      <c r="C1653" s="29"/>
      <c r="D1653" s="29"/>
      <c r="E1653" s="166"/>
      <c r="F1653" s="29"/>
    </row>
    <row r="1654" spans="3:6" s="14" customFormat="1" ht="15.75" customHeight="1">
      <c r="C1654" s="29"/>
      <c r="D1654" s="29"/>
      <c r="E1654" s="166"/>
      <c r="F1654" s="29"/>
    </row>
    <row r="1655" spans="3:6" s="14" customFormat="1" ht="15.75" customHeight="1">
      <c r="C1655" s="29"/>
      <c r="D1655" s="29"/>
      <c r="E1655" s="166"/>
      <c r="F1655" s="29"/>
    </row>
    <row r="1656" spans="3:6" s="14" customFormat="1" ht="15.75" customHeight="1">
      <c r="C1656" s="29"/>
      <c r="D1656" s="29"/>
      <c r="E1656" s="166"/>
      <c r="F1656" s="29"/>
    </row>
    <row r="1657" spans="3:6" s="14" customFormat="1" ht="15.75" customHeight="1">
      <c r="C1657" s="29"/>
      <c r="D1657" s="29"/>
      <c r="E1657" s="166"/>
      <c r="F1657" s="29"/>
    </row>
    <row r="1658" spans="3:6" s="14" customFormat="1" ht="15.75" customHeight="1">
      <c r="C1658" s="29"/>
      <c r="D1658" s="29"/>
      <c r="E1658" s="166"/>
      <c r="F1658" s="29"/>
    </row>
    <row r="1659" spans="3:6" s="14" customFormat="1" ht="15.75" customHeight="1">
      <c r="C1659" s="29"/>
      <c r="D1659" s="29"/>
      <c r="E1659" s="166"/>
      <c r="F1659" s="29"/>
    </row>
    <row r="1660" spans="3:6" s="14" customFormat="1" ht="15.75" customHeight="1">
      <c r="C1660" s="29"/>
      <c r="D1660" s="29"/>
      <c r="E1660" s="166"/>
      <c r="F1660" s="29"/>
    </row>
    <row r="1661" spans="3:6" s="14" customFormat="1" ht="15.75" customHeight="1">
      <c r="C1661" s="29"/>
      <c r="D1661" s="29"/>
      <c r="E1661" s="166"/>
      <c r="F1661" s="29"/>
    </row>
    <row r="1662" spans="3:6" s="14" customFormat="1" ht="15.75" customHeight="1">
      <c r="C1662" s="29"/>
      <c r="D1662" s="29"/>
      <c r="E1662" s="166"/>
      <c r="F1662" s="29"/>
    </row>
    <row r="1663" spans="3:6" s="14" customFormat="1" ht="15.75" customHeight="1">
      <c r="C1663" s="29"/>
      <c r="D1663" s="29"/>
      <c r="E1663" s="166"/>
      <c r="F1663" s="29"/>
    </row>
    <row r="1664" spans="3:6" s="14" customFormat="1" ht="15.75" customHeight="1">
      <c r="C1664" s="29"/>
      <c r="D1664" s="29"/>
      <c r="E1664" s="166"/>
      <c r="F1664" s="29"/>
    </row>
    <row r="1665" spans="3:6" s="14" customFormat="1" ht="15.75" customHeight="1">
      <c r="C1665" s="29"/>
      <c r="D1665" s="29"/>
      <c r="E1665" s="166"/>
      <c r="F1665" s="29"/>
    </row>
    <row r="1666" spans="3:6" s="14" customFormat="1" ht="15.75" customHeight="1">
      <c r="C1666" s="29"/>
      <c r="D1666" s="29"/>
      <c r="E1666" s="166"/>
      <c r="F1666" s="29"/>
    </row>
    <row r="1667" spans="3:6" s="14" customFormat="1" ht="15.75" customHeight="1">
      <c r="C1667" s="29"/>
      <c r="D1667" s="29"/>
      <c r="E1667" s="166"/>
      <c r="F1667" s="29"/>
    </row>
    <row r="1668" spans="3:6" s="14" customFormat="1" ht="15.75" customHeight="1">
      <c r="C1668" s="29"/>
      <c r="D1668" s="29"/>
      <c r="E1668" s="166"/>
      <c r="F1668" s="29"/>
    </row>
    <row r="1669" spans="3:6" s="14" customFormat="1" ht="15.75" customHeight="1">
      <c r="C1669" s="29"/>
      <c r="D1669" s="29"/>
      <c r="E1669" s="166"/>
      <c r="F1669" s="29"/>
    </row>
    <row r="1670" spans="3:6" s="14" customFormat="1" ht="15.75" customHeight="1">
      <c r="C1670" s="29"/>
      <c r="D1670" s="29"/>
      <c r="E1670" s="166"/>
      <c r="F1670" s="29"/>
    </row>
    <row r="1671" spans="3:6" s="31" customFormat="1" ht="15.75" customHeight="1">
      <c r="C1671" s="30"/>
      <c r="D1671" s="30"/>
      <c r="E1671" s="167"/>
      <c r="F1671" s="30"/>
    </row>
    <row r="1672" spans="3:6" s="14" customFormat="1" ht="15.75" customHeight="1">
      <c r="C1672" s="29"/>
      <c r="D1672" s="29"/>
      <c r="E1672" s="166"/>
      <c r="F1672" s="29"/>
    </row>
    <row r="1673" spans="3:6" s="14" customFormat="1" ht="15.75" customHeight="1">
      <c r="C1673" s="29"/>
      <c r="D1673" s="29"/>
      <c r="E1673" s="166"/>
      <c r="F1673" s="29"/>
    </row>
    <row r="1674" spans="3:6" s="14" customFormat="1" ht="15.75" customHeight="1">
      <c r="C1674" s="29"/>
      <c r="D1674" s="29"/>
      <c r="E1674" s="166"/>
      <c r="F1674" s="29"/>
    </row>
    <row r="1675" spans="3:6" s="14" customFormat="1" ht="15.75" customHeight="1">
      <c r="C1675" s="29"/>
      <c r="D1675" s="29"/>
      <c r="E1675" s="166"/>
      <c r="F1675" s="29"/>
    </row>
    <row r="1676" spans="3:6" s="14" customFormat="1" ht="15.75" customHeight="1">
      <c r="C1676" s="29"/>
      <c r="D1676" s="29"/>
      <c r="E1676" s="166"/>
      <c r="F1676" s="29"/>
    </row>
    <row r="1677" spans="3:6" s="14" customFormat="1" ht="15.75" customHeight="1">
      <c r="C1677" s="29"/>
      <c r="D1677" s="29"/>
      <c r="E1677" s="166"/>
      <c r="F1677" s="29"/>
    </row>
    <row r="1678" spans="3:6" s="14" customFormat="1" ht="15.75" customHeight="1">
      <c r="C1678" s="29"/>
      <c r="D1678" s="29"/>
      <c r="E1678" s="166"/>
      <c r="F1678" s="29"/>
    </row>
    <row r="1679" spans="3:6" s="14" customFormat="1" ht="15.75" customHeight="1">
      <c r="C1679" s="29"/>
      <c r="D1679" s="29"/>
      <c r="E1679" s="166"/>
      <c r="F1679" s="29"/>
    </row>
    <row r="1680" spans="3:6" s="14" customFormat="1" ht="15.75" customHeight="1">
      <c r="C1680" s="29"/>
      <c r="D1680" s="29"/>
      <c r="E1680" s="166"/>
      <c r="F1680" s="29"/>
    </row>
    <row r="1681" spans="3:6" s="14" customFormat="1" ht="15.75" customHeight="1">
      <c r="C1681" s="29"/>
      <c r="D1681" s="29"/>
      <c r="E1681" s="166"/>
      <c r="F1681" s="29"/>
    </row>
    <row r="1682" spans="3:6" s="14" customFormat="1" ht="15.75" customHeight="1">
      <c r="C1682" s="29"/>
      <c r="D1682" s="29"/>
      <c r="E1682" s="166"/>
      <c r="F1682" s="29"/>
    </row>
    <row r="1683" spans="3:6" s="14" customFormat="1" ht="15.75" customHeight="1">
      <c r="C1683" s="29"/>
      <c r="D1683" s="29"/>
      <c r="E1683" s="166"/>
      <c r="F1683" s="29"/>
    </row>
    <row r="1684" spans="3:6" s="14" customFormat="1" ht="15.75">
      <c r="C1684" s="29"/>
      <c r="D1684" s="29"/>
      <c r="E1684" s="166"/>
      <c r="F1684" s="29"/>
    </row>
    <row r="1685" spans="3:6" s="14" customFormat="1" ht="15.75">
      <c r="C1685" s="29"/>
      <c r="D1685" s="29"/>
      <c r="E1685" s="166"/>
      <c r="F1685" s="29"/>
    </row>
    <row r="1686" spans="3:6" s="14" customFormat="1" ht="15.75" customHeight="1">
      <c r="C1686" s="29"/>
      <c r="D1686" s="29"/>
      <c r="E1686" s="166"/>
      <c r="F1686" s="29"/>
    </row>
    <row r="1687" spans="3:6" s="14" customFormat="1" ht="15.75">
      <c r="C1687" s="29"/>
      <c r="D1687" s="29"/>
      <c r="E1687" s="166"/>
      <c r="F1687" s="29"/>
    </row>
    <row r="1688" spans="3:6" s="14" customFormat="1" ht="15.75">
      <c r="C1688" s="29"/>
      <c r="D1688" s="29"/>
      <c r="E1688" s="166"/>
      <c r="F1688" s="29"/>
    </row>
    <row r="1689" spans="3:6" s="14" customFormat="1" ht="15.75">
      <c r="C1689" s="29"/>
      <c r="D1689" s="29"/>
      <c r="E1689" s="166"/>
      <c r="F1689" s="29"/>
    </row>
    <row r="1690" spans="3:6" s="14" customFormat="1" ht="15.75">
      <c r="C1690" s="29"/>
      <c r="D1690" s="29"/>
      <c r="E1690" s="166"/>
      <c r="F1690" s="29"/>
    </row>
    <row r="1691" spans="3:6" s="14" customFormat="1" ht="15.75">
      <c r="C1691" s="29"/>
      <c r="D1691" s="29"/>
      <c r="E1691" s="166"/>
      <c r="F1691" s="29"/>
    </row>
    <row r="1692" spans="3:6" s="14" customFormat="1" ht="15.75">
      <c r="C1692" s="29"/>
      <c r="D1692" s="29"/>
      <c r="E1692" s="166"/>
      <c r="F1692" s="29"/>
    </row>
    <row r="1693" spans="3:6" s="14" customFormat="1" ht="15.75" customHeight="1">
      <c r="C1693" s="29"/>
      <c r="D1693" s="29"/>
      <c r="E1693" s="166"/>
      <c r="F1693" s="29"/>
    </row>
    <row r="1694" spans="3:6" s="14" customFormat="1" ht="15.75" customHeight="1">
      <c r="C1694" s="29"/>
      <c r="D1694" s="29"/>
      <c r="E1694" s="166"/>
      <c r="F1694" s="29"/>
    </row>
    <row r="1695" spans="3:6" s="14" customFormat="1" ht="15.75" customHeight="1">
      <c r="C1695" s="29"/>
      <c r="D1695" s="29"/>
      <c r="E1695" s="166"/>
      <c r="F1695" s="29"/>
    </row>
    <row r="1696" spans="3:6" s="14" customFormat="1" ht="15.75" customHeight="1">
      <c r="C1696" s="29"/>
      <c r="D1696" s="29"/>
      <c r="E1696" s="166"/>
      <c r="F1696" s="29"/>
    </row>
    <row r="1697" spans="3:6" s="14" customFormat="1" ht="15.75" customHeight="1">
      <c r="C1697" s="29"/>
      <c r="D1697" s="29"/>
      <c r="E1697" s="166"/>
      <c r="F1697" s="29"/>
    </row>
    <row r="1698" spans="3:6" s="14" customFormat="1" ht="15.75" customHeight="1">
      <c r="C1698" s="29"/>
      <c r="D1698" s="29"/>
      <c r="E1698" s="166"/>
      <c r="F1698" s="29"/>
    </row>
    <row r="1699" spans="3:6" s="14" customFormat="1" ht="15.75" customHeight="1">
      <c r="C1699" s="29"/>
      <c r="D1699" s="29"/>
      <c r="E1699" s="166"/>
      <c r="F1699" s="29"/>
    </row>
    <row r="1700" spans="3:6" s="14" customFormat="1" ht="15.75" customHeight="1">
      <c r="C1700" s="29"/>
      <c r="D1700" s="29"/>
      <c r="E1700" s="166"/>
      <c r="F1700" s="29"/>
    </row>
    <row r="1701" spans="3:6" s="14" customFormat="1" ht="15.75">
      <c r="C1701" s="29"/>
      <c r="D1701" s="29"/>
      <c r="E1701" s="166"/>
      <c r="F1701" s="29"/>
    </row>
    <row r="1702" spans="3:6" s="14" customFormat="1" ht="15.75">
      <c r="C1702" s="29"/>
      <c r="D1702" s="29"/>
      <c r="E1702" s="166"/>
      <c r="F1702" s="29"/>
    </row>
    <row r="1703" spans="3:6" s="14" customFormat="1" ht="15.75">
      <c r="C1703" s="29"/>
      <c r="D1703" s="29"/>
      <c r="E1703" s="166"/>
      <c r="F1703" s="29"/>
    </row>
    <row r="1704" spans="3:6" s="14" customFormat="1" ht="15.75" customHeight="1">
      <c r="C1704" s="29"/>
      <c r="D1704" s="29"/>
      <c r="E1704" s="166"/>
      <c r="F1704" s="29"/>
    </row>
    <row r="1705" spans="3:6" s="14" customFormat="1" ht="15.75" customHeight="1">
      <c r="C1705" s="29"/>
      <c r="D1705" s="29"/>
      <c r="E1705" s="166"/>
      <c r="F1705" s="29"/>
    </row>
    <row r="1706" spans="3:6" s="14" customFormat="1" ht="15.75">
      <c r="C1706" s="29"/>
      <c r="D1706" s="29"/>
      <c r="E1706" s="166"/>
      <c r="F1706" s="29"/>
    </row>
    <row r="1707" spans="3:6" s="14" customFormat="1" ht="15.75">
      <c r="C1707" s="29"/>
      <c r="D1707" s="29"/>
      <c r="E1707" s="166"/>
      <c r="F1707" s="29"/>
    </row>
    <row r="1708" spans="3:6" s="14" customFormat="1" ht="15.75">
      <c r="C1708" s="29"/>
      <c r="D1708" s="29"/>
      <c r="E1708" s="166"/>
      <c r="F1708" s="29"/>
    </row>
    <row r="1709" spans="3:6" s="14" customFormat="1" ht="17.25" customHeight="1">
      <c r="C1709" s="29"/>
      <c r="D1709" s="29"/>
      <c r="E1709" s="166"/>
      <c r="F1709" s="29"/>
    </row>
    <row r="1710" spans="3:6" s="14" customFormat="1" ht="17.25" customHeight="1">
      <c r="C1710" s="29"/>
      <c r="D1710" s="29"/>
      <c r="E1710" s="166"/>
      <c r="F1710" s="29"/>
    </row>
    <row r="1711" spans="3:6" s="14" customFormat="1" ht="15.75">
      <c r="C1711" s="29"/>
      <c r="D1711" s="29"/>
      <c r="E1711" s="166"/>
      <c r="F1711" s="29"/>
    </row>
    <row r="1712" spans="3:6" s="14" customFormat="1" ht="15.75">
      <c r="C1712" s="29"/>
      <c r="D1712" s="29"/>
      <c r="E1712" s="166"/>
      <c r="F1712" s="29"/>
    </row>
    <row r="1713" spans="3:6" s="14" customFormat="1" ht="15.75">
      <c r="C1713" s="29"/>
      <c r="D1713" s="29"/>
      <c r="E1713" s="166"/>
      <c r="F1713" s="29"/>
    </row>
    <row r="1714" spans="3:6" s="14" customFormat="1" ht="15.75">
      <c r="C1714" s="29"/>
      <c r="D1714" s="29"/>
      <c r="E1714" s="166"/>
      <c r="F1714" s="29"/>
    </row>
    <row r="1715" spans="3:6" s="14" customFormat="1" ht="15.75">
      <c r="C1715" s="29"/>
      <c r="D1715" s="29"/>
      <c r="E1715" s="166"/>
      <c r="F1715" s="29"/>
    </row>
    <row r="1716" spans="3:6" s="14" customFormat="1" ht="17.25" customHeight="1">
      <c r="C1716" s="29"/>
      <c r="D1716" s="29"/>
      <c r="E1716" s="166"/>
      <c r="F1716" s="29"/>
    </row>
    <row r="1717" spans="3:6" s="14" customFormat="1" ht="15.75">
      <c r="C1717" s="29"/>
      <c r="D1717" s="29"/>
      <c r="E1717" s="166"/>
      <c r="F1717" s="29"/>
    </row>
    <row r="1718" spans="3:6" s="14" customFormat="1" ht="15.75">
      <c r="C1718" s="29"/>
      <c r="D1718" s="29"/>
      <c r="E1718" s="166"/>
      <c r="F1718" s="29"/>
    </row>
    <row r="1719" spans="3:6" s="14" customFormat="1" ht="15.75">
      <c r="C1719" s="29"/>
      <c r="D1719" s="29"/>
      <c r="E1719" s="166"/>
      <c r="F1719" s="29"/>
    </row>
    <row r="1720" spans="3:6" s="14" customFormat="1" ht="15.75">
      <c r="C1720" s="29"/>
      <c r="D1720" s="29"/>
      <c r="E1720" s="166"/>
      <c r="F1720" s="29"/>
    </row>
    <row r="1721" spans="3:6" s="14" customFormat="1" ht="15.75">
      <c r="C1721" s="29"/>
      <c r="D1721" s="29"/>
      <c r="E1721" s="166"/>
      <c r="F1721" s="29"/>
    </row>
    <row r="1722" spans="3:6" s="14" customFormat="1" ht="15.75">
      <c r="C1722" s="29"/>
      <c r="D1722" s="29"/>
      <c r="E1722" s="166"/>
      <c r="F1722" s="29"/>
    </row>
    <row r="1723" spans="3:6" s="14" customFormat="1" ht="15.75">
      <c r="C1723" s="29"/>
      <c r="D1723" s="29"/>
      <c r="E1723" s="166"/>
      <c r="F1723" s="29"/>
    </row>
    <row r="1724" spans="3:6" s="14" customFormat="1" ht="17.25" customHeight="1">
      <c r="C1724" s="29"/>
      <c r="D1724" s="29"/>
      <c r="E1724" s="166"/>
      <c r="F1724" s="29"/>
    </row>
    <row r="1725" spans="3:6" s="14" customFormat="1" ht="15.75">
      <c r="C1725" s="29"/>
      <c r="D1725" s="29"/>
      <c r="E1725" s="166"/>
      <c r="F1725" s="29"/>
    </row>
    <row r="1726" spans="3:6" s="14" customFormat="1" ht="15.75">
      <c r="C1726" s="29"/>
      <c r="D1726" s="29"/>
      <c r="E1726" s="166"/>
      <c r="F1726" s="29"/>
    </row>
    <row r="1727" spans="3:6" s="14" customFormat="1" ht="15.75">
      <c r="C1727" s="29"/>
      <c r="D1727" s="29"/>
      <c r="E1727" s="166"/>
      <c r="F1727" s="29"/>
    </row>
    <row r="1728" spans="3:6" s="14" customFormat="1" ht="15.75">
      <c r="C1728" s="29"/>
      <c r="D1728" s="29"/>
      <c r="E1728" s="166"/>
      <c r="F1728" s="29"/>
    </row>
    <row r="1729" spans="1:6" s="14" customFormat="1" ht="17.25" customHeight="1">
      <c r="C1729" s="29"/>
      <c r="D1729" s="29"/>
      <c r="E1729" s="166"/>
      <c r="F1729" s="29"/>
    </row>
    <row r="1730" spans="1:6" s="14" customFormat="1" ht="17.25" customHeight="1">
      <c r="C1730" s="29"/>
      <c r="D1730" s="29"/>
      <c r="E1730" s="166"/>
      <c r="F1730" s="29"/>
    </row>
    <row r="1731" spans="1:6" s="14" customFormat="1" ht="17.25" customHeight="1">
      <c r="C1731" s="29"/>
      <c r="D1731" s="29"/>
      <c r="E1731" s="166"/>
      <c r="F1731" s="29"/>
    </row>
    <row r="1732" spans="1:6" s="14" customFormat="1" ht="15.75">
      <c r="C1732" s="29"/>
      <c r="D1732" s="29"/>
      <c r="E1732" s="166"/>
      <c r="F1732" s="29"/>
    </row>
    <row r="1733" spans="1:6" s="14" customFormat="1" ht="15.75">
      <c r="C1733" s="29"/>
      <c r="D1733" s="29"/>
      <c r="E1733" s="166"/>
      <c r="F1733" s="29"/>
    </row>
    <row r="1734" spans="1:6" s="14" customFormat="1" ht="15.75">
      <c r="C1734" s="29"/>
      <c r="D1734" s="29"/>
      <c r="E1734" s="166"/>
      <c r="F1734" s="29"/>
    </row>
    <row r="1735" spans="1:6" s="14" customFormat="1" ht="15.75" customHeight="1">
      <c r="A1735" s="7"/>
      <c r="C1735" s="29"/>
      <c r="D1735" s="29"/>
      <c r="E1735" s="166"/>
      <c r="F1735" s="29"/>
    </row>
    <row r="1736" spans="1:6" s="14" customFormat="1" ht="15.75" customHeight="1">
      <c r="A1736" s="7"/>
      <c r="C1736" s="29"/>
      <c r="D1736" s="29"/>
      <c r="E1736" s="166"/>
      <c r="F1736" s="29"/>
    </row>
    <row r="1737" spans="1:6" s="14" customFormat="1" ht="15.75" customHeight="1">
      <c r="A1737" s="7"/>
      <c r="C1737" s="29"/>
      <c r="D1737" s="29"/>
      <c r="E1737" s="166"/>
      <c r="F1737" s="29"/>
    </row>
    <row r="1738" spans="1:6" s="31" customFormat="1" ht="15.75" customHeight="1">
      <c r="A1738" s="32"/>
      <c r="C1738" s="30"/>
      <c r="D1738" s="30"/>
      <c r="E1738" s="167"/>
      <c r="F1738" s="30"/>
    </row>
    <row r="1739" spans="1:6" s="7" customFormat="1" ht="15.75" customHeight="1">
      <c r="C1739" s="56"/>
      <c r="D1739" s="56"/>
      <c r="E1739" s="66"/>
      <c r="F1739" s="56"/>
    </row>
    <row r="1740" spans="1:6" s="7" customFormat="1" ht="15.75" customHeight="1">
      <c r="C1740" s="56"/>
      <c r="D1740" s="56"/>
      <c r="E1740" s="66"/>
      <c r="F1740" s="56"/>
    </row>
    <row r="1741" spans="1:6" s="7" customFormat="1" ht="15.75" customHeight="1">
      <c r="C1741" s="56"/>
      <c r="D1741" s="56"/>
      <c r="E1741" s="66"/>
      <c r="F1741" s="56"/>
    </row>
    <row r="1742" spans="1:6" s="7" customFormat="1" ht="15.75" customHeight="1">
      <c r="C1742" s="56"/>
      <c r="D1742" s="56"/>
      <c r="E1742" s="66"/>
      <c r="F1742" s="56"/>
    </row>
    <row r="1743" spans="1:6" s="7" customFormat="1" ht="15.75" customHeight="1">
      <c r="C1743" s="56"/>
      <c r="D1743" s="56"/>
      <c r="E1743" s="66"/>
      <c r="F1743" s="56"/>
    </row>
    <row r="1744" spans="1:6" s="7" customFormat="1" ht="15.75" customHeight="1">
      <c r="C1744" s="56"/>
      <c r="D1744" s="56"/>
      <c r="E1744" s="66"/>
      <c r="F1744" s="56"/>
    </row>
    <row r="1745" spans="3:6" s="7" customFormat="1" ht="15.75" customHeight="1">
      <c r="C1745" s="56"/>
      <c r="D1745" s="56"/>
      <c r="E1745" s="66"/>
      <c r="F1745" s="56"/>
    </row>
    <row r="1746" spans="3:6" s="7" customFormat="1" ht="15.75" customHeight="1">
      <c r="C1746" s="56"/>
      <c r="D1746" s="56"/>
      <c r="E1746" s="66"/>
      <c r="F1746" s="56"/>
    </row>
    <row r="1747" spans="3:6" s="7" customFormat="1" ht="15.75" customHeight="1">
      <c r="C1747" s="56"/>
      <c r="D1747" s="56"/>
      <c r="E1747" s="66"/>
      <c r="F1747" s="56"/>
    </row>
    <row r="1748" spans="3:6" s="7" customFormat="1" ht="15.75" customHeight="1">
      <c r="C1748" s="56"/>
      <c r="D1748" s="56"/>
      <c r="E1748" s="66"/>
      <c r="F1748" s="56"/>
    </row>
    <row r="1749" spans="3:6" s="7" customFormat="1" ht="15.75" customHeight="1">
      <c r="C1749" s="56"/>
      <c r="D1749" s="56"/>
      <c r="E1749" s="66"/>
      <c r="F1749" s="56"/>
    </row>
    <row r="1750" spans="3:6" s="7" customFormat="1" ht="15.75" customHeight="1">
      <c r="C1750" s="56"/>
      <c r="D1750" s="56"/>
      <c r="E1750" s="66"/>
      <c r="F1750" s="56"/>
    </row>
    <row r="1751" spans="3:6" s="7" customFormat="1" ht="15.75" customHeight="1">
      <c r="C1751" s="56"/>
      <c r="D1751" s="56"/>
      <c r="E1751" s="66"/>
      <c r="F1751" s="56"/>
    </row>
    <row r="1752" spans="3:6" s="7" customFormat="1" ht="15.75" customHeight="1">
      <c r="C1752" s="56"/>
      <c r="D1752" s="56"/>
      <c r="E1752" s="66"/>
      <c r="F1752" s="56"/>
    </row>
    <row r="1753" spans="3:6" s="7" customFormat="1" ht="15.75" customHeight="1">
      <c r="C1753" s="56"/>
      <c r="D1753" s="56"/>
      <c r="E1753" s="66"/>
      <c r="F1753" s="56"/>
    </row>
    <row r="1754" spans="3:6" s="7" customFormat="1" ht="15.75" customHeight="1">
      <c r="C1754" s="56"/>
      <c r="D1754" s="56"/>
      <c r="E1754" s="66"/>
      <c r="F1754" s="56"/>
    </row>
    <row r="1755" spans="3:6" s="7" customFormat="1" ht="15.75" customHeight="1">
      <c r="C1755" s="56"/>
      <c r="D1755" s="56"/>
      <c r="E1755" s="66"/>
      <c r="F1755" s="56"/>
    </row>
    <row r="1756" spans="3:6" s="7" customFormat="1" ht="15.75" customHeight="1">
      <c r="C1756" s="56"/>
      <c r="D1756" s="56"/>
      <c r="E1756" s="66"/>
      <c r="F1756" s="56"/>
    </row>
    <row r="1757" spans="3:6" s="7" customFormat="1" ht="15.75" customHeight="1">
      <c r="C1757" s="56"/>
      <c r="D1757" s="56"/>
      <c r="E1757" s="66"/>
      <c r="F1757" s="56"/>
    </row>
    <row r="1758" spans="3:6" s="7" customFormat="1" ht="15.75" customHeight="1">
      <c r="C1758" s="56"/>
      <c r="D1758" s="56"/>
      <c r="E1758" s="66"/>
      <c r="F1758" s="56"/>
    </row>
    <row r="1759" spans="3:6" s="7" customFormat="1" ht="15.75" customHeight="1">
      <c r="C1759" s="56"/>
      <c r="D1759" s="56"/>
      <c r="E1759" s="66"/>
      <c r="F1759" s="56"/>
    </row>
    <row r="1760" spans="3:6" s="7" customFormat="1" ht="15.75" customHeight="1">
      <c r="C1760" s="56"/>
      <c r="D1760" s="56"/>
      <c r="E1760" s="66"/>
      <c r="F1760" s="56"/>
    </row>
    <row r="1761" spans="1:6" s="7" customFormat="1" ht="15.75" customHeight="1">
      <c r="C1761" s="56"/>
      <c r="D1761" s="56"/>
      <c r="E1761" s="66"/>
      <c r="F1761" s="56"/>
    </row>
    <row r="1762" spans="1:6" s="7" customFormat="1" ht="15.75" customHeight="1">
      <c r="C1762" s="56"/>
      <c r="D1762" s="56"/>
      <c r="E1762" s="66"/>
      <c r="F1762" s="56"/>
    </row>
    <row r="1763" spans="1:6" s="7" customFormat="1" ht="15.75" customHeight="1">
      <c r="C1763" s="56"/>
      <c r="D1763" s="56"/>
      <c r="E1763" s="66"/>
      <c r="F1763" s="56"/>
    </row>
    <row r="1764" spans="1:6" s="7" customFormat="1" ht="15.75" customHeight="1">
      <c r="C1764" s="56"/>
      <c r="D1764" s="56"/>
      <c r="E1764" s="66"/>
      <c r="F1764" s="56"/>
    </row>
    <row r="1765" spans="1:6" s="7" customFormat="1" ht="15.75" customHeight="1">
      <c r="C1765" s="56"/>
      <c r="D1765" s="56"/>
      <c r="E1765" s="66"/>
      <c r="F1765" s="56"/>
    </row>
    <row r="1766" spans="1:6" s="7" customFormat="1" ht="15.75" customHeight="1">
      <c r="C1766" s="56"/>
      <c r="D1766" s="56"/>
      <c r="E1766" s="66"/>
      <c r="F1766" s="56"/>
    </row>
    <row r="1767" spans="1:6" s="7" customFormat="1" ht="15.75" customHeight="1">
      <c r="C1767" s="56"/>
      <c r="D1767" s="56"/>
      <c r="E1767" s="66"/>
      <c r="F1767" s="56"/>
    </row>
    <row r="1768" spans="1:6" s="7" customFormat="1" ht="15.75" customHeight="1">
      <c r="C1768" s="56"/>
      <c r="D1768" s="56"/>
      <c r="E1768" s="66"/>
      <c r="F1768" s="56"/>
    </row>
    <row r="1769" spans="1:6" s="7" customFormat="1" ht="15.75" customHeight="1">
      <c r="A1769" s="1"/>
      <c r="C1769" s="56"/>
      <c r="D1769" s="56"/>
      <c r="E1769" s="66"/>
      <c r="F1769" s="56"/>
    </row>
    <row r="1770" spans="1:6" s="7" customFormat="1" ht="15.75" customHeight="1">
      <c r="A1770" s="1"/>
      <c r="C1770" s="56"/>
      <c r="D1770" s="56"/>
      <c r="E1770" s="66"/>
      <c r="F1770" s="56"/>
    </row>
    <row r="1771" spans="1:6" s="7" customFormat="1" ht="15.75" customHeight="1">
      <c r="C1771" s="56"/>
      <c r="D1771" s="56"/>
      <c r="E1771" s="66"/>
      <c r="F1771" s="56"/>
    </row>
    <row r="1772" spans="1:6" s="7" customFormat="1" ht="15.75" customHeight="1">
      <c r="A1772" s="1"/>
      <c r="C1772" s="56"/>
      <c r="D1772" s="56"/>
      <c r="E1772" s="66"/>
      <c r="F1772" s="56"/>
    </row>
    <row r="1773" spans="1:6" s="7" customFormat="1" ht="15.75" customHeight="1">
      <c r="A1773" s="1"/>
      <c r="C1773" s="56"/>
      <c r="D1773" s="56"/>
      <c r="E1773" s="66"/>
      <c r="F1773" s="56"/>
    </row>
    <row r="1774" spans="1:6" s="7" customFormat="1" ht="17.25" customHeight="1">
      <c r="A1774" s="1"/>
      <c r="C1774" s="56"/>
      <c r="D1774" s="56"/>
      <c r="E1774" s="66"/>
      <c r="F1774" s="56"/>
    </row>
    <row r="1775" spans="1:6" s="7" customFormat="1" ht="17.25" customHeight="1">
      <c r="A1775" s="1"/>
      <c r="C1775" s="56"/>
      <c r="D1775" s="56"/>
      <c r="E1775" s="66"/>
      <c r="F1775" s="56"/>
    </row>
    <row r="1776" spans="1:6" s="7" customFormat="1" ht="17.25" customHeight="1">
      <c r="A1776" s="1"/>
      <c r="C1776" s="56"/>
      <c r="D1776" s="56"/>
      <c r="E1776" s="66"/>
      <c r="F1776" s="56"/>
    </row>
    <row r="1777" spans="1:6" s="7" customFormat="1" ht="1.5" customHeight="1">
      <c r="A1777" s="1"/>
      <c r="C1777" s="56"/>
      <c r="D1777" s="56"/>
      <c r="E1777" s="66"/>
      <c r="F1777" s="56"/>
    </row>
    <row r="1778" spans="1:6" ht="18.75" customHeight="1"/>
    <row r="1779" spans="1:6" ht="18.75" customHeight="1"/>
    <row r="1780" spans="1:6" s="7" customFormat="1" ht="18.75" customHeight="1">
      <c r="A1780" s="1"/>
      <c r="C1780" s="56"/>
      <c r="D1780" s="56"/>
      <c r="E1780" s="66"/>
      <c r="F1780" s="56"/>
    </row>
    <row r="1782" spans="1:6" ht="21" customHeight="1"/>
  </sheetData>
  <mergeCells count="6">
    <mergeCell ref="D572:F572"/>
    <mergeCell ref="A4:F4"/>
    <mergeCell ref="A5:F5"/>
    <mergeCell ref="B7:C7"/>
    <mergeCell ref="A568:A571"/>
    <mergeCell ref="C568:C571"/>
  </mergeCells>
  <conditionalFormatting sqref="C359">
    <cfRule type="cellIs" dxfId="0" priority="1" stopIfTrue="1" operator="equal">
      <formula>0</formula>
    </cfRule>
  </conditionalFormatting>
  <printOptions horizontalCentered="1"/>
  <pageMargins left="0.31496062992125984" right="0.19685039370078741" top="0.23622047244094491" bottom="0" header="0.19685039370078741" footer="0"/>
  <pageSetup paperSize="9" scale="75" fitToHeight="0" pageOrder="overThenDown" orientation="portrait" r:id="rId1"/>
  <rowBreaks count="20" manualBreakCount="20">
    <brk id="33" max="5" man="1"/>
    <brk id="59" max="5" man="1"/>
    <brk id="85" max="5" man="1"/>
    <brk id="105" max="5" man="1"/>
    <brk id="135" max="5" man="1"/>
    <brk id="164" max="5" man="1"/>
    <brk id="194" max="5" man="1"/>
    <brk id="228" max="5" man="1"/>
    <brk id="259" max="5" man="1"/>
    <brk id="286" max="5" man="1"/>
    <brk id="313" max="5" man="1"/>
    <brk id="341" max="5" man="1"/>
    <brk id="366" max="5" man="1"/>
    <brk id="393" max="5" man="1"/>
    <brk id="418" max="5" man="1"/>
    <brk id="446" max="5" man="1"/>
    <brk id="473" max="5" man="1"/>
    <brk id="501" max="5" man="1"/>
    <brk id="528" max="5" man="1"/>
    <brk id="554" max="5" man="1"/>
  </rowBreaks>
  <colBreaks count="2" manualBreakCount="2">
    <brk id="6" max="1048575" man="1"/>
    <brk id="27" max="1048575"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6"/>
  <sheetViews>
    <sheetView workbookViewId="0">
      <selection activeCell="D122" sqref="D122"/>
    </sheetView>
  </sheetViews>
  <sheetFormatPr defaultRowHeight="12.75"/>
  <cols>
    <col min="1" max="1" width="3.7109375" bestFit="1" customWidth="1"/>
    <col min="2" max="2" width="19.28515625" bestFit="1" customWidth="1"/>
    <col min="3" max="3" width="47.7109375" customWidth="1"/>
    <col min="4" max="5" width="12.5703125" customWidth="1"/>
    <col min="6" max="6" width="13.85546875" customWidth="1"/>
    <col min="7" max="7" width="13.28515625" bestFit="1" customWidth="1"/>
    <col min="8" max="8" width="33.7109375" customWidth="1"/>
  </cols>
  <sheetData>
    <row r="1" spans="1:10" ht="15.75">
      <c r="A1" s="243" t="s">
        <v>52</v>
      </c>
      <c r="B1" s="243"/>
      <c r="C1" s="243"/>
      <c r="D1" s="17"/>
      <c r="E1" s="17"/>
      <c r="F1" s="17"/>
      <c r="G1" s="17"/>
      <c r="H1" s="18"/>
    </row>
    <row r="2" spans="1:10" ht="42" customHeight="1">
      <c r="A2" s="244" t="s">
        <v>115</v>
      </c>
      <c r="B2" s="244"/>
      <c r="C2" s="244"/>
      <c r="D2" s="244"/>
      <c r="E2" s="244"/>
      <c r="F2" s="244"/>
      <c r="G2" s="244"/>
      <c r="H2" s="244"/>
      <c r="I2" s="16"/>
      <c r="J2" s="16"/>
    </row>
    <row r="3" spans="1:10" ht="14.25">
      <c r="A3" s="245" t="s">
        <v>114</v>
      </c>
      <c r="B3" s="245"/>
      <c r="C3" s="245"/>
      <c r="D3" s="245"/>
      <c r="E3" s="245"/>
      <c r="F3" s="245"/>
      <c r="G3" s="245"/>
      <c r="H3" s="245"/>
    </row>
    <row r="4" spans="1:10" ht="15.75">
      <c r="A4" s="19"/>
      <c r="B4" s="20"/>
      <c r="C4" s="21"/>
      <c r="D4" s="22"/>
      <c r="E4" s="22"/>
      <c r="F4" s="22"/>
      <c r="G4" s="22"/>
      <c r="H4" s="23"/>
    </row>
    <row r="5" spans="1:10" ht="47.25">
      <c r="A5" s="93" t="s">
        <v>116</v>
      </c>
      <c r="B5" s="24" t="s">
        <v>2</v>
      </c>
      <c r="C5" s="24" t="s">
        <v>117</v>
      </c>
      <c r="D5" s="25" t="s">
        <v>118</v>
      </c>
      <c r="E5" s="25" t="s">
        <v>119</v>
      </c>
      <c r="F5" s="94" t="s">
        <v>120</v>
      </c>
      <c r="G5" s="94" t="s">
        <v>121</v>
      </c>
      <c r="H5" s="26" t="s">
        <v>122</v>
      </c>
    </row>
    <row r="6" spans="1:10" ht="50.1" customHeight="1">
      <c r="A6" s="248">
        <v>1</v>
      </c>
      <c r="B6" s="252" t="s">
        <v>107</v>
      </c>
      <c r="C6" s="101"/>
      <c r="D6" s="102"/>
      <c r="E6" s="254">
        <f>D7</f>
        <v>29</v>
      </c>
      <c r="F6" s="256">
        <f>587/12*9.5</f>
        <v>464.70833333333331</v>
      </c>
      <c r="G6" s="254">
        <f>E6-F6</f>
        <v>-435.70833333333331</v>
      </c>
      <c r="H6" s="103" t="s">
        <v>387</v>
      </c>
    </row>
    <row r="7" spans="1:10" ht="50.1" customHeight="1">
      <c r="A7" s="249"/>
      <c r="B7" s="253"/>
      <c r="C7" s="104" t="s">
        <v>388</v>
      </c>
      <c r="D7" s="105">
        <v>29</v>
      </c>
      <c r="E7" s="255"/>
      <c r="F7" s="257"/>
      <c r="G7" s="255"/>
      <c r="H7" s="106" t="s">
        <v>389</v>
      </c>
    </row>
    <row r="8" spans="1:10" ht="12.75" customHeight="1">
      <c r="A8" s="246">
        <v>2</v>
      </c>
      <c r="B8" s="247" t="s">
        <v>35</v>
      </c>
      <c r="C8" s="107" t="s">
        <v>123</v>
      </c>
      <c r="D8" s="108">
        <v>569.98</v>
      </c>
      <c r="E8" s="250">
        <f>D8+D9+D10</f>
        <v>1098.28</v>
      </c>
      <c r="F8" s="251">
        <v>587</v>
      </c>
      <c r="G8" s="250">
        <f>E8-F8</f>
        <v>511.28</v>
      </c>
      <c r="H8" s="103"/>
    </row>
    <row r="9" spans="1:10" ht="110.25" customHeight="1">
      <c r="A9" s="246"/>
      <c r="B9" s="247"/>
      <c r="C9" s="107" t="s">
        <v>124</v>
      </c>
      <c r="D9" s="108">
        <v>469.3</v>
      </c>
      <c r="E9" s="250"/>
      <c r="F9" s="251"/>
      <c r="G9" s="250"/>
      <c r="H9" s="103" t="s">
        <v>287</v>
      </c>
    </row>
    <row r="10" spans="1:10" ht="50.1" customHeight="1">
      <c r="A10" s="246"/>
      <c r="B10" s="247"/>
      <c r="C10" s="109" t="s">
        <v>125</v>
      </c>
      <c r="D10" s="108">
        <v>59</v>
      </c>
      <c r="E10" s="250"/>
      <c r="F10" s="251"/>
      <c r="G10" s="250"/>
      <c r="H10" s="103" t="s">
        <v>390</v>
      </c>
    </row>
    <row r="11" spans="1:10" ht="12.75" customHeight="1">
      <c r="A11" s="308">
        <v>3</v>
      </c>
      <c r="B11" s="277" t="s">
        <v>11</v>
      </c>
      <c r="C11" s="104" t="s">
        <v>126</v>
      </c>
      <c r="D11" s="105">
        <v>977.5</v>
      </c>
      <c r="E11" s="278">
        <f>D11+D12+D13+D14+D15+D16</f>
        <v>1170.2</v>
      </c>
      <c r="F11" s="279">
        <v>587</v>
      </c>
      <c r="G11" s="279">
        <f>E11-F11</f>
        <v>583.20000000000005</v>
      </c>
      <c r="H11" s="111"/>
    </row>
    <row r="12" spans="1:10" ht="76.5">
      <c r="A12" s="308"/>
      <c r="B12" s="277"/>
      <c r="C12" s="104" t="s">
        <v>391</v>
      </c>
      <c r="D12" s="105">
        <v>32.700000000000003</v>
      </c>
      <c r="E12" s="278"/>
      <c r="F12" s="279"/>
      <c r="G12" s="279"/>
      <c r="H12" s="111" t="s">
        <v>288</v>
      </c>
    </row>
    <row r="13" spans="1:10" ht="76.5">
      <c r="A13" s="308"/>
      <c r="B13" s="277"/>
      <c r="C13" s="104" t="s">
        <v>392</v>
      </c>
      <c r="D13" s="105">
        <v>32.700000000000003</v>
      </c>
      <c r="E13" s="278"/>
      <c r="F13" s="279"/>
      <c r="G13" s="279"/>
      <c r="H13" s="111" t="s">
        <v>289</v>
      </c>
    </row>
    <row r="14" spans="1:10" ht="50.1" customHeight="1">
      <c r="A14" s="308"/>
      <c r="B14" s="277"/>
      <c r="C14" s="104" t="s">
        <v>290</v>
      </c>
      <c r="D14" s="105">
        <v>59</v>
      </c>
      <c r="E14" s="278"/>
      <c r="F14" s="279"/>
      <c r="G14" s="279"/>
      <c r="H14" s="111" t="s">
        <v>393</v>
      </c>
    </row>
    <row r="15" spans="1:10" ht="25.5">
      <c r="A15" s="308"/>
      <c r="B15" s="277"/>
      <c r="C15" s="104" t="s">
        <v>388</v>
      </c>
      <c r="D15" s="105">
        <v>29</v>
      </c>
      <c r="E15" s="278"/>
      <c r="F15" s="279"/>
      <c r="G15" s="279"/>
      <c r="H15" s="111" t="s">
        <v>389</v>
      </c>
    </row>
    <row r="16" spans="1:10" ht="63.75">
      <c r="A16" s="308"/>
      <c r="B16" s="277"/>
      <c r="C16" s="104" t="s">
        <v>394</v>
      </c>
      <c r="D16" s="105">
        <v>39.299999999999997</v>
      </c>
      <c r="E16" s="278"/>
      <c r="F16" s="279"/>
      <c r="G16" s="279"/>
      <c r="H16" s="111" t="s">
        <v>291</v>
      </c>
    </row>
    <row r="17" spans="1:8" ht="12.75" customHeight="1">
      <c r="A17" s="308">
        <v>4</v>
      </c>
      <c r="B17" s="277" t="s">
        <v>8</v>
      </c>
      <c r="C17" s="104" t="s">
        <v>123</v>
      </c>
      <c r="D17" s="112">
        <v>841</v>
      </c>
      <c r="E17" s="280">
        <f>D17+D18+D19</f>
        <v>1591.9</v>
      </c>
      <c r="F17" s="281">
        <v>0</v>
      </c>
      <c r="G17" s="282">
        <f>E17-F17</f>
        <v>1591.9</v>
      </c>
      <c r="H17" s="111" t="s">
        <v>292</v>
      </c>
    </row>
    <row r="18" spans="1:8" ht="76.5">
      <c r="A18" s="308"/>
      <c r="B18" s="277"/>
      <c r="C18" s="104" t="s">
        <v>127</v>
      </c>
      <c r="D18" s="112">
        <v>469.3</v>
      </c>
      <c r="E18" s="280"/>
      <c r="F18" s="281"/>
      <c r="G18" s="282"/>
      <c r="H18" s="111" t="s">
        <v>293</v>
      </c>
    </row>
    <row r="19" spans="1:8" ht="51">
      <c r="A19" s="308"/>
      <c r="B19" s="277"/>
      <c r="C19" s="104" t="s">
        <v>128</v>
      </c>
      <c r="D19" s="112">
        <v>281.60000000000002</v>
      </c>
      <c r="E19" s="280"/>
      <c r="F19" s="281"/>
      <c r="G19" s="282"/>
      <c r="H19" s="111" t="s">
        <v>294</v>
      </c>
    </row>
    <row r="20" spans="1:8" ht="12.75" customHeight="1">
      <c r="A20" s="308">
        <v>5</v>
      </c>
      <c r="B20" s="277" t="s">
        <v>10</v>
      </c>
      <c r="C20" s="104" t="s">
        <v>129</v>
      </c>
      <c r="D20" s="112">
        <v>9.65</v>
      </c>
      <c r="E20" s="280">
        <f>D20+D21+D22+D23+D24+D25</f>
        <v>1021.75</v>
      </c>
      <c r="F20" s="283">
        <v>587</v>
      </c>
      <c r="G20" s="280">
        <f>E20-F20</f>
        <v>434.75</v>
      </c>
      <c r="H20" s="111"/>
    </row>
    <row r="21" spans="1:8" ht="76.5">
      <c r="A21" s="308"/>
      <c r="B21" s="277"/>
      <c r="C21" s="104" t="s">
        <v>392</v>
      </c>
      <c r="D21" s="112">
        <v>13.1</v>
      </c>
      <c r="E21" s="280"/>
      <c r="F21" s="283"/>
      <c r="G21" s="280"/>
      <c r="H21" s="111" t="s">
        <v>289</v>
      </c>
    </row>
    <row r="22" spans="1:8" ht="51">
      <c r="A22" s="308"/>
      <c r="B22" s="277"/>
      <c r="C22" s="104" t="s">
        <v>395</v>
      </c>
      <c r="D22" s="112">
        <v>59</v>
      </c>
      <c r="E22" s="280"/>
      <c r="F22" s="283"/>
      <c r="G22" s="280"/>
      <c r="H22" s="111" t="s">
        <v>396</v>
      </c>
    </row>
    <row r="23" spans="1:8" ht="38.25">
      <c r="A23" s="308"/>
      <c r="B23" s="277"/>
      <c r="C23" s="104" t="s">
        <v>397</v>
      </c>
      <c r="D23" s="112">
        <v>59</v>
      </c>
      <c r="E23" s="280"/>
      <c r="F23" s="283"/>
      <c r="G23" s="280"/>
      <c r="H23" s="111" t="s">
        <v>398</v>
      </c>
    </row>
    <row r="24" spans="1:8" ht="69.75" customHeight="1">
      <c r="A24" s="308"/>
      <c r="B24" s="277"/>
      <c r="C24" s="104" t="s">
        <v>399</v>
      </c>
      <c r="D24" s="112">
        <v>822</v>
      </c>
      <c r="E24" s="280"/>
      <c r="F24" s="283"/>
      <c r="G24" s="280"/>
      <c r="H24" s="111" t="s">
        <v>153</v>
      </c>
    </row>
    <row r="25" spans="1:8" ht="76.5" customHeight="1">
      <c r="A25" s="308"/>
      <c r="B25" s="277"/>
      <c r="C25" s="104" t="s">
        <v>310</v>
      </c>
      <c r="D25" s="112">
        <v>59</v>
      </c>
      <c r="E25" s="280"/>
      <c r="F25" s="283"/>
      <c r="G25" s="280"/>
      <c r="H25" s="111" t="s">
        <v>295</v>
      </c>
    </row>
    <row r="26" spans="1:8" ht="50.1" customHeight="1">
      <c r="A26" s="308">
        <v>6</v>
      </c>
      <c r="B26" s="284" t="s">
        <v>13</v>
      </c>
      <c r="C26" s="115" t="s">
        <v>130</v>
      </c>
      <c r="D26" s="116">
        <v>31</v>
      </c>
      <c r="E26" s="264">
        <f>SUM(D26:D31)</f>
        <v>1015.9</v>
      </c>
      <c r="F26" s="285">
        <v>587</v>
      </c>
      <c r="G26" s="264">
        <f>E26-F26</f>
        <v>428.9</v>
      </c>
      <c r="H26" s="117"/>
    </row>
    <row r="27" spans="1:8" ht="50.1" customHeight="1">
      <c r="A27" s="308"/>
      <c r="B27" s="284"/>
      <c r="C27" s="104" t="s">
        <v>170</v>
      </c>
      <c r="D27" s="118">
        <v>78</v>
      </c>
      <c r="E27" s="264"/>
      <c r="F27" s="285"/>
      <c r="G27" s="264"/>
      <c r="H27" s="119" t="s">
        <v>296</v>
      </c>
    </row>
    <row r="28" spans="1:8" ht="25.5">
      <c r="A28" s="308"/>
      <c r="B28" s="284"/>
      <c r="C28" s="120" t="s">
        <v>131</v>
      </c>
      <c r="D28" s="121">
        <v>58.7</v>
      </c>
      <c r="E28" s="264"/>
      <c r="F28" s="285"/>
      <c r="G28" s="264"/>
      <c r="H28" s="119" t="s">
        <v>297</v>
      </c>
    </row>
    <row r="29" spans="1:8" ht="110.25" customHeight="1">
      <c r="A29" s="308"/>
      <c r="B29" s="284"/>
      <c r="C29" s="122" t="s">
        <v>132</v>
      </c>
      <c r="D29" s="123">
        <v>104.8</v>
      </c>
      <c r="E29" s="264"/>
      <c r="F29" s="285"/>
      <c r="G29" s="264"/>
      <c r="H29" s="124" t="s">
        <v>295</v>
      </c>
    </row>
    <row r="30" spans="1:8" ht="50.1" customHeight="1">
      <c r="A30" s="308"/>
      <c r="B30" s="284"/>
      <c r="C30" s="122" t="s">
        <v>124</v>
      </c>
      <c r="D30" s="123">
        <v>234.7</v>
      </c>
      <c r="E30" s="264"/>
      <c r="F30" s="285"/>
      <c r="G30" s="264"/>
      <c r="H30" s="115" t="s">
        <v>287</v>
      </c>
    </row>
    <row r="31" spans="1:8" ht="50.1" customHeight="1">
      <c r="A31" s="308"/>
      <c r="B31" s="284"/>
      <c r="C31" s="115" t="s">
        <v>133</v>
      </c>
      <c r="D31" s="123">
        <v>508.7</v>
      </c>
      <c r="E31" s="264"/>
      <c r="F31" s="285"/>
      <c r="G31" s="264"/>
      <c r="H31" s="125" t="s">
        <v>134</v>
      </c>
    </row>
    <row r="32" spans="1:8" ht="50.1" customHeight="1">
      <c r="A32" s="149">
        <v>7</v>
      </c>
      <c r="B32" s="110" t="s">
        <v>22</v>
      </c>
      <c r="C32" s="104" t="s">
        <v>135</v>
      </c>
      <c r="D32" s="112">
        <v>1250.5</v>
      </c>
      <c r="E32" s="113">
        <v>1250.5</v>
      </c>
      <c r="F32" s="114">
        <v>587</v>
      </c>
      <c r="G32" s="113">
        <v>663.5</v>
      </c>
      <c r="H32" s="111"/>
    </row>
    <row r="33" spans="1:8" ht="50.1" customHeight="1">
      <c r="A33" s="309">
        <v>8</v>
      </c>
      <c r="B33" s="265" t="s">
        <v>23</v>
      </c>
      <c r="C33" s="126" t="s">
        <v>400</v>
      </c>
      <c r="D33" s="118">
        <v>352</v>
      </c>
      <c r="E33" s="258">
        <f>SUM(D33:D35)</f>
        <v>834.40000000000009</v>
      </c>
      <c r="F33" s="261">
        <v>587</v>
      </c>
      <c r="G33" s="258">
        <f>E33-F33</f>
        <v>247.40000000000009</v>
      </c>
      <c r="H33" s="117" t="s">
        <v>401</v>
      </c>
    </row>
    <row r="34" spans="1:8" ht="50.1" customHeight="1">
      <c r="A34" s="310"/>
      <c r="B34" s="266"/>
      <c r="C34" s="104" t="s">
        <v>376</v>
      </c>
      <c r="D34" s="121">
        <v>13.1</v>
      </c>
      <c r="E34" s="259"/>
      <c r="F34" s="262"/>
      <c r="G34" s="259"/>
      <c r="H34" s="117"/>
    </row>
    <row r="35" spans="1:8" ht="38.25">
      <c r="A35" s="311"/>
      <c r="B35" s="267"/>
      <c r="C35" s="104" t="s">
        <v>402</v>
      </c>
      <c r="D35" s="121">
        <v>469.3</v>
      </c>
      <c r="E35" s="260"/>
      <c r="F35" s="263"/>
      <c r="G35" s="260"/>
      <c r="H35" s="115" t="s">
        <v>149</v>
      </c>
    </row>
    <row r="36" spans="1:8" ht="50.1" customHeight="1">
      <c r="A36" s="309">
        <v>9</v>
      </c>
      <c r="B36" s="265" t="s">
        <v>24</v>
      </c>
      <c r="C36" s="104" t="s">
        <v>394</v>
      </c>
      <c r="D36" s="112">
        <v>19.7</v>
      </c>
      <c r="E36" s="268">
        <f>SUM(D36:D42)</f>
        <v>415.4</v>
      </c>
      <c r="F36" s="271">
        <v>587</v>
      </c>
      <c r="G36" s="274">
        <f>E36-F36</f>
        <v>-171.60000000000002</v>
      </c>
      <c r="H36" s="111" t="s">
        <v>293</v>
      </c>
    </row>
    <row r="37" spans="1:8" ht="50.1" customHeight="1">
      <c r="A37" s="310"/>
      <c r="B37" s="266"/>
      <c r="C37" s="104" t="s">
        <v>298</v>
      </c>
      <c r="D37" s="112">
        <v>59</v>
      </c>
      <c r="E37" s="269"/>
      <c r="F37" s="272"/>
      <c r="G37" s="275"/>
      <c r="H37" s="111" t="s">
        <v>299</v>
      </c>
    </row>
    <row r="38" spans="1:8" ht="50.1" customHeight="1">
      <c r="A38" s="310"/>
      <c r="B38" s="266"/>
      <c r="C38" s="104" t="s">
        <v>300</v>
      </c>
      <c r="D38" s="112">
        <v>59</v>
      </c>
      <c r="E38" s="269"/>
      <c r="F38" s="272"/>
      <c r="G38" s="275"/>
      <c r="H38" s="111" t="s">
        <v>301</v>
      </c>
    </row>
    <row r="39" spans="1:8" ht="63.75">
      <c r="A39" s="310"/>
      <c r="B39" s="266"/>
      <c r="C39" s="104" t="s">
        <v>136</v>
      </c>
      <c r="D39" s="112">
        <v>23.5</v>
      </c>
      <c r="E39" s="269"/>
      <c r="F39" s="272"/>
      <c r="G39" s="275"/>
      <c r="H39" s="111" t="s">
        <v>403</v>
      </c>
    </row>
    <row r="40" spans="1:8" ht="63.75">
      <c r="A40" s="310"/>
      <c r="B40" s="266"/>
      <c r="C40" s="104" t="s">
        <v>137</v>
      </c>
      <c r="D40" s="112">
        <v>39.1</v>
      </c>
      <c r="E40" s="269"/>
      <c r="F40" s="272"/>
      <c r="G40" s="275"/>
      <c r="H40" s="111" t="s">
        <v>302</v>
      </c>
    </row>
    <row r="41" spans="1:8" ht="50.1" customHeight="1">
      <c r="A41" s="310"/>
      <c r="B41" s="266"/>
      <c r="C41" s="104" t="s">
        <v>138</v>
      </c>
      <c r="D41" s="112">
        <v>58.7</v>
      </c>
      <c r="E41" s="269"/>
      <c r="F41" s="272"/>
      <c r="G41" s="275"/>
      <c r="H41" s="111" t="s">
        <v>297</v>
      </c>
    </row>
    <row r="42" spans="1:8" ht="50.1" customHeight="1">
      <c r="A42" s="311"/>
      <c r="B42" s="267"/>
      <c r="C42" s="107" t="s">
        <v>404</v>
      </c>
      <c r="D42" s="112">
        <v>156.4</v>
      </c>
      <c r="E42" s="270"/>
      <c r="F42" s="273"/>
      <c r="G42" s="276"/>
      <c r="H42" s="111"/>
    </row>
    <row r="43" spans="1:8" ht="12.75" customHeight="1">
      <c r="A43" s="317">
        <v>10</v>
      </c>
      <c r="B43" s="277" t="s">
        <v>258</v>
      </c>
      <c r="C43" s="104" t="s">
        <v>123</v>
      </c>
      <c r="D43" s="112">
        <v>109.5</v>
      </c>
      <c r="E43" s="280">
        <f>D43+D44+D45+D46+D47</f>
        <v>650.90000000000009</v>
      </c>
      <c r="F43" s="286">
        <v>587</v>
      </c>
      <c r="G43" s="287">
        <f>E43-F43</f>
        <v>63.900000000000091</v>
      </c>
      <c r="H43" s="111"/>
    </row>
    <row r="44" spans="1:8" ht="76.5">
      <c r="A44" s="317"/>
      <c r="B44" s="277"/>
      <c r="C44" s="104" t="s">
        <v>139</v>
      </c>
      <c r="D44" s="112">
        <v>117.3</v>
      </c>
      <c r="E44" s="280"/>
      <c r="F44" s="286"/>
      <c r="G44" s="288"/>
      <c r="H44" s="111" t="s">
        <v>303</v>
      </c>
    </row>
    <row r="45" spans="1:8" ht="76.5">
      <c r="A45" s="317"/>
      <c r="B45" s="277"/>
      <c r="C45" s="104" t="s">
        <v>140</v>
      </c>
      <c r="D45" s="112">
        <v>117.3</v>
      </c>
      <c r="E45" s="280"/>
      <c r="F45" s="286"/>
      <c r="G45" s="288"/>
      <c r="H45" s="111" t="s">
        <v>304</v>
      </c>
    </row>
    <row r="46" spans="1:8" ht="50.1" customHeight="1">
      <c r="A46" s="317"/>
      <c r="B46" s="277"/>
      <c r="C46" s="104" t="s">
        <v>376</v>
      </c>
      <c r="D46" s="112">
        <v>32.799999999999997</v>
      </c>
      <c r="E46" s="280"/>
      <c r="F46" s="286"/>
      <c r="G46" s="288"/>
      <c r="H46" s="111" t="s">
        <v>302</v>
      </c>
    </row>
    <row r="47" spans="1:8" ht="50.1" customHeight="1">
      <c r="A47" s="317"/>
      <c r="B47" s="277"/>
      <c r="C47" s="127" t="s">
        <v>405</v>
      </c>
      <c r="D47" s="112">
        <v>274</v>
      </c>
      <c r="E47" s="280"/>
      <c r="F47" s="286"/>
      <c r="G47" s="288"/>
      <c r="H47" s="111" t="s">
        <v>305</v>
      </c>
    </row>
    <row r="48" spans="1:8" ht="50.1" customHeight="1">
      <c r="A48" s="309">
        <v>11</v>
      </c>
      <c r="B48" s="265" t="s">
        <v>109</v>
      </c>
      <c r="C48" s="120" t="s">
        <v>406</v>
      </c>
      <c r="D48" s="128">
        <v>59</v>
      </c>
      <c r="E48" s="261">
        <f>SUM(D48:D51)</f>
        <v>881</v>
      </c>
      <c r="F48" s="289">
        <v>587</v>
      </c>
      <c r="G48" s="289">
        <f>E48-F48</f>
        <v>294</v>
      </c>
      <c r="H48" s="129" t="s">
        <v>407</v>
      </c>
    </row>
    <row r="49" spans="1:8" ht="51">
      <c r="A49" s="310"/>
      <c r="B49" s="266"/>
      <c r="C49" s="120" t="s">
        <v>408</v>
      </c>
      <c r="D49" s="128">
        <v>59</v>
      </c>
      <c r="E49" s="262"/>
      <c r="F49" s="290"/>
      <c r="G49" s="290"/>
      <c r="H49" s="129" t="s">
        <v>409</v>
      </c>
    </row>
    <row r="50" spans="1:8" ht="50.1" customHeight="1">
      <c r="A50" s="310"/>
      <c r="B50" s="266"/>
      <c r="C50" s="120" t="s">
        <v>410</v>
      </c>
      <c r="D50" s="128">
        <v>59</v>
      </c>
      <c r="E50" s="262"/>
      <c r="F50" s="290"/>
      <c r="G50" s="290"/>
      <c r="H50" s="129" t="s">
        <v>411</v>
      </c>
    </row>
    <row r="51" spans="1:8" ht="50.1" customHeight="1">
      <c r="A51" s="311"/>
      <c r="B51" s="267"/>
      <c r="C51" s="120" t="s">
        <v>412</v>
      </c>
      <c r="D51" s="128">
        <v>704</v>
      </c>
      <c r="E51" s="263"/>
      <c r="F51" s="291"/>
      <c r="G51" s="291"/>
      <c r="H51" s="129" t="s">
        <v>413</v>
      </c>
    </row>
    <row r="52" spans="1:8" ht="50.1" customHeight="1">
      <c r="A52" s="317">
        <v>12</v>
      </c>
      <c r="B52" s="304" t="s">
        <v>31</v>
      </c>
      <c r="C52" s="130" t="s">
        <v>123</v>
      </c>
      <c r="D52" s="118">
        <v>248.5</v>
      </c>
      <c r="E52" s="264">
        <f>SUM(D52:D60)</f>
        <v>1463.5</v>
      </c>
      <c r="F52" s="264">
        <f>587</f>
        <v>587</v>
      </c>
      <c r="G52" s="264">
        <f>E52-F52</f>
        <v>876.5</v>
      </c>
      <c r="H52" s="119"/>
    </row>
    <row r="53" spans="1:8" ht="50.1" customHeight="1">
      <c r="A53" s="317"/>
      <c r="B53" s="304"/>
      <c r="C53" s="131" t="s">
        <v>141</v>
      </c>
      <c r="D53" s="118">
        <v>59</v>
      </c>
      <c r="E53" s="264"/>
      <c r="F53" s="264"/>
      <c r="G53" s="264"/>
      <c r="H53" s="119" t="s">
        <v>142</v>
      </c>
    </row>
    <row r="54" spans="1:8" ht="50.1" customHeight="1">
      <c r="A54" s="317"/>
      <c r="B54" s="304"/>
      <c r="C54" s="131" t="s">
        <v>143</v>
      </c>
      <c r="D54" s="118">
        <v>59</v>
      </c>
      <c r="E54" s="264"/>
      <c r="F54" s="264"/>
      <c r="G54" s="264"/>
      <c r="H54" s="119" t="s">
        <v>142</v>
      </c>
    </row>
    <row r="55" spans="1:8" ht="50.1" customHeight="1">
      <c r="A55" s="317"/>
      <c r="B55" s="304"/>
      <c r="C55" s="131" t="s">
        <v>144</v>
      </c>
      <c r="D55" s="118">
        <v>59</v>
      </c>
      <c r="E55" s="264"/>
      <c r="F55" s="264"/>
      <c r="G55" s="264"/>
      <c r="H55" s="119" t="s">
        <v>142</v>
      </c>
    </row>
    <row r="56" spans="1:8" ht="50.1" customHeight="1">
      <c r="A56" s="317"/>
      <c r="B56" s="304"/>
      <c r="C56" s="131" t="s">
        <v>145</v>
      </c>
      <c r="D56" s="118">
        <v>29</v>
      </c>
      <c r="E56" s="264"/>
      <c r="F56" s="264"/>
      <c r="G56" s="264"/>
      <c r="H56" s="119" t="s">
        <v>297</v>
      </c>
    </row>
    <row r="57" spans="1:8" ht="50.1" customHeight="1">
      <c r="A57" s="317"/>
      <c r="B57" s="304"/>
      <c r="C57" s="131" t="s">
        <v>146</v>
      </c>
      <c r="D57" s="118">
        <v>94</v>
      </c>
      <c r="E57" s="264"/>
      <c r="F57" s="264"/>
      <c r="G57" s="264"/>
      <c r="H57" s="119" t="s">
        <v>142</v>
      </c>
    </row>
    <row r="58" spans="1:8" ht="50.1" customHeight="1">
      <c r="A58" s="317"/>
      <c r="B58" s="304"/>
      <c r="C58" s="131" t="s">
        <v>147</v>
      </c>
      <c r="D58" s="118">
        <v>117</v>
      </c>
      <c r="E58" s="264"/>
      <c r="F58" s="264"/>
      <c r="G58" s="264"/>
      <c r="H58" s="119" t="s">
        <v>142</v>
      </c>
    </row>
    <row r="59" spans="1:8" ht="25.5">
      <c r="A59" s="317"/>
      <c r="B59" s="304"/>
      <c r="C59" s="131" t="s">
        <v>148</v>
      </c>
      <c r="D59" s="118">
        <v>94</v>
      </c>
      <c r="E59" s="264"/>
      <c r="F59" s="264"/>
      <c r="G59" s="264"/>
      <c r="H59" s="119" t="s">
        <v>142</v>
      </c>
    </row>
    <row r="60" spans="1:8" ht="51">
      <c r="A60" s="317"/>
      <c r="B60" s="304"/>
      <c r="C60" s="132" t="s">
        <v>414</v>
      </c>
      <c r="D60" s="121">
        <v>704</v>
      </c>
      <c r="E60" s="264"/>
      <c r="F60" s="264"/>
      <c r="G60" s="264"/>
      <c r="H60" s="119" t="s">
        <v>149</v>
      </c>
    </row>
    <row r="61" spans="1:8" ht="50.1" customHeight="1">
      <c r="A61" s="309">
        <v>13</v>
      </c>
      <c r="B61" s="295" t="s">
        <v>25</v>
      </c>
      <c r="C61" s="131" t="s">
        <v>415</v>
      </c>
      <c r="D61" s="133">
        <v>117.3</v>
      </c>
      <c r="E61" s="298">
        <f>SUM(D61:D64)</f>
        <v>404.29999999999995</v>
      </c>
      <c r="F61" s="301">
        <v>587</v>
      </c>
      <c r="G61" s="292">
        <f>E61-F61</f>
        <v>-182.70000000000005</v>
      </c>
      <c r="H61" s="119" t="s">
        <v>319</v>
      </c>
    </row>
    <row r="62" spans="1:8" ht="38.25">
      <c r="A62" s="310"/>
      <c r="B62" s="296"/>
      <c r="C62" s="134" t="s">
        <v>416</v>
      </c>
      <c r="D62" s="135">
        <v>39.299999999999997</v>
      </c>
      <c r="E62" s="299"/>
      <c r="F62" s="302"/>
      <c r="G62" s="293"/>
      <c r="H62" s="119" t="s">
        <v>417</v>
      </c>
    </row>
    <row r="63" spans="1:8" ht="94.5" customHeight="1">
      <c r="A63" s="310"/>
      <c r="B63" s="296"/>
      <c r="C63" s="104" t="s">
        <v>391</v>
      </c>
      <c r="D63" s="136">
        <v>13.1</v>
      </c>
      <c r="E63" s="299"/>
      <c r="F63" s="302"/>
      <c r="G63" s="293"/>
      <c r="H63" s="111" t="s">
        <v>288</v>
      </c>
    </row>
    <row r="64" spans="1:8" ht="69.75" customHeight="1">
      <c r="A64" s="311"/>
      <c r="B64" s="297"/>
      <c r="C64" s="104" t="s">
        <v>402</v>
      </c>
      <c r="D64" s="136">
        <v>234.6</v>
      </c>
      <c r="E64" s="300"/>
      <c r="F64" s="303"/>
      <c r="G64" s="294"/>
      <c r="H64" s="111" t="s">
        <v>149</v>
      </c>
    </row>
    <row r="65" spans="1:8" ht="38.25">
      <c r="A65" s="309">
        <v>14</v>
      </c>
      <c r="B65" s="265" t="s">
        <v>111</v>
      </c>
      <c r="C65" s="104"/>
      <c r="D65" s="136"/>
      <c r="E65" s="258">
        <f>SUM(D65:D68)</f>
        <v>300.7</v>
      </c>
      <c r="F65" s="261">
        <f>587/12*5</f>
        <v>244.58333333333331</v>
      </c>
      <c r="G65" s="258">
        <f>E65-F65</f>
        <v>56.116666666666674</v>
      </c>
      <c r="H65" s="111" t="s">
        <v>418</v>
      </c>
    </row>
    <row r="66" spans="1:8" ht="38.25">
      <c r="A66" s="310"/>
      <c r="B66" s="266"/>
      <c r="C66" s="131" t="s">
        <v>150</v>
      </c>
      <c r="D66" s="118">
        <v>59</v>
      </c>
      <c r="E66" s="259"/>
      <c r="F66" s="262"/>
      <c r="G66" s="259"/>
      <c r="H66" s="119" t="s">
        <v>151</v>
      </c>
    </row>
    <row r="67" spans="1:8" ht="51">
      <c r="A67" s="310"/>
      <c r="B67" s="266"/>
      <c r="C67" s="120" t="s">
        <v>152</v>
      </c>
      <c r="D67" s="121">
        <v>59</v>
      </c>
      <c r="E67" s="259"/>
      <c r="F67" s="262"/>
      <c r="G67" s="259"/>
      <c r="H67" s="119" t="s">
        <v>419</v>
      </c>
    </row>
    <row r="68" spans="1:8" ht="27.75" customHeight="1">
      <c r="A68" s="311"/>
      <c r="B68" s="267"/>
      <c r="C68" s="115" t="s">
        <v>420</v>
      </c>
      <c r="D68" s="137">
        <v>182.7</v>
      </c>
      <c r="E68" s="260"/>
      <c r="F68" s="263"/>
      <c r="G68" s="260"/>
      <c r="H68" s="138" t="s">
        <v>421</v>
      </c>
    </row>
    <row r="69" spans="1:8" ht="12.75" customHeight="1">
      <c r="A69" s="317">
        <v>15</v>
      </c>
      <c r="B69" s="277" t="s">
        <v>26</v>
      </c>
      <c r="C69" s="139" t="s">
        <v>306</v>
      </c>
      <c r="D69" s="140">
        <v>82.1</v>
      </c>
      <c r="E69" s="305">
        <f>SUM(D69:D72)</f>
        <v>1588.4</v>
      </c>
      <c r="F69" s="306">
        <v>587</v>
      </c>
      <c r="G69" s="306">
        <f>E69-F69</f>
        <v>1001.4000000000001</v>
      </c>
      <c r="H69" s="139"/>
    </row>
    <row r="70" spans="1:8" ht="41.25" customHeight="1">
      <c r="A70" s="317"/>
      <c r="B70" s="277"/>
      <c r="C70" s="127" t="s">
        <v>405</v>
      </c>
      <c r="D70" s="140">
        <v>548</v>
      </c>
      <c r="E70" s="305"/>
      <c r="F70" s="306"/>
      <c r="G70" s="306"/>
      <c r="H70" s="139" t="s">
        <v>422</v>
      </c>
    </row>
    <row r="71" spans="1:8" ht="50.1" customHeight="1">
      <c r="A71" s="317"/>
      <c r="B71" s="277"/>
      <c r="C71" s="127" t="s">
        <v>423</v>
      </c>
      <c r="D71" s="140">
        <v>254.3</v>
      </c>
      <c r="E71" s="305"/>
      <c r="F71" s="306"/>
      <c r="G71" s="306"/>
      <c r="H71" s="139" t="s">
        <v>424</v>
      </c>
    </row>
    <row r="72" spans="1:8" ht="50.1" customHeight="1">
      <c r="A72" s="317"/>
      <c r="B72" s="277"/>
      <c r="C72" s="127" t="s">
        <v>425</v>
      </c>
      <c r="D72" s="140">
        <v>704</v>
      </c>
      <c r="E72" s="305"/>
      <c r="F72" s="306"/>
      <c r="G72" s="306"/>
      <c r="H72" s="139" t="s">
        <v>154</v>
      </c>
    </row>
    <row r="73" spans="1:8" ht="38.25">
      <c r="A73" s="317">
        <v>16</v>
      </c>
      <c r="B73" s="304" t="s">
        <v>27</v>
      </c>
      <c r="C73" s="131" t="s">
        <v>155</v>
      </c>
      <c r="D73" s="116">
        <v>1018.83</v>
      </c>
      <c r="E73" s="264">
        <f>SUM(D73:D77)</f>
        <v>2074.5299999999997</v>
      </c>
      <c r="F73" s="285">
        <f>587/12*11.5*0.4+587/12*0.5*0.3</f>
        <v>232.35416666666666</v>
      </c>
      <c r="G73" s="285">
        <f>E73-F73</f>
        <v>1842.175833333333</v>
      </c>
      <c r="H73" s="115" t="s">
        <v>156</v>
      </c>
    </row>
    <row r="74" spans="1:8" ht="76.5">
      <c r="A74" s="317"/>
      <c r="B74" s="304"/>
      <c r="C74" s="131" t="s">
        <v>157</v>
      </c>
      <c r="D74" s="118">
        <v>391</v>
      </c>
      <c r="E74" s="264"/>
      <c r="F74" s="285"/>
      <c r="G74" s="285"/>
      <c r="H74" s="141"/>
    </row>
    <row r="75" spans="1:8" ht="63.75">
      <c r="A75" s="317"/>
      <c r="B75" s="304"/>
      <c r="C75" s="131" t="s">
        <v>426</v>
      </c>
      <c r="D75" s="118">
        <v>586</v>
      </c>
      <c r="E75" s="264"/>
      <c r="F75" s="285"/>
      <c r="G75" s="285"/>
      <c r="H75" s="111" t="s">
        <v>307</v>
      </c>
    </row>
    <row r="76" spans="1:8" ht="50.1" customHeight="1">
      <c r="A76" s="317"/>
      <c r="B76" s="304"/>
      <c r="C76" s="131" t="s">
        <v>308</v>
      </c>
      <c r="D76" s="118">
        <v>19.7</v>
      </c>
      <c r="E76" s="264"/>
      <c r="F76" s="285"/>
      <c r="G76" s="285"/>
      <c r="H76" s="111" t="s">
        <v>309</v>
      </c>
    </row>
    <row r="77" spans="1:8" ht="50.1" customHeight="1">
      <c r="A77" s="317"/>
      <c r="B77" s="304"/>
      <c r="C77" s="139" t="s">
        <v>310</v>
      </c>
      <c r="D77" s="118">
        <v>59</v>
      </c>
      <c r="E77" s="264"/>
      <c r="F77" s="285"/>
      <c r="G77" s="285"/>
      <c r="H77" s="111" t="s">
        <v>295</v>
      </c>
    </row>
    <row r="78" spans="1:8" ht="50.1" customHeight="1">
      <c r="A78" s="317">
        <v>17</v>
      </c>
      <c r="B78" s="304" t="s">
        <v>28</v>
      </c>
      <c r="C78" s="131" t="s">
        <v>123</v>
      </c>
      <c r="D78" s="118">
        <v>536.16666666666697</v>
      </c>
      <c r="E78" s="264">
        <f>+D78+D79+D80+D81+D82+D83+D84</f>
        <v>1607.2666666666669</v>
      </c>
      <c r="F78" s="316">
        <v>587</v>
      </c>
      <c r="G78" s="264">
        <f>E78-F78</f>
        <v>1020.2666666666669</v>
      </c>
      <c r="H78" s="119"/>
    </row>
    <row r="79" spans="1:8" ht="50.1" customHeight="1">
      <c r="A79" s="317"/>
      <c r="B79" s="304"/>
      <c r="C79" s="131" t="s">
        <v>158</v>
      </c>
      <c r="D79" s="118">
        <v>59</v>
      </c>
      <c r="E79" s="264"/>
      <c r="F79" s="316"/>
      <c r="G79" s="264"/>
      <c r="H79" s="119" t="s">
        <v>159</v>
      </c>
    </row>
    <row r="80" spans="1:8" ht="25.5">
      <c r="A80" s="317"/>
      <c r="B80" s="304"/>
      <c r="C80" s="131" t="s">
        <v>160</v>
      </c>
      <c r="D80" s="118">
        <v>59</v>
      </c>
      <c r="E80" s="264"/>
      <c r="F80" s="316"/>
      <c r="G80" s="264"/>
      <c r="H80" s="119" t="s">
        <v>159</v>
      </c>
    </row>
    <row r="81" spans="1:8" ht="50.1" customHeight="1">
      <c r="A81" s="317"/>
      <c r="B81" s="304"/>
      <c r="C81" s="131" t="s">
        <v>161</v>
      </c>
      <c r="D81" s="118">
        <v>59</v>
      </c>
      <c r="E81" s="264"/>
      <c r="F81" s="316"/>
      <c r="G81" s="264"/>
      <c r="H81" s="119" t="s">
        <v>159</v>
      </c>
    </row>
    <row r="82" spans="1:8" ht="50.1" customHeight="1">
      <c r="A82" s="317"/>
      <c r="B82" s="304"/>
      <c r="C82" s="131" t="s">
        <v>311</v>
      </c>
      <c r="D82" s="118">
        <v>59</v>
      </c>
      <c r="E82" s="264"/>
      <c r="F82" s="316"/>
      <c r="G82" s="264"/>
      <c r="H82" s="119" t="s">
        <v>312</v>
      </c>
    </row>
    <row r="83" spans="1:8" ht="50.1" customHeight="1">
      <c r="A83" s="317"/>
      <c r="B83" s="304"/>
      <c r="C83" s="104" t="s">
        <v>392</v>
      </c>
      <c r="D83" s="118">
        <v>13.1</v>
      </c>
      <c r="E83" s="264"/>
      <c r="F83" s="316"/>
      <c r="G83" s="264"/>
      <c r="H83" s="119" t="s">
        <v>289</v>
      </c>
    </row>
    <row r="84" spans="1:8" ht="50.1" customHeight="1">
      <c r="A84" s="317"/>
      <c r="B84" s="304"/>
      <c r="C84" s="120" t="s">
        <v>162</v>
      </c>
      <c r="D84" s="121">
        <v>822</v>
      </c>
      <c r="E84" s="264"/>
      <c r="F84" s="316"/>
      <c r="G84" s="264"/>
      <c r="H84" s="119" t="s">
        <v>163</v>
      </c>
    </row>
    <row r="85" spans="1:8" ht="50.1" customHeight="1">
      <c r="A85" s="317">
        <v>18</v>
      </c>
      <c r="B85" s="304" t="s">
        <v>32</v>
      </c>
      <c r="C85" s="130" t="s">
        <v>123</v>
      </c>
      <c r="D85" s="118">
        <v>806.83</v>
      </c>
      <c r="E85" s="264">
        <f>SUM(D85:D91)</f>
        <v>1433.83</v>
      </c>
      <c r="F85" s="264">
        <f>587</f>
        <v>587</v>
      </c>
      <c r="G85" s="264">
        <f>E85-F85</f>
        <v>846.82999999999993</v>
      </c>
      <c r="H85" s="119"/>
    </row>
    <row r="86" spans="1:8" ht="25.5">
      <c r="A86" s="317"/>
      <c r="B86" s="304"/>
      <c r="C86" s="131" t="s">
        <v>313</v>
      </c>
      <c r="D86" s="118">
        <v>59</v>
      </c>
      <c r="E86" s="264"/>
      <c r="F86" s="264"/>
      <c r="G86" s="264"/>
      <c r="H86" s="119" t="s">
        <v>142</v>
      </c>
    </row>
    <row r="87" spans="1:8" ht="25.5">
      <c r="A87" s="317"/>
      <c r="B87" s="304"/>
      <c r="C87" s="131" t="s">
        <v>314</v>
      </c>
      <c r="D87" s="118">
        <v>59</v>
      </c>
      <c r="E87" s="264"/>
      <c r="F87" s="264"/>
      <c r="G87" s="264"/>
      <c r="H87" s="119" t="s">
        <v>142</v>
      </c>
    </row>
    <row r="88" spans="1:8" ht="50.1" customHeight="1">
      <c r="A88" s="317"/>
      <c r="B88" s="304"/>
      <c r="C88" s="131" t="s">
        <v>315</v>
      </c>
      <c r="D88" s="118">
        <v>59</v>
      </c>
      <c r="E88" s="264"/>
      <c r="F88" s="264"/>
      <c r="G88" s="264"/>
      <c r="H88" s="119" t="s">
        <v>142</v>
      </c>
    </row>
    <row r="89" spans="1:8" ht="51">
      <c r="A89" s="317"/>
      <c r="B89" s="304"/>
      <c r="C89" s="131" t="s">
        <v>316</v>
      </c>
      <c r="D89" s="118">
        <v>195.5</v>
      </c>
      <c r="E89" s="264"/>
      <c r="F89" s="264"/>
      <c r="G89" s="264"/>
      <c r="H89" s="119" t="s">
        <v>427</v>
      </c>
    </row>
    <row r="90" spans="1:8" ht="63.75">
      <c r="A90" s="317"/>
      <c r="B90" s="304"/>
      <c r="C90" s="131" t="s">
        <v>318</v>
      </c>
      <c r="D90" s="118">
        <v>195.5</v>
      </c>
      <c r="E90" s="264"/>
      <c r="F90" s="264"/>
      <c r="G90" s="264"/>
      <c r="H90" s="119" t="s">
        <v>317</v>
      </c>
    </row>
    <row r="91" spans="1:8" ht="38.25">
      <c r="A91" s="317"/>
      <c r="B91" s="304"/>
      <c r="C91" s="131" t="s">
        <v>165</v>
      </c>
      <c r="D91" s="118">
        <v>59</v>
      </c>
      <c r="E91" s="264"/>
      <c r="F91" s="264"/>
      <c r="G91" s="264"/>
      <c r="H91" s="119" t="s">
        <v>428</v>
      </c>
    </row>
    <row r="92" spans="1:8" ht="12.75" customHeight="1">
      <c r="A92" s="309">
        <v>19</v>
      </c>
      <c r="B92" s="265" t="s">
        <v>34</v>
      </c>
      <c r="C92" s="104" t="s">
        <v>123</v>
      </c>
      <c r="D92" s="112">
        <v>675.15</v>
      </c>
      <c r="E92" s="268">
        <f>SUM(D92:D111)</f>
        <v>3881.8900000000003</v>
      </c>
      <c r="F92" s="314">
        <v>587</v>
      </c>
      <c r="G92" s="268">
        <f>E92-F92</f>
        <v>3294.8900000000003</v>
      </c>
      <c r="H92" s="111"/>
    </row>
    <row r="93" spans="1:8" ht="63.75">
      <c r="A93" s="310"/>
      <c r="B93" s="266"/>
      <c r="C93" s="104" t="s">
        <v>166</v>
      </c>
      <c r="D93" s="112">
        <v>254.3</v>
      </c>
      <c r="E93" s="269"/>
      <c r="F93" s="315"/>
      <c r="G93" s="269"/>
      <c r="H93" s="111" t="s">
        <v>320</v>
      </c>
    </row>
    <row r="94" spans="1:8" ht="76.5">
      <c r="A94" s="310"/>
      <c r="B94" s="266"/>
      <c r="C94" s="104" t="s">
        <v>167</v>
      </c>
      <c r="D94" s="112">
        <v>411</v>
      </c>
      <c r="E94" s="269"/>
      <c r="F94" s="315"/>
      <c r="G94" s="269"/>
      <c r="H94" s="111" t="s">
        <v>321</v>
      </c>
    </row>
    <row r="95" spans="1:8" ht="89.25">
      <c r="A95" s="310"/>
      <c r="B95" s="266"/>
      <c r="C95" s="104" t="s">
        <v>168</v>
      </c>
      <c r="D95" s="112">
        <v>456.67</v>
      </c>
      <c r="E95" s="269"/>
      <c r="F95" s="315"/>
      <c r="G95" s="269"/>
      <c r="H95" s="111" t="s">
        <v>322</v>
      </c>
    </row>
    <row r="96" spans="1:8" ht="102">
      <c r="A96" s="310"/>
      <c r="B96" s="266"/>
      <c r="C96" s="104" t="s">
        <v>169</v>
      </c>
      <c r="D96" s="112">
        <v>127.17</v>
      </c>
      <c r="E96" s="269"/>
      <c r="F96" s="315"/>
      <c r="G96" s="269"/>
      <c r="H96" s="111" t="s">
        <v>323</v>
      </c>
    </row>
    <row r="97" spans="1:8" ht="126" customHeight="1">
      <c r="A97" s="310"/>
      <c r="B97" s="266"/>
      <c r="C97" s="104" t="s">
        <v>170</v>
      </c>
      <c r="D97" s="112">
        <v>339.11</v>
      </c>
      <c r="E97" s="269"/>
      <c r="F97" s="315"/>
      <c r="G97" s="269"/>
      <c r="H97" s="111" t="s">
        <v>296</v>
      </c>
    </row>
    <row r="98" spans="1:8" ht="76.5">
      <c r="A98" s="310"/>
      <c r="B98" s="266"/>
      <c r="C98" s="104" t="s">
        <v>171</v>
      </c>
      <c r="D98" s="112">
        <v>130.44</v>
      </c>
      <c r="E98" s="269"/>
      <c r="F98" s="315"/>
      <c r="G98" s="269"/>
      <c r="H98" s="111" t="s">
        <v>324</v>
      </c>
    </row>
    <row r="99" spans="1:8" ht="89.25">
      <c r="A99" s="310"/>
      <c r="B99" s="266"/>
      <c r="C99" s="104" t="s">
        <v>172</v>
      </c>
      <c r="D99" s="112">
        <v>111.81</v>
      </c>
      <c r="E99" s="269"/>
      <c r="F99" s="315"/>
      <c r="G99" s="269"/>
      <c r="H99" s="111" t="s">
        <v>325</v>
      </c>
    </row>
    <row r="100" spans="1:8" ht="51">
      <c r="A100" s="310"/>
      <c r="B100" s="266"/>
      <c r="C100" s="104" t="s">
        <v>173</v>
      </c>
      <c r="D100" s="112">
        <v>19.670000000000002</v>
      </c>
      <c r="E100" s="269"/>
      <c r="F100" s="315"/>
      <c r="G100" s="269"/>
      <c r="H100" s="111"/>
    </row>
    <row r="101" spans="1:8" ht="76.5">
      <c r="A101" s="310"/>
      <c r="B101" s="266"/>
      <c r="C101" s="104" t="s">
        <v>174</v>
      </c>
      <c r="D101" s="112">
        <v>195.67</v>
      </c>
      <c r="E101" s="269"/>
      <c r="F101" s="315"/>
      <c r="G101" s="269"/>
      <c r="H101" s="111" t="s">
        <v>326</v>
      </c>
    </row>
    <row r="102" spans="1:8" ht="50.1" customHeight="1">
      <c r="A102" s="310"/>
      <c r="B102" s="266"/>
      <c r="C102" s="104" t="s">
        <v>175</v>
      </c>
      <c r="D102" s="142">
        <v>70</v>
      </c>
      <c r="E102" s="269"/>
      <c r="F102" s="315"/>
      <c r="G102" s="269"/>
      <c r="H102" s="143" t="s">
        <v>159</v>
      </c>
    </row>
    <row r="103" spans="1:8" ht="50.1" customHeight="1">
      <c r="A103" s="310"/>
      <c r="B103" s="266"/>
      <c r="C103" s="104" t="s">
        <v>176</v>
      </c>
      <c r="D103" s="142">
        <v>70</v>
      </c>
      <c r="E103" s="269"/>
      <c r="F103" s="315"/>
      <c r="G103" s="269"/>
      <c r="H103" s="143" t="s">
        <v>159</v>
      </c>
    </row>
    <row r="104" spans="1:8" ht="38.25">
      <c r="A104" s="310"/>
      <c r="B104" s="266"/>
      <c r="C104" s="104" t="s">
        <v>177</v>
      </c>
      <c r="D104" s="142">
        <v>70</v>
      </c>
      <c r="E104" s="269"/>
      <c r="F104" s="315"/>
      <c r="G104" s="269"/>
      <c r="H104" s="143" t="s">
        <v>159</v>
      </c>
    </row>
    <row r="105" spans="1:8" ht="38.25">
      <c r="A105" s="310"/>
      <c r="B105" s="266"/>
      <c r="C105" s="104" t="s">
        <v>178</v>
      </c>
      <c r="D105" s="142">
        <v>70</v>
      </c>
      <c r="E105" s="269"/>
      <c r="F105" s="315"/>
      <c r="G105" s="269"/>
      <c r="H105" s="143" t="s">
        <v>159</v>
      </c>
    </row>
    <row r="106" spans="1:8" ht="50.1" customHeight="1">
      <c r="A106" s="310"/>
      <c r="B106" s="266"/>
      <c r="C106" s="104" t="s">
        <v>179</v>
      </c>
      <c r="D106" s="142">
        <v>59</v>
      </c>
      <c r="E106" s="269"/>
      <c r="F106" s="315"/>
      <c r="G106" s="269"/>
      <c r="H106" s="143" t="s">
        <v>159</v>
      </c>
    </row>
    <row r="107" spans="1:8" ht="50.1" customHeight="1">
      <c r="A107" s="310"/>
      <c r="B107" s="266"/>
      <c r="C107" s="104" t="s">
        <v>180</v>
      </c>
      <c r="D107" s="142">
        <v>59</v>
      </c>
      <c r="E107" s="269"/>
      <c r="F107" s="315"/>
      <c r="G107" s="269"/>
      <c r="H107" s="143" t="s">
        <v>159</v>
      </c>
    </row>
    <row r="108" spans="1:8" ht="50.1" customHeight="1">
      <c r="A108" s="310"/>
      <c r="B108" s="266"/>
      <c r="C108" s="104" t="s">
        <v>181</v>
      </c>
      <c r="D108" s="142">
        <v>29</v>
      </c>
      <c r="E108" s="269"/>
      <c r="F108" s="315"/>
      <c r="G108" s="269"/>
      <c r="H108" s="143" t="s">
        <v>327</v>
      </c>
    </row>
    <row r="109" spans="1:8" ht="50.1" customHeight="1">
      <c r="A109" s="310"/>
      <c r="B109" s="266"/>
      <c r="C109" s="104" t="s">
        <v>429</v>
      </c>
      <c r="D109" s="105">
        <v>411.1</v>
      </c>
      <c r="E109" s="269"/>
      <c r="F109" s="315"/>
      <c r="G109" s="269"/>
      <c r="H109" s="143" t="s">
        <v>153</v>
      </c>
    </row>
    <row r="110" spans="1:8" ht="50.1" customHeight="1">
      <c r="A110" s="310"/>
      <c r="B110" s="266"/>
      <c r="C110" s="104" t="s">
        <v>430</v>
      </c>
      <c r="D110" s="105">
        <v>146.80000000000001</v>
      </c>
      <c r="E110" s="269"/>
      <c r="F110" s="315"/>
      <c r="G110" s="269"/>
      <c r="H110" s="144" t="s">
        <v>164</v>
      </c>
    </row>
    <row r="111" spans="1:8" ht="50.1" customHeight="1">
      <c r="A111" s="310"/>
      <c r="B111" s="266"/>
      <c r="C111" s="104" t="s">
        <v>431</v>
      </c>
      <c r="D111" s="142">
        <v>176</v>
      </c>
      <c r="E111" s="269"/>
      <c r="F111" s="315"/>
      <c r="G111" s="269"/>
      <c r="H111" s="143" t="s">
        <v>297</v>
      </c>
    </row>
    <row r="112" spans="1:8" ht="50.1" customHeight="1">
      <c r="A112" s="317">
        <v>20</v>
      </c>
      <c r="B112" s="304" t="s">
        <v>6</v>
      </c>
      <c r="C112" s="104" t="s">
        <v>123</v>
      </c>
      <c r="D112" s="142">
        <v>1655.9</v>
      </c>
      <c r="E112" s="264">
        <f>D112+D113+D114+D115+D116+D117</f>
        <v>1909.6000000000001</v>
      </c>
      <c r="F112" s="316">
        <f>587/12*0.5*0.4+587/12*11.5</f>
        <v>572.32499999999993</v>
      </c>
      <c r="G112" s="280">
        <f>E112-F112</f>
        <v>1337.2750000000001</v>
      </c>
      <c r="H112" s="145" t="s">
        <v>182</v>
      </c>
    </row>
    <row r="113" spans="1:8" ht="50.1" customHeight="1">
      <c r="A113" s="317"/>
      <c r="B113" s="304"/>
      <c r="C113" s="104" t="s">
        <v>170</v>
      </c>
      <c r="D113" s="118">
        <v>78</v>
      </c>
      <c r="E113" s="264"/>
      <c r="F113" s="316"/>
      <c r="G113" s="280"/>
      <c r="H113" s="119" t="s">
        <v>296</v>
      </c>
    </row>
    <row r="114" spans="1:8" ht="50.1" customHeight="1">
      <c r="A114" s="317"/>
      <c r="B114" s="304"/>
      <c r="C114" s="120" t="s">
        <v>131</v>
      </c>
      <c r="D114" s="121">
        <v>58.7</v>
      </c>
      <c r="E114" s="264"/>
      <c r="F114" s="316"/>
      <c r="G114" s="280"/>
      <c r="H114" s="119" t="s">
        <v>297</v>
      </c>
    </row>
    <row r="115" spans="1:8" ht="50.1" customHeight="1">
      <c r="A115" s="317"/>
      <c r="B115" s="304"/>
      <c r="C115" s="122" t="s">
        <v>183</v>
      </c>
      <c r="D115" s="123">
        <v>29</v>
      </c>
      <c r="E115" s="264"/>
      <c r="F115" s="316"/>
      <c r="G115" s="280"/>
      <c r="H115" s="124" t="s">
        <v>328</v>
      </c>
    </row>
    <row r="116" spans="1:8" ht="50.1" customHeight="1">
      <c r="A116" s="317"/>
      <c r="B116" s="304"/>
      <c r="C116" s="122" t="s">
        <v>432</v>
      </c>
      <c r="D116" s="123">
        <v>29</v>
      </c>
      <c r="E116" s="264"/>
      <c r="F116" s="316"/>
      <c r="G116" s="280"/>
      <c r="H116" s="124" t="s">
        <v>328</v>
      </c>
    </row>
    <row r="117" spans="1:8" ht="50.1" customHeight="1">
      <c r="A117" s="317"/>
      <c r="B117" s="304"/>
      <c r="C117" s="115" t="s">
        <v>329</v>
      </c>
      <c r="D117" s="123">
        <v>59</v>
      </c>
      <c r="E117" s="264"/>
      <c r="F117" s="316"/>
      <c r="G117" s="280"/>
      <c r="H117" s="125" t="s">
        <v>433</v>
      </c>
    </row>
    <row r="118" spans="1:8" ht="50.1" customHeight="1">
      <c r="A118" s="309">
        <v>21</v>
      </c>
      <c r="B118" s="265" t="s">
        <v>29</v>
      </c>
      <c r="C118" s="130" t="s">
        <v>123</v>
      </c>
      <c r="D118" s="118">
        <v>407</v>
      </c>
      <c r="E118" s="258">
        <f>SUM(D118:D122)</f>
        <v>720.8</v>
      </c>
      <c r="F118" s="258">
        <v>587</v>
      </c>
      <c r="G118" s="258">
        <f>E118-F118</f>
        <v>133.79999999999995</v>
      </c>
      <c r="H118" s="119"/>
    </row>
    <row r="119" spans="1:8" ht="50.1" customHeight="1">
      <c r="A119" s="310"/>
      <c r="B119" s="266"/>
      <c r="C119" s="120" t="s">
        <v>184</v>
      </c>
      <c r="D119" s="118">
        <v>59</v>
      </c>
      <c r="E119" s="259"/>
      <c r="F119" s="259"/>
      <c r="G119" s="259"/>
      <c r="H119" s="119" t="s">
        <v>330</v>
      </c>
    </row>
    <row r="120" spans="1:8" ht="50.1" customHeight="1">
      <c r="A120" s="310"/>
      <c r="B120" s="266"/>
      <c r="C120" s="120" t="s">
        <v>185</v>
      </c>
      <c r="D120" s="118">
        <v>59</v>
      </c>
      <c r="E120" s="259"/>
      <c r="F120" s="259"/>
      <c r="G120" s="259"/>
      <c r="H120" s="119" t="s">
        <v>331</v>
      </c>
    </row>
    <row r="121" spans="1:8" ht="76.5">
      <c r="A121" s="310"/>
      <c r="B121" s="266"/>
      <c r="C121" s="104" t="s">
        <v>391</v>
      </c>
      <c r="D121" s="121">
        <v>13.1</v>
      </c>
      <c r="E121" s="259"/>
      <c r="F121" s="259"/>
      <c r="G121" s="259"/>
      <c r="H121" s="119" t="s">
        <v>288</v>
      </c>
    </row>
    <row r="122" spans="1:8" ht="90">
      <c r="A122" s="311"/>
      <c r="B122" s="267"/>
      <c r="C122" s="146" t="s">
        <v>441</v>
      </c>
      <c r="D122" s="137">
        <v>182.7</v>
      </c>
      <c r="E122" s="260"/>
      <c r="F122" s="260"/>
      <c r="G122" s="260"/>
      <c r="H122" s="119" t="s">
        <v>421</v>
      </c>
    </row>
    <row r="123" spans="1:8" ht="50.1" customHeight="1">
      <c r="A123" s="317">
        <v>22</v>
      </c>
      <c r="B123" s="304" t="s">
        <v>33</v>
      </c>
      <c r="C123" s="115" t="s">
        <v>123</v>
      </c>
      <c r="D123" s="147">
        <v>976.9</v>
      </c>
      <c r="E123" s="285">
        <f>SUM(D123:D131)</f>
        <v>4244.9000000000005</v>
      </c>
      <c r="F123" s="312">
        <f>587*0.8</f>
        <v>469.6</v>
      </c>
      <c r="G123" s="313">
        <f>E123-F123</f>
        <v>3775.3000000000006</v>
      </c>
      <c r="H123" s="115" t="s">
        <v>434</v>
      </c>
    </row>
    <row r="124" spans="1:8" ht="50.1" customHeight="1">
      <c r="A124" s="317"/>
      <c r="B124" s="304"/>
      <c r="C124" s="131" t="s">
        <v>435</v>
      </c>
      <c r="D124" s="133">
        <v>1174</v>
      </c>
      <c r="E124" s="285"/>
      <c r="F124" s="312"/>
      <c r="G124" s="313"/>
      <c r="H124" s="119"/>
    </row>
    <row r="125" spans="1:8" ht="51">
      <c r="A125" s="317"/>
      <c r="B125" s="304"/>
      <c r="C125" s="131" t="s">
        <v>332</v>
      </c>
      <c r="D125" s="133">
        <v>195.6</v>
      </c>
      <c r="E125" s="285"/>
      <c r="F125" s="312"/>
      <c r="G125" s="313"/>
      <c r="H125" s="119" t="s">
        <v>307</v>
      </c>
    </row>
    <row r="126" spans="1:8" ht="63.75">
      <c r="A126" s="317"/>
      <c r="B126" s="304"/>
      <c r="C126" s="131" t="s">
        <v>333</v>
      </c>
      <c r="D126" s="133">
        <v>469.3</v>
      </c>
      <c r="E126" s="285"/>
      <c r="F126" s="312"/>
      <c r="G126" s="313"/>
      <c r="H126" s="119" t="s">
        <v>153</v>
      </c>
    </row>
    <row r="127" spans="1:8" ht="76.5">
      <c r="A127" s="317"/>
      <c r="B127" s="304"/>
      <c r="C127" s="120" t="s">
        <v>436</v>
      </c>
      <c r="D127" s="135">
        <v>97.8</v>
      </c>
      <c r="E127" s="285"/>
      <c r="F127" s="312"/>
      <c r="G127" s="313"/>
      <c r="H127" s="119" t="s">
        <v>335</v>
      </c>
    </row>
    <row r="128" spans="1:8" ht="25.5">
      <c r="A128" s="317"/>
      <c r="B128" s="304"/>
      <c r="C128" s="120" t="s">
        <v>334</v>
      </c>
      <c r="D128" s="135">
        <v>1174</v>
      </c>
      <c r="E128" s="285"/>
      <c r="F128" s="312"/>
      <c r="G128" s="313"/>
      <c r="H128" s="119" t="s">
        <v>335</v>
      </c>
    </row>
    <row r="129" spans="1:8" ht="38.25">
      <c r="A129" s="317"/>
      <c r="B129" s="304"/>
      <c r="C129" s="120" t="s">
        <v>336</v>
      </c>
      <c r="D129" s="135">
        <v>39.299999999999997</v>
      </c>
      <c r="E129" s="285"/>
      <c r="F129" s="312"/>
      <c r="G129" s="313"/>
      <c r="H129" s="119" t="s">
        <v>437</v>
      </c>
    </row>
    <row r="130" spans="1:8" ht="51">
      <c r="A130" s="317"/>
      <c r="B130" s="304"/>
      <c r="C130" s="129" t="s">
        <v>438</v>
      </c>
      <c r="D130" s="135">
        <v>59</v>
      </c>
      <c r="E130" s="285"/>
      <c r="F130" s="312"/>
      <c r="G130" s="313"/>
      <c r="H130" s="119" t="s">
        <v>159</v>
      </c>
    </row>
    <row r="131" spans="1:8" ht="38.25">
      <c r="A131" s="317"/>
      <c r="B131" s="304"/>
      <c r="C131" s="129" t="s">
        <v>439</v>
      </c>
      <c r="D131" s="135">
        <v>59</v>
      </c>
      <c r="E131" s="285"/>
      <c r="F131" s="312"/>
      <c r="G131" s="313"/>
      <c r="H131" s="119" t="s">
        <v>159</v>
      </c>
    </row>
    <row r="132" spans="1:8" ht="31.5" customHeight="1">
      <c r="A132" s="317">
        <v>23</v>
      </c>
      <c r="B132" s="304" t="s">
        <v>30</v>
      </c>
      <c r="C132" s="127" t="s">
        <v>123</v>
      </c>
      <c r="D132" s="148">
        <v>293.5</v>
      </c>
      <c r="E132" s="307">
        <f>D132+D133</f>
        <v>606.5</v>
      </c>
      <c r="F132" s="307">
        <v>587</v>
      </c>
      <c r="G132" s="307">
        <f>E132-F132</f>
        <v>19.5</v>
      </c>
      <c r="H132" s="117"/>
    </row>
    <row r="133" spans="1:8" ht="76.5">
      <c r="A133" s="317"/>
      <c r="B133" s="304"/>
      <c r="C133" s="115" t="s">
        <v>186</v>
      </c>
      <c r="D133" s="118">
        <v>313</v>
      </c>
      <c r="E133" s="307"/>
      <c r="F133" s="307"/>
      <c r="G133" s="307"/>
      <c r="H133" s="117"/>
    </row>
    <row r="134" spans="1:8">
      <c r="A134" s="150"/>
      <c r="B134" s="151"/>
      <c r="C134" s="152"/>
      <c r="D134" s="153"/>
      <c r="E134" s="154"/>
      <c r="F134" s="154"/>
      <c r="G134" s="154"/>
      <c r="H134" s="155"/>
    </row>
    <row r="135" spans="1:8">
      <c r="A135" s="150"/>
      <c r="B135" s="151"/>
      <c r="C135" s="152"/>
      <c r="D135" s="153"/>
      <c r="E135" s="154"/>
      <c r="F135" s="154"/>
      <c r="G135" s="154"/>
      <c r="H135" s="155"/>
    </row>
    <row r="136" spans="1:8">
      <c r="A136" s="318" t="s">
        <v>440</v>
      </c>
      <c r="B136" s="318"/>
      <c r="C136" s="318" t="s">
        <v>187</v>
      </c>
      <c r="D136" s="318"/>
      <c r="E136" s="156"/>
      <c r="F136" s="156"/>
      <c r="G136" s="156"/>
      <c r="H136" s="157" t="s">
        <v>188</v>
      </c>
    </row>
  </sheetData>
  <mergeCells count="115">
    <mergeCell ref="A136:B136"/>
    <mergeCell ref="C136:D136"/>
    <mergeCell ref="A78:A84"/>
    <mergeCell ref="A85:A91"/>
    <mergeCell ref="A92:A111"/>
    <mergeCell ref="A112:A117"/>
    <mergeCell ref="A118:A122"/>
    <mergeCell ref="A123:A131"/>
    <mergeCell ref="B123:B131"/>
    <mergeCell ref="A43:A47"/>
    <mergeCell ref="A48:A51"/>
    <mergeCell ref="A52:A60"/>
    <mergeCell ref="A65:A68"/>
    <mergeCell ref="A69:A72"/>
    <mergeCell ref="A73:A77"/>
    <mergeCell ref="B132:B133"/>
    <mergeCell ref="E132:E133"/>
    <mergeCell ref="F132:F133"/>
    <mergeCell ref="F78:F84"/>
    <mergeCell ref="B52:B60"/>
    <mergeCell ref="E52:E60"/>
    <mergeCell ref="F52:F60"/>
    <mergeCell ref="A61:A64"/>
    <mergeCell ref="A132:A133"/>
    <mergeCell ref="G132:G133"/>
    <mergeCell ref="A11:A16"/>
    <mergeCell ref="A17:A19"/>
    <mergeCell ref="A20:A25"/>
    <mergeCell ref="A26:A31"/>
    <mergeCell ref="A33:A35"/>
    <mergeCell ref="A36:A42"/>
    <mergeCell ref="B118:B122"/>
    <mergeCell ref="E118:E122"/>
    <mergeCell ref="F118:F122"/>
    <mergeCell ref="G118:G122"/>
    <mergeCell ref="E123:E131"/>
    <mergeCell ref="F123:F131"/>
    <mergeCell ref="G123:G131"/>
    <mergeCell ref="B92:B111"/>
    <mergeCell ref="E92:E111"/>
    <mergeCell ref="F92:F111"/>
    <mergeCell ref="G92:G111"/>
    <mergeCell ref="B112:B117"/>
    <mergeCell ref="E112:E117"/>
    <mergeCell ref="F112:F117"/>
    <mergeCell ref="G112:G117"/>
    <mergeCell ref="B78:B84"/>
    <mergeCell ref="E78:E84"/>
    <mergeCell ref="G78:G84"/>
    <mergeCell ref="B85:B91"/>
    <mergeCell ref="E85:E91"/>
    <mergeCell ref="F85:F91"/>
    <mergeCell ref="G85:G91"/>
    <mergeCell ref="B69:B72"/>
    <mergeCell ref="E69:E72"/>
    <mergeCell ref="F69:F72"/>
    <mergeCell ref="G69:G72"/>
    <mergeCell ref="B73:B77"/>
    <mergeCell ref="E73:E77"/>
    <mergeCell ref="F73:F77"/>
    <mergeCell ref="G73:G77"/>
    <mergeCell ref="G52:G60"/>
    <mergeCell ref="B65:B68"/>
    <mergeCell ref="E65:E68"/>
    <mergeCell ref="F65:F68"/>
    <mergeCell ref="G65:G68"/>
    <mergeCell ref="B43:B47"/>
    <mergeCell ref="E43:E47"/>
    <mergeCell ref="F43:F47"/>
    <mergeCell ref="G43:G47"/>
    <mergeCell ref="B48:B51"/>
    <mergeCell ref="E48:E51"/>
    <mergeCell ref="F48:F51"/>
    <mergeCell ref="G48:G51"/>
    <mergeCell ref="G61:G64"/>
    <mergeCell ref="B61:B64"/>
    <mergeCell ref="E61:E64"/>
    <mergeCell ref="F61:F64"/>
    <mergeCell ref="E33:E35"/>
    <mergeCell ref="F33:F35"/>
    <mergeCell ref="G33:G35"/>
    <mergeCell ref="E26:E31"/>
    <mergeCell ref="B36:B42"/>
    <mergeCell ref="E36:E42"/>
    <mergeCell ref="F36:F42"/>
    <mergeCell ref="G36:G42"/>
    <mergeCell ref="B11:B16"/>
    <mergeCell ref="E11:E16"/>
    <mergeCell ref="F11:F16"/>
    <mergeCell ref="G11:G16"/>
    <mergeCell ref="B17:B19"/>
    <mergeCell ref="E17:E19"/>
    <mergeCell ref="F17:F19"/>
    <mergeCell ref="G17:G19"/>
    <mergeCell ref="E20:E25"/>
    <mergeCell ref="F20:F25"/>
    <mergeCell ref="G20:G25"/>
    <mergeCell ref="B20:B25"/>
    <mergeCell ref="B26:B31"/>
    <mergeCell ref="F26:F31"/>
    <mergeCell ref="G26:G31"/>
    <mergeCell ref="B33:B35"/>
    <mergeCell ref="A1:C1"/>
    <mergeCell ref="A2:H2"/>
    <mergeCell ref="A3:H3"/>
    <mergeCell ref="A8:A10"/>
    <mergeCell ref="B8:B10"/>
    <mergeCell ref="A6:A7"/>
    <mergeCell ref="E8:E10"/>
    <mergeCell ref="F8:F10"/>
    <mergeCell ref="G8:G10"/>
    <mergeCell ref="B6:B7"/>
    <mergeCell ref="E6:E7"/>
    <mergeCell ref="F6:F7"/>
    <mergeCell ref="G6:G7"/>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9"/>
  <sheetViews>
    <sheetView view="pageBreakPreview" topLeftCell="A13" zoomScale="60" zoomScaleNormal="100" workbookViewId="0">
      <selection activeCell="A7" sqref="A7:G39"/>
    </sheetView>
  </sheetViews>
  <sheetFormatPr defaultRowHeight="15"/>
  <cols>
    <col min="1" max="1" width="8.85546875" style="76" customWidth="1"/>
    <col min="2" max="2" width="25.140625" style="76" bestFit="1" customWidth="1"/>
    <col min="3" max="3" width="24" style="76" bestFit="1" customWidth="1"/>
    <col min="4" max="4" width="8.28515625" style="76" customWidth="1"/>
    <col min="5" max="5" width="19.7109375" style="76" bestFit="1" customWidth="1"/>
    <col min="6" max="6" width="19" style="77" bestFit="1" customWidth="1"/>
    <col min="7" max="7" width="22.7109375" style="78" customWidth="1"/>
  </cols>
  <sheetData>
    <row r="1" spans="1:7">
      <c r="A1" s="75" t="s">
        <v>337</v>
      </c>
      <c r="B1" s="75"/>
    </row>
    <row r="2" spans="1:7">
      <c r="A2" s="319" t="s">
        <v>52</v>
      </c>
      <c r="B2" s="319"/>
      <c r="C2" s="319"/>
      <c r="D2" s="319"/>
    </row>
    <row r="3" spans="1:7" ht="14.25">
      <c r="A3" s="320" t="s">
        <v>338</v>
      </c>
      <c r="B3" s="320"/>
      <c r="C3" s="320"/>
      <c r="D3" s="320"/>
      <c r="E3" s="320"/>
      <c r="F3" s="320"/>
      <c r="G3" s="320"/>
    </row>
    <row r="4" spans="1:7" ht="14.25">
      <c r="A4" s="321" t="s">
        <v>114</v>
      </c>
      <c r="B4" s="321"/>
      <c r="C4" s="321"/>
      <c r="D4" s="321"/>
      <c r="E4" s="321"/>
      <c r="F4" s="321"/>
      <c r="G4" s="321"/>
    </row>
    <row r="5" spans="1:7" ht="14.25">
      <c r="A5" s="79"/>
      <c r="B5" s="79"/>
      <c r="C5" s="79"/>
      <c r="D5" s="79"/>
      <c r="E5" s="79"/>
      <c r="F5" s="80"/>
      <c r="G5" s="81"/>
    </row>
    <row r="6" spans="1:7" ht="57">
      <c r="A6" s="82" t="s">
        <v>116</v>
      </c>
      <c r="B6" s="82" t="s">
        <v>2</v>
      </c>
      <c r="C6" s="83" t="s">
        <v>339</v>
      </c>
      <c r="D6" s="83" t="s">
        <v>120</v>
      </c>
      <c r="E6" s="83" t="s">
        <v>121</v>
      </c>
      <c r="F6" s="84" t="s">
        <v>340</v>
      </c>
      <c r="G6" s="83" t="s">
        <v>347</v>
      </c>
    </row>
    <row r="7" spans="1:7" ht="24.95" customHeight="1">
      <c r="A7" s="28">
        <v>1</v>
      </c>
      <c r="B7" s="27" t="s">
        <v>107</v>
      </c>
      <c r="C7" s="85">
        <f>'[1]Giảng viên'!E7:E8</f>
        <v>29</v>
      </c>
      <c r="D7" s="85">
        <f>VLOOKUP(B7,'[1]Giảng viên'!$B$7:$H$8,5,0)</f>
        <v>464.70833333333331</v>
      </c>
      <c r="E7" s="85">
        <f>VLOOKUP(B7,'[1]Giảng viên'!$B$7:$H$8,6,0)</f>
        <v>-435.70833333333331</v>
      </c>
      <c r="F7" s="86" t="str">
        <f>IF(E7&gt;=0,"Hoàn thành","Không hoàn thành")</f>
        <v>Không hoàn thành</v>
      </c>
      <c r="G7" s="86"/>
    </row>
    <row r="8" spans="1:7" ht="24.95" customHeight="1">
      <c r="A8" s="28">
        <v>2</v>
      </c>
      <c r="B8" s="27" t="s">
        <v>35</v>
      </c>
      <c r="C8" s="85">
        <f>VLOOKUP(B8,'[1]Giảng viên'!$B$9:$H$11,4,0)</f>
        <v>1098.28</v>
      </c>
      <c r="D8" s="85">
        <f>VLOOKUP(B8,'[1]Giảng viên'!$B$9:$H$11,5,0)</f>
        <v>587</v>
      </c>
      <c r="E8" s="85">
        <f>VLOOKUP(B8,'[1]Giảng viên'!$B$9:$H$11,6,0)</f>
        <v>511.28</v>
      </c>
      <c r="F8" s="86" t="str">
        <f t="shared" ref="F8:F29" si="0">IF(E8&gt;=0,"Hoàn thành","Không hoàn thành")</f>
        <v>Hoàn thành</v>
      </c>
      <c r="G8" s="86"/>
    </row>
    <row r="9" spans="1:7" ht="24.95" customHeight="1">
      <c r="A9" s="28">
        <v>3</v>
      </c>
      <c r="B9" s="12" t="s">
        <v>11</v>
      </c>
      <c r="C9" s="85">
        <f>VLOOKUP(B9,'[1]Giảng viên'!$B$12:$H$17,4,0)</f>
        <v>1170.2</v>
      </c>
      <c r="D9" s="85">
        <f>VLOOKUP(B9,'[1]Giảng viên'!$B$12:$H$17,5,0)</f>
        <v>587</v>
      </c>
      <c r="E9" s="85">
        <f>VLOOKUP(B9,'[1]Giảng viên'!$B$12:$H$17,6,0)</f>
        <v>583.20000000000005</v>
      </c>
      <c r="F9" s="86" t="str">
        <f t="shared" si="0"/>
        <v>Hoàn thành</v>
      </c>
      <c r="G9" s="86"/>
    </row>
    <row r="10" spans="1:7" ht="24.95" customHeight="1">
      <c r="A10" s="28">
        <v>4</v>
      </c>
      <c r="B10" s="12" t="s">
        <v>8</v>
      </c>
      <c r="C10" s="85">
        <f>VLOOKUP(B10,'[1]Giảng viên'!$B$18:$H$20,4,0)</f>
        <v>1591.9</v>
      </c>
      <c r="D10" s="85">
        <f>VLOOKUP(B10,'[1]Giảng viên'!$B$18:$H$20,5,0)</f>
        <v>0</v>
      </c>
      <c r="E10" s="85">
        <f>VLOOKUP(B10,'[1]Giảng viên'!$B$18:$H$20,6,0)</f>
        <v>1591.9</v>
      </c>
      <c r="F10" s="86" t="str">
        <f t="shared" si="0"/>
        <v>Hoàn thành</v>
      </c>
      <c r="G10" s="86"/>
    </row>
    <row r="11" spans="1:7" ht="24.95" customHeight="1">
      <c r="A11" s="28">
        <v>5</v>
      </c>
      <c r="B11" s="12" t="s">
        <v>10</v>
      </c>
      <c r="C11" s="85">
        <f>VLOOKUP(B11,'[1]Giảng viên'!$B$21:$H$26,4,0)</f>
        <v>1021.75</v>
      </c>
      <c r="D11" s="85">
        <f>VLOOKUP(B11,'[1]Giảng viên'!$B$21:$H$26,5,0)</f>
        <v>587</v>
      </c>
      <c r="E11" s="85">
        <f>VLOOKUP(B11,'[1]Giảng viên'!$B$21:$H$26,6,0)</f>
        <v>434.75</v>
      </c>
      <c r="F11" s="86" t="str">
        <f t="shared" si="0"/>
        <v>Hoàn thành</v>
      </c>
      <c r="G11" s="86"/>
    </row>
    <row r="12" spans="1:7" ht="24.95" customHeight="1">
      <c r="A12" s="28">
        <v>6</v>
      </c>
      <c r="B12" s="12" t="s">
        <v>13</v>
      </c>
      <c r="C12" s="85">
        <f>VLOOKUP(B12,'[1]Giảng viên'!$B$27:$H$32,4,0)</f>
        <v>1015.9</v>
      </c>
      <c r="D12" s="85">
        <f>VLOOKUP(B12,'[1]Giảng viên'!$B$27:$H32,5,0)</f>
        <v>587</v>
      </c>
      <c r="E12" s="85">
        <f>VLOOKUP(B12,'[1]Giảng viên'!$B$27:$H$32,6,0)</f>
        <v>428.9</v>
      </c>
      <c r="F12" s="86" t="str">
        <f t="shared" si="0"/>
        <v>Hoàn thành</v>
      </c>
      <c r="G12" s="86"/>
    </row>
    <row r="13" spans="1:7" ht="24.95" customHeight="1">
      <c r="A13" s="28">
        <v>7</v>
      </c>
      <c r="B13" s="12" t="s">
        <v>22</v>
      </c>
      <c r="C13" s="85">
        <f>VLOOKUP(B13,'[1]Giảng viên'!$B$33:$H$33,4,0)</f>
        <v>1250.5</v>
      </c>
      <c r="D13" s="85">
        <f>VLOOKUP(B13,'[1]Giảng viên'!$B$33:$H$33,5,0)</f>
        <v>587</v>
      </c>
      <c r="E13" s="85">
        <f>VLOOKUP(B13,'[1]Giảng viên'!$B$33:$H$33,6,0)</f>
        <v>663.5</v>
      </c>
      <c r="F13" s="86" t="str">
        <f t="shared" si="0"/>
        <v>Hoàn thành</v>
      </c>
      <c r="G13" s="86"/>
    </row>
    <row r="14" spans="1:7" ht="24.95" customHeight="1">
      <c r="A14" s="28">
        <v>8</v>
      </c>
      <c r="B14" s="12" t="s">
        <v>23</v>
      </c>
      <c r="C14" s="85">
        <f>VLOOKUP(B14,'[1]Giảng viên'!$B$34:$H$35,4,0)</f>
        <v>834.40000000000009</v>
      </c>
      <c r="D14" s="85">
        <f>VLOOKUP(B14,'[1]Giảng viên'!$B$34:$H$35,5,0)</f>
        <v>587</v>
      </c>
      <c r="E14" s="85">
        <f>VLOOKUP(B14,'[1]Giảng viên'!$B$34:$H$35,6,0)</f>
        <v>247.40000000000009</v>
      </c>
      <c r="F14" s="86" t="str">
        <f t="shared" si="0"/>
        <v>Hoàn thành</v>
      </c>
      <c r="G14" s="86"/>
    </row>
    <row r="15" spans="1:7" ht="24.95" customHeight="1">
      <c r="A15" s="28">
        <v>9</v>
      </c>
      <c r="B15" s="12" t="s">
        <v>24</v>
      </c>
      <c r="C15" s="85">
        <f>VLOOKUP(B15,'[1]Giảng viên'!$B$37:$H$42,4,0)</f>
        <v>415.4</v>
      </c>
      <c r="D15" s="85">
        <f>VLOOKUP(B15,'[1]Giảng viên'!$B$37:$H$42,5,0)</f>
        <v>587</v>
      </c>
      <c r="E15" s="85">
        <f>VLOOKUP(B15,'[1]Giảng viên'!$B$37:$H$42,6,0)</f>
        <v>-171.60000000000002</v>
      </c>
      <c r="F15" s="86" t="str">
        <f t="shared" si="0"/>
        <v>Không hoàn thành</v>
      </c>
      <c r="G15" s="86"/>
    </row>
    <row r="16" spans="1:7" ht="24.95" customHeight="1">
      <c r="A16" s="28">
        <v>10</v>
      </c>
      <c r="B16" s="12" t="s">
        <v>258</v>
      </c>
      <c r="C16" s="85">
        <f>VLOOKUP(B16,'[1]Giảng viên'!$B$44:$H$48,4,0)</f>
        <v>650.90000000000009</v>
      </c>
      <c r="D16" s="85">
        <f>VLOOKUP(B16,'[1]Giảng viên'!$B$44:$H$48,5,0)</f>
        <v>587</v>
      </c>
      <c r="E16" s="85">
        <f>VLOOKUP(B16,'[1]Giảng viên'!$B$44:$H$48,6,0)</f>
        <v>63.900000000000091</v>
      </c>
      <c r="F16" s="86" t="str">
        <f t="shared" si="0"/>
        <v>Hoàn thành</v>
      </c>
      <c r="G16" s="86"/>
    </row>
    <row r="17" spans="1:7" ht="24.95" customHeight="1">
      <c r="A17" s="28">
        <v>11</v>
      </c>
      <c r="B17" s="12" t="s">
        <v>109</v>
      </c>
      <c r="C17" s="85">
        <f>VLOOKUP(B17,'[1]Giảng viên'!$B$49:$H$51,4,0)</f>
        <v>881</v>
      </c>
      <c r="D17" s="85">
        <f>VLOOKUP(B17,'[1]Giảng viên'!$B$49:$H$51,5,0)</f>
        <v>587</v>
      </c>
      <c r="E17" s="85">
        <f>VLOOKUP(B17,'[1]Giảng viên'!$B$49:$H$51,6,0)</f>
        <v>294</v>
      </c>
      <c r="F17" s="86" t="str">
        <f t="shared" si="0"/>
        <v>Hoàn thành</v>
      </c>
      <c r="G17" s="86"/>
    </row>
    <row r="18" spans="1:7" ht="24.95" customHeight="1">
      <c r="A18" s="28">
        <v>12</v>
      </c>
      <c r="B18" s="12" t="s">
        <v>31</v>
      </c>
      <c r="C18" s="85">
        <f>VLOOKUP(B18,'[1]Giảng viên'!$B$53:$H$61,4,0)</f>
        <v>1463.5</v>
      </c>
      <c r="D18" s="85">
        <f>VLOOKUP(B18,'[1]Giảng viên'!$B$53:$H$61,5,0)</f>
        <v>587</v>
      </c>
      <c r="E18" s="85">
        <f>VLOOKUP(B18,'[1]Giảng viên'!$B$53:$H$61,6,0)</f>
        <v>876.5</v>
      </c>
      <c r="F18" s="86" t="str">
        <f t="shared" si="0"/>
        <v>Hoàn thành</v>
      </c>
      <c r="G18" s="86"/>
    </row>
    <row r="19" spans="1:7" ht="24.95" customHeight="1">
      <c r="A19" s="28">
        <v>13</v>
      </c>
      <c r="B19" s="12" t="s">
        <v>25</v>
      </c>
      <c r="C19" s="85">
        <f>VLOOKUP(B19,'[1]Giảng viên'!$B$62:$H$64,4,0)</f>
        <v>404.29999999999995</v>
      </c>
      <c r="D19" s="85">
        <f>VLOOKUP(B19,'[1]Giảng viên'!$B$62:$H$64,5,0)</f>
        <v>587</v>
      </c>
      <c r="E19" s="85">
        <f>VLOOKUP(B19,'[1]Giảng viên'!$B$62:$H$64,6,0)</f>
        <v>-182.70000000000005</v>
      </c>
      <c r="F19" s="86" t="str">
        <f t="shared" si="0"/>
        <v>Không hoàn thành</v>
      </c>
      <c r="G19" s="86"/>
    </row>
    <row r="20" spans="1:7" ht="24.95" customHeight="1">
      <c r="A20" s="28">
        <v>14</v>
      </c>
      <c r="B20" s="12" t="s">
        <v>111</v>
      </c>
      <c r="C20" s="85">
        <f>VLOOKUP(B20,'[1]Giảng viên'!$B$66:$H$69,4,0)</f>
        <v>300.7</v>
      </c>
      <c r="D20" s="85">
        <f>VLOOKUP(B20,'[1]Giảng viên'!$B$66:$H$69,5,0)</f>
        <v>244.58333333333331</v>
      </c>
      <c r="E20" s="85">
        <f>VLOOKUP(B20,'[1]Giảng viên'!$B$66:$H$69,6,0)</f>
        <v>56.116666666666674</v>
      </c>
      <c r="F20" s="86" t="str">
        <f t="shared" si="0"/>
        <v>Hoàn thành</v>
      </c>
      <c r="G20" s="86"/>
    </row>
    <row r="21" spans="1:7" ht="24.95" customHeight="1">
      <c r="A21" s="28">
        <v>15</v>
      </c>
      <c r="B21" s="12" t="s">
        <v>26</v>
      </c>
      <c r="C21" s="85">
        <f>VLOOKUP(B21,'[1]Giảng viên'!$B$70:$H$73,4,0)</f>
        <v>1588.4</v>
      </c>
      <c r="D21" s="85">
        <f>VLOOKUP(B21,'[1]Giảng viên'!$B$70:$H$73,5,0)</f>
        <v>587</v>
      </c>
      <c r="E21" s="85">
        <f>VLOOKUP(B21,'[1]Giảng viên'!$B$70:$H$73,6,0)</f>
        <v>1001.4000000000001</v>
      </c>
      <c r="F21" s="86" t="str">
        <f t="shared" si="0"/>
        <v>Hoàn thành</v>
      </c>
      <c r="G21" s="86"/>
    </row>
    <row r="22" spans="1:7" ht="24.95" customHeight="1">
      <c r="A22" s="28">
        <v>16</v>
      </c>
      <c r="B22" s="12" t="s">
        <v>27</v>
      </c>
      <c r="C22" s="85">
        <f>VLOOKUP(B22,'[1]Giảng viên'!$B$74:$H$78,4,0)</f>
        <v>2074.5299999999997</v>
      </c>
      <c r="D22" s="85">
        <f>VLOOKUP(B22,'[1]Giảng viên'!$B$74:$H$78,5,0)</f>
        <v>232.35416666666666</v>
      </c>
      <c r="E22" s="85">
        <f>VLOOKUP(B22,'[1]Giảng viên'!$B$74:$H$78,6,0)</f>
        <v>1842.175833333333</v>
      </c>
      <c r="F22" s="86" t="str">
        <f t="shared" si="0"/>
        <v>Hoàn thành</v>
      </c>
      <c r="G22" s="86"/>
    </row>
    <row r="23" spans="1:7" ht="24.95" customHeight="1">
      <c r="A23" s="28">
        <v>17</v>
      </c>
      <c r="B23" s="12" t="s">
        <v>28</v>
      </c>
      <c r="C23" s="85">
        <f>VLOOKUP(B23,'[1]Giảng viên'!$B$79:$H$85,4,0)</f>
        <v>1607.2666666666669</v>
      </c>
      <c r="D23" s="85">
        <f>VLOOKUP(B23,'[1]Giảng viên'!$B$79:$H$85,5,0)</f>
        <v>587</v>
      </c>
      <c r="E23" s="85">
        <f>VLOOKUP(B23,'[1]Giảng viên'!$B$79:$H$85,6,0)</f>
        <v>1020.2666666666669</v>
      </c>
      <c r="F23" s="86" t="str">
        <f t="shared" si="0"/>
        <v>Hoàn thành</v>
      </c>
      <c r="G23" s="86"/>
    </row>
    <row r="24" spans="1:7" ht="24.95" customHeight="1">
      <c r="A24" s="28">
        <v>18</v>
      </c>
      <c r="B24" s="12" t="s">
        <v>32</v>
      </c>
      <c r="C24" s="85">
        <f>VLOOKUP(B24,'[1]Giảng viên'!$B$86:$H$92,4,0)</f>
        <v>1433.83</v>
      </c>
      <c r="D24" s="85">
        <f>VLOOKUP(B24,'[1]Giảng viên'!$B$86:$H$92,5,0)</f>
        <v>587</v>
      </c>
      <c r="E24" s="85">
        <f>VLOOKUP(B24,'[1]Giảng viên'!$B$86:$H$92,6,0)</f>
        <v>846.82999999999993</v>
      </c>
      <c r="F24" s="86" t="str">
        <f t="shared" si="0"/>
        <v>Hoàn thành</v>
      </c>
      <c r="G24" s="86"/>
    </row>
    <row r="25" spans="1:7" ht="24.95" customHeight="1">
      <c r="A25" s="28">
        <v>19</v>
      </c>
      <c r="B25" s="12" t="s">
        <v>34</v>
      </c>
      <c r="C25" s="85">
        <f>VLOOKUP(B25,'[1]Giảng viên'!$B$93:$H$112,4,0)</f>
        <v>3881.8900000000003</v>
      </c>
      <c r="D25" s="85">
        <f>VLOOKUP(B25,'[1]Giảng viên'!$B$93:$H$112,5,0)</f>
        <v>587</v>
      </c>
      <c r="E25" s="85">
        <f>VLOOKUP(B25,'[1]Giảng viên'!$B$93:$H$112,6,0)</f>
        <v>3294.8900000000003</v>
      </c>
      <c r="F25" s="86" t="str">
        <f t="shared" si="0"/>
        <v>Hoàn thành</v>
      </c>
      <c r="G25" s="86"/>
    </row>
    <row r="26" spans="1:7" ht="24.95" customHeight="1">
      <c r="A26" s="28">
        <v>20</v>
      </c>
      <c r="B26" s="12" t="s">
        <v>6</v>
      </c>
      <c r="C26" s="85">
        <f>VLOOKUP(B26,'[1]Giảng viên'!$B$113:$H$118,4,0)</f>
        <v>1909.6000000000001</v>
      </c>
      <c r="D26" s="85">
        <f>VLOOKUP(B26,'[1]Giảng viên'!$B$113:$H$118,5,0)</f>
        <v>572.32499999999993</v>
      </c>
      <c r="E26" s="85">
        <f>VLOOKUP(B26,'[1]Giảng viên'!$B$113:$H$118,6,0)</f>
        <v>1337.2750000000001</v>
      </c>
      <c r="F26" s="86" t="str">
        <f t="shared" si="0"/>
        <v>Hoàn thành</v>
      </c>
      <c r="G26" s="86"/>
    </row>
    <row r="27" spans="1:7" ht="24.95" customHeight="1">
      <c r="A27" s="28">
        <v>21</v>
      </c>
      <c r="B27" s="12" t="s">
        <v>29</v>
      </c>
      <c r="C27" s="85">
        <f>VLOOKUP(B27,'[1]Giảng viên'!$B$119:$H$122,4,0)</f>
        <v>720.8</v>
      </c>
      <c r="D27" s="85">
        <f>VLOOKUP(B27,'[1]Giảng viên'!$B$119:$H$122,5,0)</f>
        <v>587</v>
      </c>
      <c r="E27" s="85">
        <f>VLOOKUP(B27,'[1]Giảng viên'!$B$119:$H$122,6,0)</f>
        <v>133.79999999999995</v>
      </c>
      <c r="F27" s="86" t="str">
        <f t="shared" si="0"/>
        <v>Hoàn thành</v>
      </c>
      <c r="G27" s="86"/>
    </row>
    <row r="28" spans="1:7" ht="24.95" customHeight="1">
      <c r="A28" s="28">
        <v>22</v>
      </c>
      <c r="B28" s="12" t="s">
        <v>33</v>
      </c>
      <c r="C28" s="87">
        <f>VLOOKUP(B28,'[1]Giảng viên'!$B$124:$H$132,4,0)</f>
        <v>4244.9000000000005</v>
      </c>
      <c r="D28" s="87">
        <f>VLOOKUP(B28,'[1]Giảng viên'!$B$124:$H$132,5,0)</f>
        <v>469.6</v>
      </c>
      <c r="E28" s="87">
        <f>VLOOKUP(B28,'[1]Giảng viên'!$B$124:$H$132,6,0)</f>
        <v>3775.3000000000006</v>
      </c>
      <c r="F28" s="74" t="str">
        <f t="shared" si="0"/>
        <v>Hoàn thành</v>
      </c>
      <c r="G28" s="88"/>
    </row>
    <row r="29" spans="1:7" ht="24.95" customHeight="1">
      <c r="A29" s="28">
        <v>23</v>
      </c>
      <c r="B29" s="12" t="s">
        <v>30</v>
      </c>
      <c r="C29" s="87">
        <f>VLOOKUP(B29,'[1]Giảng viên'!$B$133:$H$134,4,0)</f>
        <v>606.5</v>
      </c>
      <c r="D29" s="87">
        <f>VLOOKUP(B29,'[1]Giảng viên'!$B$133:$H$134,5,0)</f>
        <v>587</v>
      </c>
      <c r="E29" s="87">
        <f>VLOOKUP(B29,'[1]Giảng viên'!$B$133:$H$134,6,0)</f>
        <v>19.5</v>
      </c>
      <c r="F29" s="74" t="str">
        <f t="shared" si="0"/>
        <v>Hoàn thành</v>
      </c>
      <c r="G29" s="88"/>
    </row>
    <row r="30" spans="1:7">
      <c r="A30" s="89"/>
    </row>
    <row r="31" spans="1:7">
      <c r="A31" s="89"/>
    </row>
    <row r="32" spans="1:7">
      <c r="B32" s="28"/>
      <c r="C32" s="28" t="s">
        <v>341</v>
      </c>
      <c r="D32" s="28" t="s">
        <v>342</v>
      </c>
    </row>
    <row r="33" spans="1:7">
      <c r="B33" s="90" t="s">
        <v>343</v>
      </c>
      <c r="C33" s="28">
        <v>23</v>
      </c>
      <c r="D33" s="28">
        <v>100</v>
      </c>
    </row>
    <row r="34" spans="1:7">
      <c r="B34" s="90" t="s">
        <v>344</v>
      </c>
      <c r="C34" s="28">
        <v>20</v>
      </c>
      <c r="D34" s="91">
        <f>C34/C33*100</f>
        <v>86.956521739130437</v>
      </c>
    </row>
    <row r="35" spans="1:7">
      <c r="B35" s="90" t="s">
        <v>345</v>
      </c>
      <c r="C35" s="28">
        <v>3</v>
      </c>
      <c r="D35" s="91">
        <f>C35/C33*100</f>
        <v>13.043478260869565</v>
      </c>
    </row>
    <row r="39" spans="1:7" ht="14.25">
      <c r="A39" s="320" t="s">
        <v>346</v>
      </c>
      <c r="B39" s="320"/>
      <c r="C39" s="320" t="s">
        <v>187</v>
      </c>
      <c r="D39" s="320"/>
      <c r="E39" s="320"/>
      <c r="F39" s="320"/>
      <c r="G39" s="100" t="s">
        <v>188</v>
      </c>
    </row>
  </sheetData>
  <mergeCells count="5">
    <mergeCell ref="A2:D2"/>
    <mergeCell ref="A3:G3"/>
    <mergeCell ref="A4:G4"/>
    <mergeCell ref="A39:B39"/>
    <mergeCell ref="C39:F39"/>
  </mergeCells>
  <pageMargins left="1.1023622047244095" right="0.11811023622047245" top="0.35433070866141736" bottom="0.15748031496062992"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name</vt:lpstr>
      <vt:lpstr>KL_CT#.</vt:lpstr>
      <vt:lpstr>KL_NCKH</vt:lpstr>
      <vt:lpstr>TH_NCKH</vt:lpstr>
      <vt:lpstr>'KL_CT#.'!Print_Area</vt:lpstr>
      <vt:lpstr>'KL_CT#.'!Print_Titles</vt:lpstr>
    </vt:vector>
  </TitlesOfParts>
  <Manager>Nguyen Xuan Hoan</Manager>
  <Company>HUFI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BM_KLGV</dc:title>
  <dc:subject>BCT</dc:subject>
  <dc:creator>0937781648</dc:creator>
  <cp:keywords>HUFI</cp:keywords>
  <cp:lastModifiedBy>Thanh Nhã</cp:lastModifiedBy>
  <cp:lastPrinted>2021-01-18T07:52:33Z</cp:lastPrinted>
  <dcterms:created xsi:type="dcterms:W3CDTF">2017-12-06T03:05:50Z</dcterms:created>
  <dcterms:modified xsi:type="dcterms:W3CDTF">2022-05-30T16:46:00Z</dcterms:modified>
  <cp:category>hanv@cntp.edu.vn</cp:category>
</cp:coreProperties>
</file>