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jpeg" ContentType="image/jpeg"/>
  <Default Extension="JPG" ContentType="image/.jp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90" windowHeight="12465"/>
  </bookViews>
  <sheets>
    <sheet name="临界携液" sheetId="14" r:id="rId1"/>
    <sheet name="视地质储量" sheetId="13" r:id="rId2"/>
    <sheet name="Sheet1" sheetId="15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H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pg=3484.4*γg*P/Z/T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M1" authorId="0">
      <text>
        <r>
          <rPr>
            <b/>
            <sz val="9"/>
            <rFont val="宋体"/>
            <charset val="134"/>
          </rPr>
          <t>天然气溶解度</t>
        </r>
        <r>
          <rPr>
            <b/>
            <sz val="9"/>
            <rFont val="Tahoma"/>
            <charset val="0"/>
          </rPr>
          <t>0.7-3.5</t>
        </r>
        <r>
          <rPr>
            <b/>
            <sz val="9"/>
            <rFont val="宋体"/>
            <charset val="134"/>
          </rPr>
          <t>方</t>
        </r>
        <r>
          <rPr>
            <b/>
            <sz val="9"/>
            <rFont val="Tahoma"/>
            <charset val="0"/>
          </rPr>
          <t>/</t>
        </r>
        <r>
          <rPr>
            <b/>
            <sz val="9"/>
            <rFont val="宋体"/>
            <charset val="134"/>
          </rPr>
          <t>方</t>
        </r>
        <r>
          <rPr>
            <sz val="9"/>
            <rFont val="Tahoma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<sst xmlns="http://schemas.openxmlformats.org/spreadsheetml/2006/main" count="1310" uniqueCount="452">
  <si>
    <t>基础参数</t>
  </si>
  <si>
    <t>井名</t>
  </si>
  <si>
    <t>压力PMpa</t>
  </si>
  <si>
    <t>油管内径mm</t>
  </si>
  <si>
    <t>相对压力下天然气密度</t>
  </si>
  <si>
    <t>A油管面积</t>
  </si>
  <si>
    <t>李闽
μ最小流速m/s</t>
  </si>
  <si>
    <t>李闽模型</t>
  </si>
  <si>
    <t>Turner模型</t>
  </si>
  <si>
    <t>王毅忠模型</t>
  </si>
  <si>
    <t>井号</t>
  </si>
  <si>
    <t>生产流压
(MPa)</t>
  </si>
  <si>
    <t>日产气</t>
  </si>
  <si>
    <t>日期</t>
  </si>
  <si>
    <t>日产水</t>
  </si>
  <si>
    <t>累计产气</t>
  </si>
  <si>
    <t>累计产水</t>
  </si>
  <si>
    <t>关井静压
(MPa)</t>
  </si>
  <si>
    <t>ΡL液体密度kg/m3</t>
  </si>
  <si>
    <t>台试1</t>
  </si>
  <si>
    <t>20060123</t>
  </si>
  <si>
    <t>相对密度γg</t>
  </si>
  <si>
    <t>20060228</t>
  </si>
  <si>
    <t>z天然偏差系数</t>
  </si>
  <si>
    <t>20060330</t>
  </si>
  <si>
    <t>1.55</t>
  </si>
  <si>
    <t>温度c</t>
  </si>
  <si>
    <t>20060430</t>
  </si>
  <si>
    <t>0.95</t>
  </si>
  <si>
    <t>σ气液表面张力N/m</t>
  </si>
  <si>
    <t>20060510</t>
  </si>
  <si>
    <t>20071112</t>
  </si>
  <si>
    <t>20080322</t>
  </si>
  <si>
    <t>20080609</t>
  </si>
  <si>
    <t>20081101</t>
  </si>
  <si>
    <t>热力学温度K</t>
  </si>
  <si>
    <t>20100816</t>
  </si>
  <si>
    <t>20101127</t>
  </si>
  <si>
    <t>20110219</t>
  </si>
  <si>
    <t>20110411</t>
  </si>
  <si>
    <t>20110528</t>
  </si>
  <si>
    <t>20110711</t>
  </si>
  <si>
    <t>台试9</t>
  </si>
  <si>
    <t>20130305</t>
  </si>
  <si>
    <t>20130703</t>
  </si>
  <si>
    <t>20130819</t>
  </si>
  <si>
    <t>20131021</t>
  </si>
  <si>
    <t>20131129</t>
  </si>
  <si>
    <t>台2-2</t>
  </si>
  <si>
    <t>20091103</t>
  </si>
  <si>
    <t>20100310</t>
  </si>
  <si>
    <t>20100804</t>
  </si>
  <si>
    <t>20101128</t>
  </si>
  <si>
    <t>20111116</t>
  </si>
  <si>
    <t>20130325</t>
  </si>
  <si>
    <t>20130822</t>
  </si>
  <si>
    <t>20140409</t>
  </si>
  <si>
    <t>20140806</t>
  </si>
  <si>
    <t>20141210</t>
  </si>
  <si>
    <t>20150521</t>
  </si>
  <si>
    <t>20151020</t>
  </si>
  <si>
    <t>20160404</t>
  </si>
  <si>
    <t>20160902</t>
  </si>
  <si>
    <t>20170117</t>
  </si>
  <si>
    <t>20170425</t>
  </si>
  <si>
    <t>20170829</t>
  </si>
  <si>
    <t>台2-4</t>
  </si>
  <si>
    <t>20100609</t>
  </si>
  <si>
    <t>20110413</t>
  </si>
  <si>
    <t>20110614</t>
  </si>
  <si>
    <t>20110720</t>
  </si>
  <si>
    <t>20111020</t>
  </si>
  <si>
    <t>20120302</t>
  </si>
  <si>
    <t>20130119</t>
  </si>
  <si>
    <t>20130603</t>
  </si>
  <si>
    <t>20140102</t>
  </si>
  <si>
    <t>20150116</t>
  </si>
  <si>
    <t>20151119</t>
  </si>
  <si>
    <t>20160417</t>
  </si>
  <si>
    <t>20161011</t>
  </si>
  <si>
    <t>20170308</t>
  </si>
  <si>
    <t>20170606</t>
  </si>
  <si>
    <t>20170922</t>
  </si>
  <si>
    <t>台2-6</t>
  </si>
  <si>
    <t>20100117</t>
  </si>
  <si>
    <t>20100526</t>
  </si>
  <si>
    <t>20101223</t>
  </si>
  <si>
    <t>20120312</t>
  </si>
  <si>
    <t>20120723</t>
  </si>
  <si>
    <t>20130614</t>
  </si>
  <si>
    <t>20150115</t>
  </si>
  <si>
    <t>20161007</t>
  </si>
  <si>
    <t>台2-8</t>
  </si>
  <si>
    <t>20130616</t>
  </si>
  <si>
    <t>20140104</t>
  </si>
  <si>
    <t>20140503</t>
  </si>
  <si>
    <t>20140807</t>
  </si>
  <si>
    <t>20141230</t>
  </si>
  <si>
    <t>20160402</t>
  </si>
  <si>
    <t>20161124</t>
  </si>
  <si>
    <t>20170401</t>
  </si>
  <si>
    <t>20170821</t>
  </si>
  <si>
    <t>20171220</t>
  </si>
  <si>
    <t>台2-10</t>
  </si>
  <si>
    <t>20100812</t>
  </si>
  <si>
    <t>20110104</t>
  </si>
  <si>
    <t>20110321</t>
  </si>
  <si>
    <t>20110510</t>
  </si>
  <si>
    <t>20110613</t>
  </si>
  <si>
    <t>20110627</t>
  </si>
  <si>
    <t>20110927</t>
  </si>
  <si>
    <t>20120106</t>
  </si>
  <si>
    <t>20120529</t>
  </si>
  <si>
    <t>20120816</t>
  </si>
  <si>
    <t>20130405</t>
  </si>
  <si>
    <t>20130420</t>
  </si>
  <si>
    <t>20130903</t>
  </si>
  <si>
    <t>20140324</t>
  </si>
  <si>
    <t>20140716</t>
  </si>
  <si>
    <t>20141028</t>
  </si>
  <si>
    <t>20150128</t>
  </si>
  <si>
    <t>20150403</t>
  </si>
  <si>
    <t>20160301</t>
  </si>
  <si>
    <t>20160507</t>
  </si>
  <si>
    <t>20160823</t>
  </si>
  <si>
    <t>20161114</t>
  </si>
  <si>
    <t>20170616</t>
  </si>
  <si>
    <t>20170923</t>
  </si>
  <si>
    <t>20171222</t>
  </si>
  <si>
    <t>台2-12</t>
  </si>
  <si>
    <t>20100113</t>
  </si>
  <si>
    <t>20100515</t>
  </si>
  <si>
    <t>20110412</t>
  </si>
  <si>
    <t>20110530</t>
  </si>
  <si>
    <t>20111122</t>
  </si>
  <si>
    <t>20120228</t>
  </si>
  <si>
    <t>20130309</t>
  </si>
  <si>
    <t>20140111</t>
  </si>
  <si>
    <t>20140502</t>
  </si>
  <si>
    <t>20140725</t>
  </si>
  <si>
    <t>20141023</t>
  </si>
  <si>
    <t>20151011</t>
  </si>
  <si>
    <t>20151228</t>
  </si>
  <si>
    <t>20160429</t>
  </si>
  <si>
    <t>20160712</t>
  </si>
  <si>
    <t>20161003</t>
  </si>
  <si>
    <t>20170304</t>
  </si>
  <si>
    <t>20171202</t>
  </si>
  <si>
    <t>台2-14</t>
  </si>
  <si>
    <t>20100410</t>
  </si>
  <si>
    <t>20100925</t>
  </si>
  <si>
    <t>20110506</t>
  </si>
  <si>
    <t>20110729</t>
  </si>
  <si>
    <t>20111202</t>
  </si>
  <si>
    <t>20130630</t>
  </si>
  <si>
    <t>20140115</t>
  </si>
  <si>
    <t>20140704</t>
  </si>
  <si>
    <t>20141122</t>
  </si>
  <si>
    <t>20150323</t>
  </si>
  <si>
    <t>20151018</t>
  </si>
  <si>
    <t>20171002</t>
  </si>
  <si>
    <t>20171110</t>
  </si>
  <si>
    <t>台2-16</t>
  </si>
  <si>
    <t>20151117</t>
  </si>
  <si>
    <t>20170520</t>
  </si>
  <si>
    <t>20170904</t>
  </si>
  <si>
    <t>台2-18</t>
  </si>
  <si>
    <t>20100808</t>
  </si>
  <si>
    <t>20110218</t>
  </si>
  <si>
    <t>20121027</t>
  </si>
  <si>
    <t>20121104</t>
  </si>
  <si>
    <t>20130502</t>
  </si>
  <si>
    <t>20130928</t>
  </si>
  <si>
    <t>20140403</t>
  </si>
  <si>
    <t>20140713</t>
  </si>
  <si>
    <t>20150914</t>
  </si>
  <si>
    <t>20151217</t>
  </si>
  <si>
    <t>20160326</t>
  </si>
  <si>
    <t>20160618</t>
  </si>
  <si>
    <t>20170522</t>
  </si>
  <si>
    <t>20171215</t>
  </si>
  <si>
    <t>台3-2</t>
  </si>
  <si>
    <t>20091025</t>
  </si>
  <si>
    <t>20110703</t>
  </si>
  <si>
    <t>20110929</t>
  </si>
  <si>
    <t>20111119</t>
  </si>
  <si>
    <t>20120104</t>
  </si>
  <si>
    <t>20121212</t>
  </si>
  <si>
    <t>20130413</t>
  </si>
  <si>
    <t>20130718</t>
  </si>
  <si>
    <t>20140521</t>
  </si>
  <si>
    <t>20141205</t>
  </si>
  <si>
    <t>20150331</t>
  </si>
  <si>
    <t>20151016</t>
  </si>
  <si>
    <t>20160328</t>
  </si>
  <si>
    <t>20160921</t>
  </si>
  <si>
    <t>20170316</t>
  </si>
  <si>
    <t>20171005</t>
  </si>
  <si>
    <t>20171125</t>
  </si>
  <si>
    <t>台2-1</t>
  </si>
  <si>
    <t>20130527</t>
  </si>
  <si>
    <t>20140404</t>
  </si>
  <si>
    <t>20150109</t>
  </si>
  <si>
    <t>20150615</t>
  </si>
  <si>
    <t>20151209</t>
  </si>
  <si>
    <t>20160503</t>
  </si>
  <si>
    <t>20161121</t>
  </si>
  <si>
    <t>20170410</t>
  </si>
  <si>
    <t>20170718</t>
  </si>
  <si>
    <t>20171218</t>
  </si>
  <si>
    <t>台2-3</t>
  </si>
  <si>
    <t>20130815</t>
  </si>
  <si>
    <t>20141006</t>
  </si>
  <si>
    <t>台2-5</t>
  </si>
  <si>
    <t>20140101</t>
  </si>
  <si>
    <t>20140910</t>
  </si>
  <si>
    <t>20141119</t>
  </si>
  <si>
    <t>20150531</t>
  </si>
  <si>
    <t>20160313</t>
  </si>
  <si>
    <t>20160606</t>
  </si>
  <si>
    <t>20160916</t>
  </si>
  <si>
    <t>20170222</t>
  </si>
  <si>
    <t>20170824</t>
  </si>
  <si>
    <t>20171223</t>
  </si>
  <si>
    <t>台2-11</t>
  </si>
  <si>
    <t>20161118</t>
  </si>
  <si>
    <t>20170822</t>
  </si>
  <si>
    <t>20171221</t>
  </si>
  <si>
    <t>台2-13</t>
  </si>
  <si>
    <t>20161223</t>
  </si>
  <si>
    <t>20170317</t>
  </si>
  <si>
    <t>20170930</t>
  </si>
  <si>
    <t>台南5</t>
  </si>
  <si>
    <t>20060118</t>
  </si>
  <si>
    <t>20060126</t>
  </si>
  <si>
    <t>20060215</t>
  </si>
  <si>
    <t>20070117</t>
  </si>
  <si>
    <t>20070326</t>
  </si>
  <si>
    <t>20070513</t>
  </si>
  <si>
    <t>20070519</t>
  </si>
  <si>
    <t>20080319</t>
  </si>
  <si>
    <t>20081108</t>
  </si>
  <si>
    <t>20090704</t>
  </si>
  <si>
    <t>20100115</t>
  </si>
  <si>
    <t>20110414</t>
  </si>
  <si>
    <t>20110712</t>
  </si>
  <si>
    <t>20111128</t>
  </si>
  <si>
    <t>20120309</t>
  </si>
  <si>
    <t>20120823</t>
  </si>
  <si>
    <t>20130322</t>
  </si>
  <si>
    <t>20130613</t>
  </si>
  <si>
    <t>20140516</t>
  </si>
  <si>
    <t>20140726</t>
  </si>
  <si>
    <t>20151017</t>
  </si>
  <si>
    <t>20160228</t>
  </si>
  <si>
    <t>20160621</t>
  </si>
  <si>
    <t>20161123</t>
  </si>
  <si>
    <t>20171212</t>
  </si>
  <si>
    <t>台2-19</t>
  </si>
  <si>
    <t>20140802</t>
  </si>
  <si>
    <t>20151014</t>
  </si>
  <si>
    <t>20161202</t>
  </si>
  <si>
    <t>20170422</t>
  </si>
  <si>
    <t>台2-21</t>
  </si>
  <si>
    <t>20090509</t>
  </si>
  <si>
    <t>20130618</t>
  </si>
  <si>
    <t>20140520</t>
  </si>
  <si>
    <t>20160227</t>
  </si>
  <si>
    <t>20160529</t>
  </si>
  <si>
    <t>20161119</t>
  </si>
  <si>
    <t>20170404</t>
  </si>
  <si>
    <t>台2-25</t>
  </si>
  <si>
    <t>20090211</t>
  </si>
  <si>
    <t>台2-26</t>
  </si>
  <si>
    <t>20090122</t>
  </si>
  <si>
    <t>20090124</t>
  </si>
  <si>
    <t>20140103</t>
  </si>
  <si>
    <t>20141207</t>
  </si>
  <si>
    <t>20151021</t>
  </si>
  <si>
    <t>20160405</t>
  </si>
  <si>
    <t>20170216</t>
  </si>
  <si>
    <t>20171204</t>
  </si>
  <si>
    <t>台2-20</t>
  </si>
  <si>
    <t>20100827</t>
  </si>
  <si>
    <t>20110818</t>
  </si>
  <si>
    <t>20111027</t>
  </si>
  <si>
    <t>20120310</t>
  </si>
  <si>
    <t>20150130</t>
  </si>
  <si>
    <t>20151012</t>
  </si>
  <si>
    <t>20151222</t>
  </si>
  <si>
    <t>20160428</t>
  </si>
  <si>
    <t>20161019</t>
  </si>
  <si>
    <t>20170310</t>
  </si>
  <si>
    <t>20170604</t>
  </si>
  <si>
    <t>20171120</t>
  </si>
  <si>
    <t>台2-22</t>
  </si>
  <si>
    <t>20100116</t>
  </si>
  <si>
    <t>20110516</t>
  </si>
  <si>
    <t>20110831</t>
  </si>
  <si>
    <t>20110922</t>
  </si>
  <si>
    <t>20121011</t>
  </si>
  <si>
    <t>20160123</t>
  </si>
  <si>
    <t>20160430</t>
  </si>
  <si>
    <t>20160714</t>
  </si>
  <si>
    <t>20160930</t>
  </si>
  <si>
    <t>20161010</t>
  </si>
  <si>
    <t>20170503</t>
  </si>
  <si>
    <t>台2-27</t>
  </si>
  <si>
    <t>20100527</t>
  </si>
  <si>
    <t>20101001</t>
  </si>
  <si>
    <t>20110303</t>
  </si>
  <si>
    <t>20110527</t>
  </si>
  <si>
    <t>20111125</t>
  </si>
  <si>
    <t>20120229</t>
  </si>
  <si>
    <t>20130717</t>
  </si>
  <si>
    <t>20140325</t>
  </si>
  <si>
    <t>20141204</t>
  </si>
  <si>
    <t>20150317</t>
  </si>
  <si>
    <t>20150912</t>
  </si>
  <si>
    <t>20151215</t>
  </si>
  <si>
    <t>20160805</t>
  </si>
  <si>
    <t>20161028</t>
  </si>
  <si>
    <t>台2-28</t>
  </si>
  <si>
    <t>20101126</t>
  </si>
  <si>
    <t>20130507</t>
  </si>
  <si>
    <t>20130802</t>
  </si>
  <si>
    <t>20150508</t>
  </si>
  <si>
    <t>20150529</t>
  </si>
  <si>
    <t>20150605</t>
  </si>
  <si>
    <t>20150710</t>
  </si>
  <si>
    <t>20150805</t>
  </si>
  <si>
    <t>20150911</t>
  </si>
  <si>
    <t>20150919</t>
  </si>
  <si>
    <t>20150929</t>
  </si>
  <si>
    <t>20160628</t>
  </si>
  <si>
    <t>台2-23</t>
  </si>
  <si>
    <t>20141004</t>
  </si>
  <si>
    <t>20150916</t>
  </si>
  <si>
    <t>20160108</t>
  </si>
  <si>
    <t>20160804</t>
  </si>
  <si>
    <t>20161214</t>
  </si>
  <si>
    <t>20170414</t>
  </si>
  <si>
    <t>台3-1</t>
  </si>
  <si>
    <t>20130104</t>
  </si>
  <si>
    <t>20130508</t>
  </si>
  <si>
    <t>20130904</t>
  </si>
  <si>
    <t>20140719</t>
  </si>
  <si>
    <t>20141021</t>
  </si>
  <si>
    <t>20150117</t>
  </si>
  <si>
    <t>20160506</t>
  </si>
  <si>
    <t>台2-30</t>
  </si>
  <si>
    <t>20151013</t>
  </si>
  <si>
    <t>20160319</t>
  </si>
  <si>
    <t>台2-32</t>
  </si>
  <si>
    <t>20101016</t>
  </si>
  <si>
    <t>20110420</t>
  </si>
  <si>
    <t>20120518</t>
  </si>
  <si>
    <t>20121213</t>
  </si>
  <si>
    <t>20140315</t>
  </si>
  <si>
    <t>20140714</t>
  </si>
  <si>
    <t>20171214</t>
  </si>
  <si>
    <t>台2-34</t>
  </si>
  <si>
    <t>20110103</t>
  </si>
  <si>
    <t>20120721</t>
  </si>
  <si>
    <t>台H2-1</t>
  </si>
  <si>
    <t>20080810</t>
  </si>
  <si>
    <t>20081112</t>
  </si>
  <si>
    <t>20090430</t>
  </si>
  <si>
    <t>20091128</t>
  </si>
  <si>
    <t>20100127</t>
  </si>
  <si>
    <t>20100405</t>
  </si>
  <si>
    <t>20101013</t>
  </si>
  <si>
    <t>20110108</t>
  </si>
  <si>
    <t>20110304</t>
  </si>
  <si>
    <t>20111206</t>
  </si>
  <si>
    <t>20120326</t>
  </si>
  <si>
    <t>20121019</t>
  </si>
  <si>
    <t>20140322</t>
  </si>
  <si>
    <t>20140620</t>
  </si>
  <si>
    <t>20140810</t>
  </si>
  <si>
    <t>20140815</t>
  </si>
  <si>
    <t>20150416</t>
  </si>
  <si>
    <t>20161221</t>
  </si>
  <si>
    <t>20170828</t>
  </si>
  <si>
    <t>台H2-2</t>
  </si>
  <si>
    <t>20090626</t>
  </si>
  <si>
    <t>20090825</t>
  </si>
  <si>
    <t>20091104</t>
  </si>
  <si>
    <t>20100108</t>
  </si>
  <si>
    <t>20100312</t>
  </si>
  <si>
    <t>20101119</t>
  </si>
  <si>
    <t>20111212</t>
  </si>
  <si>
    <t>20120427</t>
  </si>
  <si>
    <t>台H2-3</t>
  </si>
  <si>
    <t>20081223</t>
  </si>
  <si>
    <t>20091223</t>
  </si>
  <si>
    <t>20100825</t>
  </si>
  <si>
    <t>20101129</t>
  </si>
  <si>
    <t>20110307</t>
  </si>
  <si>
    <t>20111207</t>
  </si>
  <si>
    <t>20121012</t>
  </si>
  <si>
    <t>20140410</t>
  </si>
  <si>
    <t>20140812</t>
  </si>
  <si>
    <t>20150105</t>
  </si>
  <si>
    <t>20161208</t>
  </si>
  <si>
    <t>台H2-4</t>
  </si>
  <si>
    <t>20141222</t>
  </si>
  <si>
    <t>20150330</t>
  </si>
  <si>
    <t>20161128</t>
  </si>
  <si>
    <t>20170708</t>
  </si>
  <si>
    <t>测试时间</t>
  </si>
  <si>
    <t>累积产气量Gp（w方）</t>
  </si>
  <si>
    <t>累积产水量Wp(w立方米)</t>
  </si>
  <si>
    <t>地层温度c</t>
  </si>
  <si>
    <t>原始含水饱和度Swi(小数)</t>
  </si>
  <si>
    <t>原始地层压力Pi(Mpa)</t>
  </si>
  <si>
    <t>原始压缩系数Zi</t>
  </si>
  <si>
    <t>目前地层压力p（Mpa）</t>
  </si>
  <si>
    <t>目前压缩系数Z</t>
  </si>
  <si>
    <t>地层水体积系数Bw</t>
  </si>
  <si>
    <t>有效压缩系数Cp(Mpa-1)</t>
  </si>
  <si>
    <t>地层水压缩系数Cw(Mpa-1)</t>
  </si>
  <si>
    <t>地层温度K</t>
  </si>
  <si>
    <t>原始气体体积系数Bgi</t>
  </si>
  <si>
    <t>目前气体体积系数Bg</t>
  </si>
  <si>
    <t>压差△p</t>
  </si>
  <si>
    <t>F=GpBg+WpBw</t>
  </si>
  <si>
    <r>
      <t>E</t>
    </r>
    <r>
      <rPr>
        <sz val="9"/>
        <color indexed="8"/>
        <rFont val="宋体"/>
        <charset val="134"/>
      </rPr>
      <t>g</t>
    </r>
    <r>
      <rPr>
        <sz val="9"/>
        <color indexed="8"/>
        <rFont val="宋体"/>
        <charset val="134"/>
      </rPr>
      <t>=Bg-Bgi</t>
    </r>
  </si>
  <si>
    <r>
      <t>Efw=Bgi</t>
    </r>
    <r>
      <rPr>
        <sz val="9"/>
        <color indexed="8"/>
        <rFont val="宋体"/>
        <charset val="134"/>
      </rPr>
      <t>*</t>
    </r>
    <r>
      <rPr>
        <sz val="9"/>
        <color indexed="8"/>
        <rFont val="宋体"/>
        <charset val="134"/>
      </rPr>
      <t>(CwSwi+Cp)/(1-Swi)*△p</t>
    </r>
  </si>
  <si>
    <t>视地质储量F/（Eg+Efw)（w方）</t>
  </si>
  <si>
    <t>有效压缩系数Ce(Mpa-1)</t>
  </si>
  <si>
    <t>Bg-Bgi+BgiCeΔp</t>
  </si>
  <si>
    <t>水侵量We=(Bg-Bgi+BgiCeΔp)△G（万方）</t>
  </si>
  <si>
    <t>地质储量G（w方）</t>
  </si>
  <si>
    <r>
      <t>不考虑水侵和岩石压缩系数变化G</t>
    </r>
    <r>
      <rPr>
        <sz val="9"/>
        <color indexed="8"/>
        <rFont val="宋体"/>
        <charset val="134"/>
      </rPr>
      <t>=F/Eg</t>
    </r>
  </si>
  <si>
    <t>水侵体积系数ω=(We-WpBw)/Vgi</t>
  </si>
  <si>
    <t>RD=Gp/G采出程度</t>
  </si>
  <si>
    <t>Ψ=(1-RD)/(1-ω)地层相对压力</t>
  </si>
  <si>
    <t>水驱指数</t>
  </si>
  <si>
    <t>2-2层</t>
  </si>
  <si>
    <t>2-3层</t>
  </si>
  <si>
    <t>2-4层</t>
  </si>
  <si>
    <t>2-5层</t>
  </si>
  <si>
    <t>2-6层</t>
  </si>
  <si>
    <t>2-7层</t>
  </si>
  <si>
    <t>2-8层</t>
  </si>
  <si>
    <t>2-9层</t>
  </si>
  <si>
    <t>2-10层</t>
  </si>
  <si>
    <t>2-11层</t>
  </si>
  <si>
    <t>2-12层</t>
  </si>
  <si>
    <t>2-13层</t>
  </si>
  <si>
    <t>2-14层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</si>
</sst>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0000000_);[Red]\(0.000000000\)"/>
    <numFmt numFmtId="177" formatCode="0.00000_);[Red]\(0.00000\)"/>
    <numFmt numFmtId="178" formatCode="0.00_);[Red]\(0.00\)"/>
    <numFmt numFmtId="179" formatCode="0.00_ "/>
  </numFmts>
  <fonts count="29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name val="宋体"/>
      <charset val="134"/>
    </font>
    <font>
      <sz val="11"/>
      <color rgb="FF9C65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0"/>
      <name val="Arial"/>
      <family val="2"/>
      <charset val="0"/>
    </font>
    <font>
      <sz val="9"/>
      <color indexed="8"/>
      <name val="宋体"/>
      <charset val="134"/>
    </font>
    <font>
      <sz val="9"/>
      <name val="Tahoma"/>
      <charset val="0"/>
    </font>
    <font>
      <b/>
      <sz val="9"/>
      <name val="Tahoma"/>
      <charset val="0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4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41" fontId="0" fillId="0" borderId="0" applyFont="0" applyFill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10" borderId="4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1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9" fillId="0" borderId="5" applyNumberFormat="0" applyFill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0" borderId="7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/>
    <xf numFmtId="0" fontId="0" fillId="0" borderId="0">
      <alignment vertical="center"/>
    </xf>
    <xf numFmtId="0" fontId="4" fillId="0" borderId="0"/>
    <xf numFmtId="0" fontId="0" fillId="0" borderId="0">
      <alignment vertical="center"/>
    </xf>
    <xf numFmtId="0" fontId="4" fillId="0" borderId="0"/>
    <xf numFmtId="0" fontId="0" fillId="0" borderId="0">
      <alignment vertical="center"/>
    </xf>
    <xf numFmtId="0" fontId="0" fillId="0" borderId="0">
      <alignment vertical="center"/>
    </xf>
    <xf numFmtId="0" fontId="2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91" applyFont="1" applyFill="1" applyBorder="1" applyAlignment="1">
      <alignment horizontal="center" vertical="center"/>
    </xf>
    <xf numFmtId="14" fontId="0" fillId="0" borderId="0" xfId="0" applyNumberFormat="1" applyAlignment="1"/>
    <xf numFmtId="0" fontId="0" fillId="0" borderId="0" xfId="0" applyAlignment="1"/>
    <xf numFmtId="0" fontId="2" fillId="0" borderId="1" xfId="9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7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178" fontId="3" fillId="0" borderId="1" xfId="71" applyNumberFormat="1" applyFont="1" applyFill="1" applyBorder="1" applyAlignment="1">
      <alignment horizontal="center" vertical="center"/>
    </xf>
    <xf numFmtId="0" fontId="2" fillId="2" borderId="1" xfId="91" applyFont="1" applyFill="1" applyBorder="1" applyAlignment="1">
      <alignment horizontal="center" vertical="center" wrapText="1"/>
    </xf>
    <xf numFmtId="0" fontId="2" fillId="2" borderId="1" xfId="86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vertical="center" wrapText="1"/>
    </xf>
    <xf numFmtId="0" fontId="0" fillId="0" borderId="0" xfId="71" applyFill="1" applyAlignment="1">
      <alignment horizontal="center" vertical="center"/>
    </xf>
    <xf numFmtId="178" fontId="2" fillId="0" borderId="1" xfId="91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0" xfId="0" applyFont="1" applyFill="1">
      <alignment vertical="center"/>
    </xf>
    <xf numFmtId="0" fontId="1" fillId="4" borderId="1" xfId="0" applyFont="1" applyFill="1" applyBorder="1" applyAlignment="1">
      <alignment vertical="center" wrapText="1"/>
    </xf>
    <xf numFmtId="0" fontId="0" fillId="0" borderId="1" xfId="0" applyFill="1" applyBorder="1">
      <alignment vertical="center"/>
    </xf>
    <xf numFmtId="176" fontId="4" fillId="4" borderId="1" xfId="86" applyNumberFormat="1" applyFill="1" applyBorder="1" applyAlignment="1">
      <alignment horizontal="center"/>
    </xf>
    <xf numFmtId="0" fontId="0" fillId="4" borderId="0" xfId="0" applyFill="1">
      <alignment vertical="center"/>
    </xf>
    <xf numFmtId="0" fontId="1" fillId="0" borderId="0" xfId="0" applyFont="1">
      <alignment vertical="center"/>
    </xf>
    <xf numFmtId="179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1" xfId="0" applyFont="1" applyFill="1" applyBorder="1" applyAlignment="1">
      <alignment horizontal="center" vertical="center"/>
    </xf>
    <xf numFmtId="179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 wrapText="1"/>
    </xf>
    <xf numFmtId="179" fontId="0" fillId="0" borderId="1" xfId="0" applyNumberFormat="1" applyFill="1" applyBorder="1" applyAlignment="1">
      <alignment horizontal="center" vertical="center"/>
    </xf>
    <xf numFmtId="49" fontId="0" fillId="0" borderId="0" xfId="85" applyNumberFormat="1"/>
    <xf numFmtId="0" fontId="0" fillId="0" borderId="0" xfId="85" applyNumberFormat="1" applyFont="1"/>
    <xf numFmtId="179" fontId="0" fillId="0" borderId="0" xfId="85" applyNumberFormat="1" applyFont="1" applyAlignment="1">
      <alignment horizontal="center"/>
    </xf>
    <xf numFmtId="0" fontId="0" fillId="0" borderId="0" xfId="85" applyNumberFormat="1"/>
    <xf numFmtId="0" fontId="0" fillId="4" borderId="1" xfId="0" applyFill="1" applyBorder="1" applyAlignment="1">
      <alignment horizontal="center" vertical="center"/>
    </xf>
    <xf numFmtId="179" fontId="0" fillId="4" borderId="1" xfId="0" applyNumberFormat="1" applyFill="1" applyBorder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 wrapText="1"/>
    </xf>
    <xf numFmtId="178" fontId="1" fillId="0" borderId="0" xfId="0" applyNumberFormat="1" applyFont="1">
      <alignment vertical="center"/>
    </xf>
    <xf numFmtId="0" fontId="1" fillId="0" borderId="0" xfId="0" applyFont="1" applyAlignment="1"/>
    <xf numFmtId="177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1" fillId="0" borderId="0" xfId="0" applyFont="1" applyAlignment="1">
      <alignment wrapText="1"/>
    </xf>
    <xf numFmtId="49" fontId="0" fillId="4" borderId="0" xfId="85" applyNumberFormat="1" applyFill="1"/>
    <xf numFmtId="49" fontId="0" fillId="4" borderId="0" xfId="85" applyNumberFormat="1" applyFont="1" applyFill="1"/>
  </cellXfs>
  <cellStyles count="150">
    <cellStyle name="常规" xfId="0" builtinId="0"/>
    <cellStyle name="货币[0]" xfId="1" builtinId="7"/>
    <cellStyle name="20% - 强调文字颜色 3" xfId="2" builtinId="38"/>
    <cellStyle name="输入" xfId="3" builtinId="20"/>
    <cellStyle name="常规 2 2 4" xfId="4"/>
    <cellStyle name="货币" xfId="5" builtinId="4"/>
    <cellStyle name="常规 10 3" xfId="6"/>
    <cellStyle name="常规 11 2 2" xfId="7"/>
    <cellStyle name="千位分隔[0]" xfId="8" builtinId="6"/>
    <cellStyle name="40% - 强调文字颜色 3" xfId="9" builtinId="39"/>
    <cellStyle name="差" xfId="10" builtinId="27"/>
    <cellStyle name="常规 7 3" xfId="11"/>
    <cellStyle name="千位分隔" xfId="12" builtinId="3"/>
    <cellStyle name="60% - 强调文字颜色 3" xfId="13" builtinId="40"/>
    <cellStyle name="超链接" xfId="14" builtinId="8"/>
    <cellStyle name="百分比" xfId="15" builtinId="5"/>
    <cellStyle name="已访问的超链接" xfId="16" builtinId="9"/>
    <cellStyle name="常规 6" xfId="17"/>
    <cellStyle name="注释" xfId="18" builtinId="10"/>
    <cellStyle name="60% - 强调文字颜色 2" xfId="19" builtinId="36"/>
    <cellStyle name="常规 12 2 2" xfId="20"/>
    <cellStyle name="标题 4" xfId="21" builtinId="19"/>
    <cellStyle name="警告文本" xfId="22" builtinId="11"/>
    <cellStyle name="常规 5 2" xfId="23"/>
    <cellStyle name="标题" xfId="24" builtinId="15"/>
    <cellStyle name="常规 12" xfId="25"/>
    <cellStyle name="解释性文本" xfId="26" builtinId="53"/>
    <cellStyle name="标题 1" xfId="27" builtinId="16"/>
    <cellStyle name="常规 5 2 2" xfId="28"/>
    <cellStyle name="标题 2" xfId="29" builtinId="17"/>
    <cellStyle name="60% - 强调文字颜色 1" xfId="30" builtinId="32"/>
    <cellStyle name="常规 5 2 3" xfId="31"/>
    <cellStyle name="标题 3" xfId="32" builtinId="18"/>
    <cellStyle name="60% - 强调文字颜色 4" xfId="33" builtinId="44"/>
    <cellStyle name="输出" xfId="34" builtinId="21"/>
    <cellStyle name="计算" xfId="35" builtinId="22"/>
    <cellStyle name="检查单元格" xfId="36" builtinId="23"/>
    <cellStyle name="常规 8 3" xfId="37"/>
    <cellStyle name="20% - 强调文字颜色 6" xfId="38" builtinId="50"/>
    <cellStyle name="强调文字颜色 2" xfId="39" builtinId="33"/>
    <cellStyle name="链接单元格" xfId="40" builtinId="24"/>
    <cellStyle name="汇总" xfId="41" builtinId="25"/>
    <cellStyle name="好" xfId="42" builtinId="26"/>
    <cellStyle name="适中" xfId="43" builtinId="28"/>
    <cellStyle name="常规 8 2" xfId="44"/>
    <cellStyle name="20% - 强调文字颜色 5" xfId="45" builtinId="46"/>
    <cellStyle name="强调文字颜色 1" xfId="46" builtinId="29"/>
    <cellStyle name="20% - 强调文字颜色 1" xfId="47" builtinId="30"/>
    <cellStyle name="40% - 强调文字颜色 1" xfId="48" builtinId="31"/>
    <cellStyle name="20% - 强调文字颜色 2" xfId="49" builtinId="34"/>
    <cellStyle name="40% - 强调文字颜色 2" xfId="50" builtinId="35"/>
    <cellStyle name="强调文字颜色 3" xfId="51" builtinId="37"/>
    <cellStyle name="强调文字颜色 4" xfId="52" builtinId="41"/>
    <cellStyle name="20% - 强调文字颜色 4" xfId="53" builtinId="42"/>
    <cellStyle name="40% - 强调文字颜色 4" xfId="54" builtinId="43"/>
    <cellStyle name="强调文字颜色 5" xfId="55" builtinId="45"/>
    <cellStyle name="40% - 强调文字颜色 5" xfId="56" builtinId="47"/>
    <cellStyle name="60% - 强调文字颜色 5" xfId="57" builtinId="48"/>
    <cellStyle name="强调文字颜色 6" xfId="58" builtinId="49"/>
    <cellStyle name="常规 10" xfId="59"/>
    <cellStyle name="40% - 强调文字颜色 6" xfId="60" builtinId="51"/>
    <cellStyle name="常规 10 2" xfId="61"/>
    <cellStyle name="60% - 强调文字颜色 6" xfId="62" builtinId="52"/>
    <cellStyle name="常规 2 3 2 2" xfId="63"/>
    <cellStyle name="常规 11 3" xfId="64"/>
    <cellStyle name="常规 2 7" xfId="65"/>
    <cellStyle name="常规 10 2 2" xfId="66"/>
    <cellStyle name="常规 2 3 3 2" xfId="67"/>
    <cellStyle name="常规 12 3" xfId="68"/>
    <cellStyle name="常规 10 3 2" xfId="69"/>
    <cellStyle name="常规 10 4" xfId="70"/>
    <cellStyle name="常规 11" xfId="71"/>
    <cellStyle name="常规 11 2" xfId="72"/>
    <cellStyle name="常规 11 3 2" xfId="73"/>
    <cellStyle name="常规 11 4" xfId="74"/>
    <cellStyle name="常规 12 2" xfId="75"/>
    <cellStyle name="常规 12 3 2" xfId="76"/>
    <cellStyle name="常规 12 4" xfId="77"/>
    <cellStyle name="常规 13" xfId="78"/>
    <cellStyle name="常规 13 2" xfId="79"/>
    <cellStyle name="常规 13 2 2" xfId="80"/>
    <cellStyle name="常规 13 3" xfId="81"/>
    <cellStyle name="常规 14" xfId="82"/>
    <cellStyle name="常规 14 2" xfId="83"/>
    <cellStyle name="常规 15" xfId="84"/>
    <cellStyle name="常规 2" xfId="85"/>
    <cellStyle name="常规 2 2" xfId="86"/>
    <cellStyle name="常规 2 2 2" xfId="87"/>
    <cellStyle name="常规 2 2 2 2" xfId="88"/>
    <cellStyle name="常规 2 2 3" xfId="89"/>
    <cellStyle name="常规 2 2 3 2" xfId="90"/>
    <cellStyle name="常规 2 3" xfId="91"/>
    <cellStyle name="常规 2 3 2" xfId="92"/>
    <cellStyle name="常规 2 3 3" xfId="93"/>
    <cellStyle name="常规 2 3 4" xfId="94"/>
    <cellStyle name="常规 2 4" xfId="95"/>
    <cellStyle name="常规 2 4 2" xfId="96"/>
    <cellStyle name="常规 2 4 2 2" xfId="97"/>
    <cellStyle name="常规 2 4 3" xfId="98"/>
    <cellStyle name="常规 2 4 3 2" xfId="99"/>
    <cellStyle name="常规 2 4 4" xfId="100"/>
    <cellStyle name="常规 2 5" xfId="101"/>
    <cellStyle name="常规 2 5 2" xfId="102"/>
    <cellStyle name="常规 2 5 2 2" xfId="103"/>
    <cellStyle name="常规 2 5 3" xfId="104"/>
    <cellStyle name="常规 2 6" xfId="105"/>
    <cellStyle name="常规 2 6 2" xfId="106"/>
    <cellStyle name="常规 3" xfId="107"/>
    <cellStyle name="常规 3 2" xfId="108"/>
    <cellStyle name="常规 3 2 2" xfId="109"/>
    <cellStyle name="常规 3 2 2 2" xfId="110"/>
    <cellStyle name="常规 3 2 3" xfId="111"/>
    <cellStyle name="常规 3 3" xfId="112"/>
    <cellStyle name="常规 3 3 2" xfId="113"/>
    <cellStyle name="常规 3 4" xfId="114"/>
    <cellStyle name="常规 4" xfId="115"/>
    <cellStyle name="常规 4 2" xfId="116"/>
    <cellStyle name="常规 4 4" xfId="117"/>
    <cellStyle name="常规 4 2 2" xfId="118"/>
    <cellStyle name="常规 6 4" xfId="119"/>
    <cellStyle name="常规 4 4 2" xfId="120"/>
    <cellStyle name="常规 4 2 2 2" xfId="121"/>
    <cellStyle name="常规 4 5" xfId="122"/>
    <cellStyle name="常规 4 2 3" xfId="123"/>
    <cellStyle name="常规 4 3" xfId="124"/>
    <cellStyle name="常规 5 4" xfId="125"/>
    <cellStyle name="常规 4 3 2" xfId="126"/>
    <cellStyle name="常规 5" xfId="127"/>
    <cellStyle name="常规 5 2 2 2" xfId="128"/>
    <cellStyle name="常规 5 3" xfId="129"/>
    <cellStyle name="常规 5 4 2" xfId="130"/>
    <cellStyle name="常规 6 2" xfId="131"/>
    <cellStyle name="常规 6 2 2" xfId="132"/>
    <cellStyle name="常规 6 3" xfId="133"/>
    <cellStyle name="常规 6 3 2" xfId="134"/>
    <cellStyle name="常规 7" xfId="135"/>
    <cellStyle name="常规 7 2" xfId="136"/>
    <cellStyle name="常规 7 2 2" xfId="137"/>
    <cellStyle name="常规 7 3 2" xfId="138"/>
    <cellStyle name="常规 7 4" xfId="139"/>
    <cellStyle name="常规 8" xfId="140"/>
    <cellStyle name="常规 8 2 2" xfId="141"/>
    <cellStyle name="常规 8 3 2" xfId="142"/>
    <cellStyle name="常规 8 4" xfId="143"/>
    <cellStyle name="常规 9" xfId="144"/>
    <cellStyle name="常规 9 2" xfId="145"/>
    <cellStyle name="常规 9 2 2" xfId="146"/>
    <cellStyle name="常规 9 3" xfId="147"/>
    <cellStyle name="常规 9 3 2" xfId="148"/>
    <cellStyle name="常规 9 4" xfId="149"/>
  </cellStyles>
  <tableStyles count="0" defaultTableStyle="TableStyleMedium9" defaultPivotStyle="PivotStyleLight16"/>
  <colors>
    <mruColors>
      <color rgb="00FFC000"/>
      <color rgb="00FCD5B4"/>
      <color rgb="00FFFF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31909582582166"/>
          <c:y val="0.0447479981158738"/>
          <c:w val="0.879350991540702"/>
          <c:h val="0.787329251059821"/>
        </c:manualLayout>
      </c:layout>
      <c:scatterChart>
        <c:scatterStyle val="smooth"/>
        <c:varyColors val="0"/>
        <c:ser>
          <c:idx val="1"/>
          <c:order val="0"/>
          <c:tx>
            <c:strRef>
              <c:f>临界携液!$L$1</c:f>
              <c:strCache>
                <c:ptCount val="1"/>
                <c:pt idx="0">
                  <c:v>李闽模型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临界携液!$E$2:$E$522</c:f>
              <c:numCache>
                <c:formatCode>General</c:formatCode>
                <c:ptCount val="521"/>
                <c:pt idx="0">
                  <c:v>1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</c:v>
                </c:pt>
                <c:pt idx="13">
                  <c:v>2.3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4.1</c:v>
                </c:pt>
                <c:pt idx="32">
                  <c:v>4.2</c:v>
                </c:pt>
                <c:pt idx="33">
                  <c:v>4.3</c:v>
                </c:pt>
                <c:pt idx="34">
                  <c:v>4.4</c:v>
                </c:pt>
                <c:pt idx="35">
                  <c:v>4.5</c:v>
                </c:pt>
                <c:pt idx="36">
                  <c:v>4.6</c:v>
                </c:pt>
                <c:pt idx="37">
                  <c:v>4.7</c:v>
                </c:pt>
                <c:pt idx="38">
                  <c:v>4.8</c:v>
                </c:pt>
                <c:pt idx="39">
                  <c:v>4.9</c:v>
                </c:pt>
                <c:pt idx="40">
                  <c:v>5</c:v>
                </c:pt>
                <c:pt idx="41">
                  <c:v>5.1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6.49999999999999</c:v>
                </c:pt>
                <c:pt idx="56">
                  <c:v>6.6</c:v>
                </c:pt>
                <c:pt idx="57">
                  <c:v>6.7</c:v>
                </c:pt>
                <c:pt idx="58">
                  <c:v>6.8</c:v>
                </c:pt>
                <c:pt idx="59">
                  <c:v>6.9</c:v>
                </c:pt>
                <c:pt idx="60">
                  <c:v>6.99999999999999</c:v>
                </c:pt>
                <c:pt idx="61">
                  <c:v>7.09999999999999</c:v>
                </c:pt>
                <c:pt idx="62">
                  <c:v>7.19999999999999</c:v>
                </c:pt>
                <c:pt idx="63">
                  <c:v>7.29999999999999</c:v>
                </c:pt>
                <c:pt idx="64">
                  <c:v>7.4</c:v>
                </c:pt>
                <c:pt idx="65">
                  <c:v>7.49999999999999</c:v>
                </c:pt>
                <c:pt idx="66">
                  <c:v>7.59999999999999</c:v>
                </c:pt>
                <c:pt idx="67">
                  <c:v>7.69999999999999</c:v>
                </c:pt>
                <c:pt idx="68">
                  <c:v>7.79999999999999</c:v>
                </c:pt>
                <c:pt idx="69">
                  <c:v>7.89999999999999</c:v>
                </c:pt>
                <c:pt idx="70">
                  <c:v>7.99999999999999</c:v>
                </c:pt>
                <c:pt idx="71">
                  <c:v>8.09999999999999</c:v>
                </c:pt>
                <c:pt idx="72">
                  <c:v>8.19999999999999</c:v>
                </c:pt>
                <c:pt idx="73">
                  <c:v>8.29999999999999</c:v>
                </c:pt>
                <c:pt idx="74">
                  <c:v>8.39999999999999</c:v>
                </c:pt>
                <c:pt idx="75">
                  <c:v>8.49999999999999</c:v>
                </c:pt>
                <c:pt idx="76">
                  <c:v>8.59999999999999</c:v>
                </c:pt>
                <c:pt idx="77">
                  <c:v>8.69999999999999</c:v>
                </c:pt>
                <c:pt idx="78">
                  <c:v>8.79999999999999</c:v>
                </c:pt>
                <c:pt idx="79">
                  <c:v>8.89999999999999</c:v>
                </c:pt>
                <c:pt idx="80">
                  <c:v>8.99999999999999</c:v>
                </c:pt>
                <c:pt idx="81">
                  <c:v>9.09999999999999</c:v>
                </c:pt>
                <c:pt idx="82">
                  <c:v>9.19999999999999</c:v>
                </c:pt>
                <c:pt idx="83">
                  <c:v>9.29999999999999</c:v>
                </c:pt>
                <c:pt idx="84">
                  <c:v>9.39999999999999</c:v>
                </c:pt>
                <c:pt idx="85">
                  <c:v>9.49999999999999</c:v>
                </c:pt>
                <c:pt idx="86">
                  <c:v>9.59999999999999</c:v>
                </c:pt>
                <c:pt idx="87">
                  <c:v>9.69999999999999</c:v>
                </c:pt>
                <c:pt idx="88">
                  <c:v>9.79999999999999</c:v>
                </c:pt>
                <c:pt idx="89">
                  <c:v>9.89999999999999</c:v>
                </c:pt>
                <c:pt idx="90">
                  <c:v>9.99999999999999</c:v>
                </c:pt>
                <c:pt idx="91">
                  <c:v>10.1</c:v>
                </c:pt>
                <c:pt idx="92">
                  <c:v>10.2</c:v>
                </c:pt>
                <c:pt idx="93">
                  <c:v>10.3</c:v>
                </c:pt>
                <c:pt idx="94">
                  <c:v>10.4</c:v>
                </c:pt>
                <c:pt idx="95">
                  <c:v>10.5</c:v>
                </c:pt>
                <c:pt idx="96">
                  <c:v>10.6</c:v>
                </c:pt>
                <c:pt idx="97">
                  <c:v>10.7</c:v>
                </c:pt>
                <c:pt idx="98">
                  <c:v>10.8</c:v>
                </c:pt>
                <c:pt idx="99">
                  <c:v>10.9</c:v>
                </c:pt>
                <c:pt idx="100">
                  <c:v>11</c:v>
                </c:pt>
                <c:pt idx="101">
                  <c:v>11.1</c:v>
                </c:pt>
                <c:pt idx="102">
                  <c:v>11.2</c:v>
                </c:pt>
                <c:pt idx="103">
                  <c:v>11.3</c:v>
                </c:pt>
                <c:pt idx="104">
                  <c:v>11.4</c:v>
                </c:pt>
                <c:pt idx="105">
                  <c:v>11.5</c:v>
                </c:pt>
                <c:pt idx="106">
                  <c:v>11.6</c:v>
                </c:pt>
                <c:pt idx="107">
                  <c:v>11.7</c:v>
                </c:pt>
                <c:pt idx="108">
                  <c:v>11.8</c:v>
                </c:pt>
                <c:pt idx="109">
                  <c:v>11.9</c:v>
                </c:pt>
                <c:pt idx="110">
                  <c:v>12</c:v>
                </c:pt>
                <c:pt idx="111">
                  <c:v>12.1</c:v>
                </c:pt>
                <c:pt idx="112">
                  <c:v>12.2</c:v>
                </c:pt>
                <c:pt idx="113">
                  <c:v>12.3</c:v>
                </c:pt>
                <c:pt idx="114">
                  <c:v>12.4</c:v>
                </c:pt>
                <c:pt idx="115">
                  <c:v>12.5</c:v>
                </c:pt>
                <c:pt idx="116">
                  <c:v>12.6</c:v>
                </c:pt>
                <c:pt idx="117">
                  <c:v>12.7</c:v>
                </c:pt>
                <c:pt idx="118">
                  <c:v>12.8</c:v>
                </c:pt>
                <c:pt idx="119">
                  <c:v>12.9</c:v>
                </c:pt>
                <c:pt idx="120">
                  <c:v>13</c:v>
                </c:pt>
                <c:pt idx="121">
                  <c:v>13.1</c:v>
                </c:pt>
                <c:pt idx="122">
                  <c:v>13.2</c:v>
                </c:pt>
                <c:pt idx="123">
                  <c:v>13.3</c:v>
                </c:pt>
                <c:pt idx="124">
                  <c:v>13.4</c:v>
                </c:pt>
                <c:pt idx="125">
                  <c:v>13.5</c:v>
                </c:pt>
                <c:pt idx="126">
                  <c:v>13.6</c:v>
                </c:pt>
                <c:pt idx="127">
                  <c:v>13.7</c:v>
                </c:pt>
                <c:pt idx="128">
                  <c:v>13.8</c:v>
                </c:pt>
                <c:pt idx="129">
                  <c:v>13.9</c:v>
                </c:pt>
                <c:pt idx="130">
                  <c:v>14</c:v>
                </c:pt>
                <c:pt idx="131">
                  <c:v>14.1</c:v>
                </c:pt>
                <c:pt idx="132">
                  <c:v>14.2</c:v>
                </c:pt>
                <c:pt idx="133">
                  <c:v>14.3</c:v>
                </c:pt>
                <c:pt idx="134">
                  <c:v>14.4</c:v>
                </c:pt>
                <c:pt idx="135">
                  <c:v>14.5</c:v>
                </c:pt>
                <c:pt idx="136">
                  <c:v>14.6</c:v>
                </c:pt>
                <c:pt idx="137">
                  <c:v>14.7</c:v>
                </c:pt>
                <c:pt idx="138">
                  <c:v>14.8</c:v>
                </c:pt>
                <c:pt idx="139">
                  <c:v>14.9</c:v>
                </c:pt>
                <c:pt idx="140">
                  <c:v>15</c:v>
                </c:pt>
                <c:pt idx="141">
                  <c:v>15.1</c:v>
                </c:pt>
                <c:pt idx="142">
                  <c:v>15.2</c:v>
                </c:pt>
                <c:pt idx="143">
                  <c:v>15.3</c:v>
                </c:pt>
                <c:pt idx="144">
                  <c:v>15.4</c:v>
                </c:pt>
                <c:pt idx="145">
                  <c:v>15.5</c:v>
                </c:pt>
                <c:pt idx="146">
                  <c:v>15.6</c:v>
                </c:pt>
                <c:pt idx="147">
                  <c:v>15.7</c:v>
                </c:pt>
                <c:pt idx="148">
                  <c:v>15.8</c:v>
                </c:pt>
                <c:pt idx="149">
                  <c:v>15.9</c:v>
                </c:pt>
                <c:pt idx="150">
                  <c:v>16</c:v>
                </c:pt>
                <c:pt idx="151">
                  <c:v>16.1</c:v>
                </c:pt>
                <c:pt idx="152">
                  <c:v>16.2</c:v>
                </c:pt>
                <c:pt idx="153">
                  <c:v>16.3</c:v>
                </c:pt>
                <c:pt idx="154">
                  <c:v>16.4</c:v>
                </c:pt>
                <c:pt idx="155">
                  <c:v>16.5</c:v>
                </c:pt>
                <c:pt idx="156">
                  <c:v>16.6</c:v>
                </c:pt>
                <c:pt idx="157">
                  <c:v>16.7</c:v>
                </c:pt>
                <c:pt idx="158">
                  <c:v>16.8</c:v>
                </c:pt>
                <c:pt idx="159">
                  <c:v>16.9</c:v>
                </c:pt>
                <c:pt idx="160">
                  <c:v>17</c:v>
                </c:pt>
                <c:pt idx="161">
                  <c:v>17.1</c:v>
                </c:pt>
                <c:pt idx="162">
                  <c:v>17.2</c:v>
                </c:pt>
                <c:pt idx="163">
                  <c:v>17.3</c:v>
                </c:pt>
                <c:pt idx="164">
                  <c:v>17.4</c:v>
                </c:pt>
                <c:pt idx="165">
                  <c:v>17.5</c:v>
                </c:pt>
                <c:pt idx="166">
                  <c:v>17.6</c:v>
                </c:pt>
                <c:pt idx="167">
                  <c:v>17.7</c:v>
                </c:pt>
                <c:pt idx="168">
                  <c:v>17.8</c:v>
                </c:pt>
                <c:pt idx="169">
                  <c:v>17.9</c:v>
                </c:pt>
                <c:pt idx="170">
                  <c:v>18</c:v>
                </c:pt>
                <c:pt idx="171">
                  <c:v>18.1</c:v>
                </c:pt>
                <c:pt idx="172">
                  <c:v>18.2</c:v>
                </c:pt>
                <c:pt idx="173">
                  <c:v>18.3</c:v>
                </c:pt>
                <c:pt idx="174">
                  <c:v>18.4</c:v>
                </c:pt>
                <c:pt idx="175">
                  <c:v>18.5</c:v>
                </c:pt>
                <c:pt idx="176">
                  <c:v>18.6</c:v>
                </c:pt>
                <c:pt idx="177">
                  <c:v>18.7</c:v>
                </c:pt>
                <c:pt idx="178">
                  <c:v>18.8</c:v>
                </c:pt>
                <c:pt idx="179">
                  <c:v>18.9</c:v>
                </c:pt>
                <c:pt idx="180">
                  <c:v>19</c:v>
                </c:pt>
                <c:pt idx="181">
                  <c:v>19.1</c:v>
                </c:pt>
                <c:pt idx="182">
                  <c:v>19.2</c:v>
                </c:pt>
                <c:pt idx="183">
                  <c:v>19.3</c:v>
                </c:pt>
                <c:pt idx="184">
                  <c:v>19.4</c:v>
                </c:pt>
                <c:pt idx="185">
                  <c:v>19.5</c:v>
                </c:pt>
                <c:pt idx="186">
                  <c:v>19.6</c:v>
                </c:pt>
                <c:pt idx="187">
                  <c:v>19.7</c:v>
                </c:pt>
                <c:pt idx="188">
                  <c:v>19.8</c:v>
                </c:pt>
                <c:pt idx="189">
                  <c:v>19.9</c:v>
                </c:pt>
                <c:pt idx="190">
                  <c:v>20</c:v>
                </c:pt>
                <c:pt idx="191">
                  <c:v>20.1</c:v>
                </c:pt>
                <c:pt idx="192">
                  <c:v>20.2</c:v>
                </c:pt>
                <c:pt idx="193">
                  <c:v>20.3</c:v>
                </c:pt>
                <c:pt idx="194">
                  <c:v>20.4</c:v>
                </c:pt>
                <c:pt idx="195">
                  <c:v>20.5</c:v>
                </c:pt>
                <c:pt idx="196">
                  <c:v>20.6</c:v>
                </c:pt>
                <c:pt idx="197">
                  <c:v>20.7</c:v>
                </c:pt>
                <c:pt idx="198">
                  <c:v>20.8</c:v>
                </c:pt>
              </c:numCache>
            </c:numRef>
          </c:xVal>
          <c:yVal>
            <c:numRef>
              <c:f>临界携液!$L$2:$L$522</c:f>
              <c:numCache>
                <c:formatCode>0.00_);[Red]\(0.00\)</c:formatCode>
                <c:ptCount val="521"/>
                <c:pt idx="0">
                  <c:v>0.66970398623775</c:v>
                </c:pt>
                <c:pt idx="1">
                  <c:v>0.702292937405169</c:v>
                </c:pt>
                <c:pt idx="2">
                  <c:v>0.733418096493747</c:v>
                </c:pt>
                <c:pt idx="3">
                  <c:v>0.763258554852204</c:v>
                </c:pt>
                <c:pt idx="4">
                  <c:v>0.791959538837218</c:v>
                </c:pt>
                <c:pt idx="5">
                  <c:v>0.819640752041692</c:v>
                </c:pt>
                <c:pt idx="6">
                  <c:v>0.846402247540795</c:v>
                </c:pt>
                <c:pt idx="7">
                  <c:v>0.872328669239729</c:v>
                </c:pt>
                <c:pt idx="8">
                  <c:v>0.897492383990052</c:v>
                </c:pt>
                <c:pt idx="9">
                  <c:v>0.921955839703912</c:v>
                </c:pt>
                <c:pt idx="10">
                  <c:v>0.945773371158087</c:v>
                </c:pt>
                <c:pt idx="11">
                  <c:v>0.968992603827799</c:v>
                </c:pt>
                <c:pt idx="12">
                  <c:v>0.9916555599934</c:v>
                </c:pt>
                <c:pt idx="13">
                  <c:v>1.01379954084427</c:v>
                </c:pt>
                <c:pt idx="14">
                  <c:v>1.03545783765313</c:v>
                </c:pt>
                <c:pt idx="15">
                  <c:v>1.05666031084305</c:v>
                </c:pt>
                <c:pt idx="16">
                  <c:v>1.07743386575985</c:v>
                </c:pt>
                <c:pt idx="17">
                  <c:v>1.09780284681726</c:v>
                </c:pt>
                <c:pt idx="18">
                  <c:v>1.1177893665075</c:v>
                </c:pt>
                <c:pt idx="19">
                  <c:v>1.13741358197013</c:v>
                </c:pt>
                <c:pt idx="20">
                  <c:v>1.15669392898849</c:v>
                </c:pt>
                <c:pt idx="21">
                  <c:v>1.17564732116021</c:v>
                </c:pt>
                <c:pt idx="22">
                  <c:v>1.19428932037534</c:v>
                </c:pt>
                <c:pt idx="23">
                  <c:v>1.21263428349861</c:v>
                </c:pt>
                <c:pt idx="24">
                  <c:v>1.23069548919407</c:v>
                </c:pt>
                <c:pt idx="25">
                  <c:v>1.24848524808272</c:v>
                </c:pt>
                <c:pt idx="26">
                  <c:v>1.26601499883481</c:v>
                </c:pt>
                <c:pt idx="27">
                  <c:v>1.28329539233162</c:v>
                </c:pt>
                <c:pt idx="28">
                  <c:v>1.30033636565916</c:v>
                </c:pt>
                <c:pt idx="29">
                  <c:v>1.31714720739614</c:v>
                </c:pt>
                <c:pt idx="30">
                  <c:v>1.33373661541653</c:v>
                </c:pt>
                <c:pt idx="31">
                  <c:v>1.35011274822989</c:v>
                </c:pt>
                <c:pt idx="32">
                  <c:v>1.36628327072121</c:v>
                </c:pt>
                <c:pt idx="33">
                  <c:v>1.38225539501938</c:v>
                </c:pt>
                <c:pt idx="34">
                  <c:v>1.39803591711411</c:v>
                </c:pt>
                <c:pt idx="35">
                  <c:v>1.41363124974947</c:v>
                </c:pt>
                <c:pt idx="36">
                  <c:v>1.42904745204697</c:v>
                </c:pt>
                <c:pt idx="37">
                  <c:v>1.4442902562469</c:v>
                </c:pt>
                <c:pt idx="38">
                  <c:v>1.45936509190349</c:v>
                </c:pt>
                <c:pt idx="39">
                  <c:v>1.47427710782417</c:v>
                </c:pt>
                <c:pt idx="40">
                  <c:v>1.48903119200466</c:v>
                </c:pt>
                <c:pt idx="41">
                  <c:v>1.50363198977954</c:v>
                </c:pt>
                <c:pt idx="42">
                  <c:v>1.51808392037954</c:v>
                </c:pt>
                <c:pt idx="43">
                  <c:v>1.53239119206338</c:v>
                </c:pt>
                <c:pt idx="44">
                  <c:v>1.54655781597135</c:v>
                </c:pt>
                <c:pt idx="45">
                  <c:v>1.56058761883023</c:v>
                </c:pt>
                <c:pt idx="46">
                  <c:v>1.57448425462377</c:v>
                </c:pt>
                <c:pt idx="47">
                  <c:v>1.58825121533009</c:v>
                </c:pt>
                <c:pt idx="48">
                  <c:v>1.60189184081534</c:v>
                </c:pt>
                <c:pt idx="49">
                  <c:v>1.61540932796352</c:v>
                </c:pt>
                <c:pt idx="50">
                  <c:v>1.62880673911318</c:v>
                </c:pt>
                <c:pt idx="51">
                  <c:v>1.64208700986434</c:v>
                </c:pt>
                <c:pt idx="52">
                  <c:v>1.65525295631221</c:v>
                </c:pt>
                <c:pt idx="53">
                  <c:v>1.66830728175817</c:v>
                </c:pt>
                <c:pt idx="54">
                  <c:v>1.68125258294365</c:v>
                </c:pt>
                <c:pt idx="55">
                  <c:v>1.69409135584767</c:v>
                </c:pt>
                <c:pt idx="56">
                  <c:v>1.70682600108472</c:v>
                </c:pt>
                <c:pt idx="57">
                  <c:v>1.7194588289363</c:v>
                </c:pt>
                <c:pt idx="58">
                  <c:v>1.73199206404594</c:v>
                </c:pt>
                <c:pt idx="59">
                  <c:v>1.74442784980489</c:v>
                </c:pt>
                <c:pt idx="60">
                  <c:v>1.75676825245305</c:v>
                </c:pt>
                <c:pt idx="61">
                  <c:v>1.76901526491731</c:v>
                </c:pt>
                <c:pt idx="62">
                  <c:v>1.7811708104077</c:v>
                </c:pt>
                <c:pt idx="63">
                  <c:v>1.79323674578974</c:v>
                </c:pt>
                <c:pt idx="64">
                  <c:v>1.8052148647497</c:v>
                </c:pt>
                <c:pt idx="65">
                  <c:v>1.81710690076825</c:v>
                </c:pt>
                <c:pt idx="66">
                  <c:v>1.82891452991636</c:v>
                </c:pt>
                <c:pt idx="67">
                  <c:v>1.8406393734864</c:v>
                </c:pt>
                <c:pt idx="68">
                  <c:v>1.85228300046997</c:v>
                </c:pt>
                <c:pt idx="69">
                  <c:v>1.86384692989355</c:v>
                </c:pt>
                <c:pt idx="70">
                  <c:v>1.87533263302143</c:v>
                </c:pt>
                <c:pt idx="71">
                  <c:v>1.88674153543534</c:v>
                </c:pt>
                <c:pt idx="72">
                  <c:v>1.89807501899902</c:v>
                </c:pt>
                <c:pt idx="73">
                  <c:v>1.90933442371528</c:v>
                </c:pt>
                <c:pt idx="74">
                  <c:v>1.92052104948289</c:v>
                </c:pt>
                <c:pt idx="75">
                  <c:v>1.93163615775968</c:v>
                </c:pt>
                <c:pt idx="76">
                  <c:v>1.94268097313789</c:v>
                </c:pt>
                <c:pt idx="77">
                  <c:v>1.95365668483747</c:v>
                </c:pt>
                <c:pt idx="78">
                  <c:v>1.96456444812238</c:v>
                </c:pt>
                <c:pt idx="79">
                  <c:v>1.97540538564479</c:v>
                </c:pt>
                <c:pt idx="80">
                  <c:v>1.98618058872157</c:v>
                </c:pt>
                <c:pt idx="81">
                  <c:v>1.99689111854711</c:v>
                </c:pt>
                <c:pt idx="82">
                  <c:v>2.00753800734653</c:v>
                </c:pt>
                <c:pt idx="83">
                  <c:v>2.01812225947257</c:v>
                </c:pt>
                <c:pt idx="84">
                  <c:v>2.02864485244969</c:v>
                </c:pt>
                <c:pt idx="85">
                  <c:v>2.03910673796832</c:v>
                </c:pt>
                <c:pt idx="86">
                  <c:v>2.04950884283219</c:v>
                </c:pt>
                <c:pt idx="87">
                  <c:v>2.05985206986148</c:v>
                </c:pt>
                <c:pt idx="88">
                  <c:v>2.07013729875412</c:v>
                </c:pt>
                <c:pt idx="89">
                  <c:v>2.08036538690776</c:v>
                </c:pt>
                <c:pt idx="90">
                  <c:v>2.09053717020453</c:v>
                </c:pt>
                <c:pt idx="91">
                  <c:v>2.10065346376053</c:v>
                </c:pt>
                <c:pt idx="92">
                  <c:v>2.11071506264215</c:v>
                </c:pt>
                <c:pt idx="93">
                  <c:v>2.12072274255079</c:v>
                </c:pt>
                <c:pt idx="94">
                  <c:v>2.13067726047788</c:v>
                </c:pt>
                <c:pt idx="95">
                  <c:v>2.14057935533161</c:v>
                </c:pt>
                <c:pt idx="96">
                  <c:v>2.15042974853686</c:v>
                </c:pt>
                <c:pt idx="97">
                  <c:v>2.16022914460986</c:v>
                </c:pt>
                <c:pt idx="98">
                  <c:v>2.16997823170861</c:v>
                </c:pt>
                <c:pt idx="99">
                  <c:v>2.17967768216061</c:v>
                </c:pt>
                <c:pt idx="100">
                  <c:v>2.18932815296879</c:v>
                </c:pt>
                <c:pt idx="101">
                  <c:v>2.1989302862968</c:v>
                </c:pt>
                <c:pt idx="102">
                  <c:v>2.20848470993479</c:v>
                </c:pt>
                <c:pt idx="103">
                  <c:v>2.2179920377464</c:v>
                </c:pt>
                <c:pt idx="104">
                  <c:v>2.22745287009818</c:v>
                </c:pt>
                <c:pt idx="105">
                  <c:v>2.23686779427197</c:v>
                </c:pt>
                <c:pt idx="106">
                  <c:v>2.24623738486127</c:v>
                </c:pt>
                <c:pt idx="107">
                  <c:v>2.2555622041523</c:v>
                </c:pt>
                <c:pt idx="108">
                  <c:v>2.26484280249044</c:v>
                </c:pt>
                <c:pt idx="109">
                  <c:v>2.2740797186327</c:v>
                </c:pt>
                <c:pt idx="110">
                  <c:v>2.28327348008696</c:v>
                </c:pt>
                <c:pt idx="111">
                  <c:v>2.29242460343856</c:v>
                </c:pt>
                <c:pt idx="112">
                  <c:v>2.30153359466468</c:v>
                </c:pt>
                <c:pt idx="113">
                  <c:v>2.31060094943727</c:v>
                </c:pt>
                <c:pt idx="114">
                  <c:v>2.31962715341489</c:v>
                </c:pt>
                <c:pt idx="115">
                  <c:v>2.328612682524</c:v>
                </c:pt>
                <c:pt idx="116">
                  <c:v>2.33755800323014</c:v>
                </c:pt>
                <c:pt idx="117">
                  <c:v>2.34646357279951</c:v>
                </c:pt>
                <c:pt idx="118">
                  <c:v>2.35532983955125</c:v>
                </c:pt>
                <c:pt idx="119">
                  <c:v>2.36415724310093</c:v>
                </c:pt>
                <c:pt idx="120">
                  <c:v>2.37294621459557</c:v>
                </c:pt>
                <c:pt idx="121">
                  <c:v>2.38169717694051</c:v>
                </c:pt>
                <c:pt idx="122">
                  <c:v>2.39041054501855</c:v>
                </c:pt>
                <c:pt idx="123">
                  <c:v>2.39908672590166</c:v>
                </c:pt>
                <c:pt idx="124">
                  <c:v>2.40772611905553</c:v>
                </c:pt>
                <c:pt idx="125">
                  <c:v>2.41632911653724</c:v>
                </c:pt>
                <c:pt idx="126">
                  <c:v>2.42489610318644</c:v>
                </c:pt>
                <c:pt idx="127">
                  <c:v>2.43342745681015</c:v>
                </c:pt>
                <c:pt idx="128">
                  <c:v>2.44192354836158</c:v>
                </c:pt>
                <c:pt idx="129">
                  <c:v>2.45038474211307</c:v>
                </c:pt>
                <c:pt idx="130">
                  <c:v>2.45881139582352</c:v>
                </c:pt>
                <c:pt idx="131">
                  <c:v>2.46720386090037</c:v>
                </c:pt>
                <c:pt idx="132">
                  <c:v>2.47556248255654</c:v>
                </c:pt>
                <c:pt idx="133">
                  <c:v>2.48388759996232</c:v>
                </c:pt>
                <c:pt idx="134">
                  <c:v>2.49217954639251</c:v>
                </c:pt>
                <c:pt idx="135">
                  <c:v>2.50043864936904</c:v>
                </c:pt>
                <c:pt idx="136">
                  <c:v>2.50866523079912</c:v>
                </c:pt>
                <c:pt idx="137">
                  <c:v>2.51685960710914</c:v>
                </c:pt>
                <c:pt idx="138">
                  <c:v>2.52502208937454</c:v>
                </c:pt>
                <c:pt idx="139">
                  <c:v>2.53315298344571</c:v>
                </c:pt>
                <c:pt idx="140">
                  <c:v>2.54125259007006</c:v>
                </c:pt>
                <c:pt idx="141">
                  <c:v>2.54932120501054</c:v>
                </c:pt>
                <c:pt idx="142">
                  <c:v>2.55735911916055</c:v>
                </c:pt>
                <c:pt idx="143">
                  <c:v>2.56536661865552</c:v>
                </c:pt>
                <c:pt idx="144">
                  <c:v>2.57334398498115</c:v>
                </c:pt>
                <c:pt idx="145">
                  <c:v>2.58129149507857</c:v>
                </c:pt>
                <c:pt idx="146">
                  <c:v>2.58920942144644</c:v>
                </c:pt>
                <c:pt idx="147">
                  <c:v>2.59709803224008</c:v>
                </c:pt>
                <c:pt idx="148">
                  <c:v>2.60495759136777</c:v>
                </c:pt>
                <c:pt idx="149">
                  <c:v>2.61278835858442</c:v>
                </c:pt>
                <c:pt idx="150">
                  <c:v>2.62059058958242</c:v>
                </c:pt>
                <c:pt idx="151">
                  <c:v>2.6283645360801</c:v>
                </c:pt>
                <c:pt idx="152">
                  <c:v>2.63611044590763</c:v>
                </c:pt>
                <c:pt idx="153">
                  <c:v>2.64382856309062</c:v>
                </c:pt>
                <c:pt idx="154">
                  <c:v>2.65151912793134</c:v>
                </c:pt>
                <c:pt idx="155">
                  <c:v>2.65918237708776</c:v>
                </c:pt>
                <c:pt idx="156">
                  <c:v>2.66681854365048</c:v>
                </c:pt>
                <c:pt idx="157">
                  <c:v>2.67442785721747</c:v>
                </c:pt>
                <c:pt idx="158">
                  <c:v>2.68201054396694</c:v>
                </c:pt>
                <c:pt idx="159">
                  <c:v>2.68956682672816</c:v>
                </c:pt>
                <c:pt idx="160">
                  <c:v>2.69709692505045</c:v>
                </c:pt>
                <c:pt idx="161">
                  <c:v>2.70460105527034</c:v>
                </c:pt>
                <c:pt idx="162">
                  <c:v>2.71207943057695</c:v>
                </c:pt>
                <c:pt idx="163">
                  <c:v>2.71953226107572</c:v>
                </c:pt>
                <c:pt idx="164">
                  <c:v>2.72695975385042</c:v>
                </c:pt>
                <c:pt idx="165">
                  <c:v>2.7343621130236</c:v>
                </c:pt>
                <c:pt idx="166">
                  <c:v>2.74173953981549</c:v>
                </c:pt>
                <c:pt idx="167">
                  <c:v>2.74909223260139</c:v>
                </c:pt>
                <c:pt idx="168">
                  <c:v>2.7564203869676</c:v>
                </c:pt>
                <c:pt idx="169">
                  <c:v>2.76372419576597</c:v>
                </c:pt>
                <c:pt idx="170">
                  <c:v>2.77100384916703</c:v>
                </c:pt>
                <c:pt idx="171">
                  <c:v>2.77825953471187</c:v>
                </c:pt>
                <c:pt idx="172">
                  <c:v>2.78549143736268</c:v>
                </c:pt>
                <c:pt idx="173">
                  <c:v>2.79269973955203</c:v>
                </c:pt>
                <c:pt idx="174">
                  <c:v>2.79988462123101</c:v>
                </c:pt>
                <c:pt idx="175">
                  <c:v>2.80704625991614</c:v>
                </c:pt>
                <c:pt idx="176">
                  <c:v>2.81418483073516</c:v>
                </c:pt>
                <c:pt idx="177">
                  <c:v>2.82130050647174</c:v>
                </c:pt>
                <c:pt idx="178">
                  <c:v>2.82839345760906</c:v>
                </c:pt>
                <c:pt idx="179">
                  <c:v>2.8354638523724</c:v>
                </c:pt>
                <c:pt idx="180">
                  <c:v>2.8425118567707</c:v>
                </c:pt>
                <c:pt idx="181">
                  <c:v>2.84953763463718</c:v>
                </c:pt>
                <c:pt idx="182">
                  <c:v>2.8565413476689</c:v>
                </c:pt>
                <c:pt idx="183">
                  <c:v>2.86352315546555</c:v>
                </c:pt>
                <c:pt idx="184">
                  <c:v>2.87048321556718</c:v>
                </c:pt>
                <c:pt idx="185">
                  <c:v>2.87742168349117</c:v>
                </c:pt>
                <c:pt idx="186">
                  <c:v>2.88433871276832</c:v>
                </c:pt>
                <c:pt idx="187">
                  <c:v>2.89123445497808</c:v>
                </c:pt>
                <c:pt idx="188">
                  <c:v>2.89810905978303</c:v>
                </c:pt>
                <c:pt idx="189">
                  <c:v>2.90496267496255</c:v>
                </c:pt>
                <c:pt idx="190">
                  <c:v>2.91179544644572</c:v>
                </c:pt>
                <c:pt idx="191">
                  <c:v>2.9186075183435</c:v>
                </c:pt>
                <c:pt idx="192">
                  <c:v>2.92539903298021</c:v>
                </c:pt>
                <c:pt idx="193">
                  <c:v>2.93217013092428</c:v>
                </c:pt>
                <c:pt idx="194">
                  <c:v>2.93892095101831</c:v>
                </c:pt>
                <c:pt idx="195">
                  <c:v>2.94565163040855</c:v>
                </c:pt>
                <c:pt idx="196">
                  <c:v>2.95236230457361</c:v>
                </c:pt>
                <c:pt idx="197">
                  <c:v>2.95905310735264</c:v>
                </c:pt>
                <c:pt idx="198">
                  <c:v>2.96572417097287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临界携液!$M$1</c:f>
              <c:strCache>
                <c:ptCount val="1"/>
                <c:pt idx="0">
                  <c:v>Turner模型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临界携液!$E$2:$E$200</c:f>
              <c:numCache>
                <c:formatCode>General</c:formatCode>
                <c:ptCount val="199"/>
                <c:pt idx="0">
                  <c:v>1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</c:v>
                </c:pt>
                <c:pt idx="13">
                  <c:v>2.3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4.1</c:v>
                </c:pt>
                <c:pt idx="32">
                  <c:v>4.2</c:v>
                </c:pt>
                <c:pt idx="33">
                  <c:v>4.3</c:v>
                </c:pt>
                <c:pt idx="34">
                  <c:v>4.4</c:v>
                </c:pt>
                <c:pt idx="35">
                  <c:v>4.5</c:v>
                </c:pt>
                <c:pt idx="36">
                  <c:v>4.6</c:v>
                </c:pt>
                <c:pt idx="37">
                  <c:v>4.7</c:v>
                </c:pt>
                <c:pt idx="38">
                  <c:v>4.8</c:v>
                </c:pt>
                <c:pt idx="39">
                  <c:v>4.9</c:v>
                </c:pt>
                <c:pt idx="40">
                  <c:v>5</c:v>
                </c:pt>
                <c:pt idx="41">
                  <c:v>5.1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6.49999999999999</c:v>
                </c:pt>
                <c:pt idx="56">
                  <c:v>6.6</c:v>
                </c:pt>
                <c:pt idx="57">
                  <c:v>6.7</c:v>
                </c:pt>
                <c:pt idx="58">
                  <c:v>6.8</c:v>
                </c:pt>
                <c:pt idx="59">
                  <c:v>6.9</c:v>
                </c:pt>
                <c:pt idx="60">
                  <c:v>6.99999999999999</c:v>
                </c:pt>
                <c:pt idx="61">
                  <c:v>7.09999999999999</c:v>
                </c:pt>
                <c:pt idx="62">
                  <c:v>7.19999999999999</c:v>
                </c:pt>
                <c:pt idx="63">
                  <c:v>7.29999999999999</c:v>
                </c:pt>
                <c:pt idx="64">
                  <c:v>7.4</c:v>
                </c:pt>
                <c:pt idx="65">
                  <c:v>7.49999999999999</c:v>
                </c:pt>
                <c:pt idx="66">
                  <c:v>7.59999999999999</c:v>
                </c:pt>
                <c:pt idx="67">
                  <c:v>7.69999999999999</c:v>
                </c:pt>
                <c:pt idx="68">
                  <c:v>7.79999999999999</c:v>
                </c:pt>
                <c:pt idx="69">
                  <c:v>7.89999999999999</c:v>
                </c:pt>
                <c:pt idx="70">
                  <c:v>7.99999999999999</c:v>
                </c:pt>
                <c:pt idx="71">
                  <c:v>8.09999999999999</c:v>
                </c:pt>
                <c:pt idx="72">
                  <c:v>8.19999999999999</c:v>
                </c:pt>
                <c:pt idx="73">
                  <c:v>8.29999999999999</c:v>
                </c:pt>
                <c:pt idx="74">
                  <c:v>8.39999999999999</c:v>
                </c:pt>
                <c:pt idx="75">
                  <c:v>8.49999999999999</c:v>
                </c:pt>
                <c:pt idx="76">
                  <c:v>8.59999999999999</c:v>
                </c:pt>
                <c:pt idx="77">
                  <c:v>8.69999999999999</c:v>
                </c:pt>
                <c:pt idx="78">
                  <c:v>8.79999999999999</c:v>
                </c:pt>
                <c:pt idx="79">
                  <c:v>8.89999999999999</c:v>
                </c:pt>
                <c:pt idx="80">
                  <c:v>8.99999999999999</c:v>
                </c:pt>
                <c:pt idx="81">
                  <c:v>9.09999999999999</c:v>
                </c:pt>
                <c:pt idx="82">
                  <c:v>9.19999999999999</c:v>
                </c:pt>
                <c:pt idx="83">
                  <c:v>9.29999999999999</c:v>
                </c:pt>
                <c:pt idx="84">
                  <c:v>9.39999999999999</c:v>
                </c:pt>
                <c:pt idx="85">
                  <c:v>9.49999999999999</c:v>
                </c:pt>
                <c:pt idx="86">
                  <c:v>9.59999999999999</c:v>
                </c:pt>
                <c:pt idx="87">
                  <c:v>9.69999999999999</c:v>
                </c:pt>
                <c:pt idx="88">
                  <c:v>9.79999999999999</c:v>
                </c:pt>
                <c:pt idx="89">
                  <c:v>9.89999999999999</c:v>
                </c:pt>
                <c:pt idx="90">
                  <c:v>9.99999999999999</c:v>
                </c:pt>
                <c:pt idx="91">
                  <c:v>10.1</c:v>
                </c:pt>
                <c:pt idx="92">
                  <c:v>10.2</c:v>
                </c:pt>
                <c:pt idx="93">
                  <c:v>10.3</c:v>
                </c:pt>
                <c:pt idx="94">
                  <c:v>10.4</c:v>
                </c:pt>
                <c:pt idx="95">
                  <c:v>10.5</c:v>
                </c:pt>
                <c:pt idx="96">
                  <c:v>10.6</c:v>
                </c:pt>
                <c:pt idx="97">
                  <c:v>10.7</c:v>
                </c:pt>
                <c:pt idx="98">
                  <c:v>10.8</c:v>
                </c:pt>
                <c:pt idx="99">
                  <c:v>10.9</c:v>
                </c:pt>
                <c:pt idx="100">
                  <c:v>11</c:v>
                </c:pt>
                <c:pt idx="101">
                  <c:v>11.1</c:v>
                </c:pt>
                <c:pt idx="102">
                  <c:v>11.2</c:v>
                </c:pt>
                <c:pt idx="103">
                  <c:v>11.3</c:v>
                </c:pt>
                <c:pt idx="104">
                  <c:v>11.4</c:v>
                </c:pt>
                <c:pt idx="105">
                  <c:v>11.5</c:v>
                </c:pt>
                <c:pt idx="106">
                  <c:v>11.6</c:v>
                </c:pt>
                <c:pt idx="107">
                  <c:v>11.7</c:v>
                </c:pt>
                <c:pt idx="108">
                  <c:v>11.8</c:v>
                </c:pt>
                <c:pt idx="109">
                  <c:v>11.9</c:v>
                </c:pt>
                <c:pt idx="110">
                  <c:v>12</c:v>
                </c:pt>
                <c:pt idx="111">
                  <c:v>12.1</c:v>
                </c:pt>
                <c:pt idx="112">
                  <c:v>12.2</c:v>
                </c:pt>
                <c:pt idx="113">
                  <c:v>12.3</c:v>
                </c:pt>
                <c:pt idx="114">
                  <c:v>12.4</c:v>
                </c:pt>
                <c:pt idx="115">
                  <c:v>12.5</c:v>
                </c:pt>
                <c:pt idx="116">
                  <c:v>12.6</c:v>
                </c:pt>
                <c:pt idx="117">
                  <c:v>12.7</c:v>
                </c:pt>
                <c:pt idx="118">
                  <c:v>12.8</c:v>
                </c:pt>
                <c:pt idx="119">
                  <c:v>12.9</c:v>
                </c:pt>
                <c:pt idx="120">
                  <c:v>13</c:v>
                </c:pt>
                <c:pt idx="121">
                  <c:v>13.1</c:v>
                </c:pt>
                <c:pt idx="122">
                  <c:v>13.2</c:v>
                </c:pt>
                <c:pt idx="123">
                  <c:v>13.3</c:v>
                </c:pt>
                <c:pt idx="124">
                  <c:v>13.4</c:v>
                </c:pt>
                <c:pt idx="125">
                  <c:v>13.5</c:v>
                </c:pt>
                <c:pt idx="126">
                  <c:v>13.6</c:v>
                </c:pt>
                <c:pt idx="127">
                  <c:v>13.7</c:v>
                </c:pt>
                <c:pt idx="128">
                  <c:v>13.8</c:v>
                </c:pt>
                <c:pt idx="129">
                  <c:v>13.9</c:v>
                </c:pt>
                <c:pt idx="130">
                  <c:v>14</c:v>
                </c:pt>
                <c:pt idx="131">
                  <c:v>14.1</c:v>
                </c:pt>
                <c:pt idx="132">
                  <c:v>14.2</c:v>
                </c:pt>
                <c:pt idx="133">
                  <c:v>14.3</c:v>
                </c:pt>
                <c:pt idx="134">
                  <c:v>14.4</c:v>
                </c:pt>
                <c:pt idx="135">
                  <c:v>14.5</c:v>
                </c:pt>
                <c:pt idx="136">
                  <c:v>14.6</c:v>
                </c:pt>
                <c:pt idx="137">
                  <c:v>14.7</c:v>
                </c:pt>
                <c:pt idx="138">
                  <c:v>14.8</c:v>
                </c:pt>
                <c:pt idx="139">
                  <c:v>14.9</c:v>
                </c:pt>
                <c:pt idx="140">
                  <c:v>15</c:v>
                </c:pt>
                <c:pt idx="141">
                  <c:v>15.1</c:v>
                </c:pt>
                <c:pt idx="142">
                  <c:v>15.2</c:v>
                </c:pt>
                <c:pt idx="143">
                  <c:v>15.3</c:v>
                </c:pt>
                <c:pt idx="144">
                  <c:v>15.4</c:v>
                </c:pt>
                <c:pt idx="145">
                  <c:v>15.5</c:v>
                </c:pt>
                <c:pt idx="146">
                  <c:v>15.6</c:v>
                </c:pt>
                <c:pt idx="147">
                  <c:v>15.7</c:v>
                </c:pt>
                <c:pt idx="148">
                  <c:v>15.8</c:v>
                </c:pt>
                <c:pt idx="149">
                  <c:v>15.9</c:v>
                </c:pt>
                <c:pt idx="150">
                  <c:v>16</c:v>
                </c:pt>
                <c:pt idx="151">
                  <c:v>16.1</c:v>
                </c:pt>
                <c:pt idx="152">
                  <c:v>16.2</c:v>
                </c:pt>
                <c:pt idx="153">
                  <c:v>16.3</c:v>
                </c:pt>
                <c:pt idx="154">
                  <c:v>16.4</c:v>
                </c:pt>
                <c:pt idx="155">
                  <c:v>16.5</c:v>
                </c:pt>
                <c:pt idx="156">
                  <c:v>16.6</c:v>
                </c:pt>
                <c:pt idx="157">
                  <c:v>16.7</c:v>
                </c:pt>
                <c:pt idx="158">
                  <c:v>16.8</c:v>
                </c:pt>
                <c:pt idx="159">
                  <c:v>16.9</c:v>
                </c:pt>
                <c:pt idx="160">
                  <c:v>17</c:v>
                </c:pt>
                <c:pt idx="161">
                  <c:v>17.1</c:v>
                </c:pt>
                <c:pt idx="162">
                  <c:v>17.2</c:v>
                </c:pt>
                <c:pt idx="163">
                  <c:v>17.3</c:v>
                </c:pt>
                <c:pt idx="164">
                  <c:v>17.4</c:v>
                </c:pt>
                <c:pt idx="165">
                  <c:v>17.5</c:v>
                </c:pt>
                <c:pt idx="166">
                  <c:v>17.6</c:v>
                </c:pt>
                <c:pt idx="167">
                  <c:v>17.7</c:v>
                </c:pt>
                <c:pt idx="168">
                  <c:v>17.8</c:v>
                </c:pt>
                <c:pt idx="169">
                  <c:v>17.9</c:v>
                </c:pt>
                <c:pt idx="170">
                  <c:v>18</c:v>
                </c:pt>
                <c:pt idx="171">
                  <c:v>18.1</c:v>
                </c:pt>
                <c:pt idx="172">
                  <c:v>18.2</c:v>
                </c:pt>
                <c:pt idx="173">
                  <c:v>18.3</c:v>
                </c:pt>
                <c:pt idx="174">
                  <c:v>18.4</c:v>
                </c:pt>
                <c:pt idx="175">
                  <c:v>18.5</c:v>
                </c:pt>
                <c:pt idx="176">
                  <c:v>18.6</c:v>
                </c:pt>
                <c:pt idx="177">
                  <c:v>18.7</c:v>
                </c:pt>
                <c:pt idx="178">
                  <c:v>18.8</c:v>
                </c:pt>
                <c:pt idx="179">
                  <c:v>18.9</c:v>
                </c:pt>
                <c:pt idx="180">
                  <c:v>19</c:v>
                </c:pt>
                <c:pt idx="181">
                  <c:v>19.1</c:v>
                </c:pt>
                <c:pt idx="182">
                  <c:v>19.2</c:v>
                </c:pt>
                <c:pt idx="183">
                  <c:v>19.3</c:v>
                </c:pt>
                <c:pt idx="184">
                  <c:v>19.4</c:v>
                </c:pt>
                <c:pt idx="185">
                  <c:v>19.5</c:v>
                </c:pt>
                <c:pt idx="186">
                  <c:v>19.6</c:v>
                </c:pt>
                <c:pt idx="187">
                  <c:v>19.7</c:v>
                </c:pt>
                <c:pt idx="188">
                  <c:v>19.8</c:v>
                </c:pt>
                <c:pt idx="189">
                  <c:v>19.9</c:v>
                </c:pt>
                <c:pt idx="190">
                  <c:v>20</c:v>
                </c:pt>
                <c:pt idx="191">
                  <c:v>20.1</c:v>
                </c:pt>
                <c:pt idx="192">
                  <c:v>20.2</c:v>
                </c:pt>
                <c:pt idx="193">
                  <c:v>20.3</c:v>
                </c:pt>
                <c:pt idx="194">
                  <c:v>20.4</c:v>
                </c:pt>
                <c:pt idx="195">
                  <c:v>20.5</c:v>
                </c:pt>
                <c:pt idx="196">
                  <c:v>20.6</c:v>
                </c:pt>
                <c:pt idx="197">
                  <c:v>20.7</c:v>
                </c:pt>
                <c:pt idx="198">
                  <c:v>20.8</c:v>
                </c:pt>
              </c:numCache>
            </c:numRef>
          </c:xVal>
          <c:yVal>
            <c:numRef>
              <c:f>临界携液!$M$2:$M$522</c:f>
              <c:numCache>
                <c:formatCode>0.00_);[Red]\(0.00\)</c:formatCode>
                <c:ptCount val="521"/>
                <c:pt idx="0">
                  <c:v>1.76801852366766</c:v>
                </c:pt>
                <c:pt idx="1">
                  <c:v>1.85405335474965</c:v>
                </c:pt>
                <c:pt idx="2">
                  <c:v>1.93622377474349</c:v>
                </c:pt>
                <c:pt idx="3">
                  <c:v>2.01500258480982</c:v>
                </c:pt>
                <c:pt idx="4">
                  <c:v>2.09077318253026</c:v>
                </c:pt>
                <c:pt idx="5">
                  <c:v>2.16385158539007</c:v>
                </c:pt>
                <c:pt idx="6">
                  <c:v>2.2345019335077</c:v>
                </c:pt>
                <c:pt idx="7">
                  <c:v>2.30294768679289</c:v>
                </c:pt>
                <c:pt idx="8">
                  <c:v>2.36937989373374</c:v>
                </c:pt>
                <c:pt idx="9">
                  <c:v>2.43396341681833</c:v>
                </c:pt>
                <c:pt idx="10">
                  <c:v>2.49684169985735</c:v>
                </c:pt>
                <c:pt idx="11">
                  <c:v>2.55814047410539</c:v>
                </c:pt>
                <c:pt idx="12">
                  <c:v>2.61797067838258</c:v>
                </c:pt>
                <c:pt idx="13">
                  <c:v>2.67643078782888</c:v>
                </c:pt>
                <c:pt idx="14">
                  <c:v>2.73360869140425</c:v>
                </c:pt>
                <c:pt idx="15">
                  <c:v>2.78958322062566</c:v>
                </c:pt>
                <c:pt idx="16">
                  <c:v>2.844425405606</c:v>
                </c:pt>
                <c:pt idx="17">
                  <c:v>2.89819951559756</c:v>
                </c:pt>
                <c:pt idx="18">
                  <c:v>2.9509639275798</c:v>
                </c:pt>
                <c:pt idx="19">
                  <c:v>3.00277185640113</c:v>
                </c:pt>
                <c:pt idx="20">
                  <c:v>3.05367197252961</c:v>
                </c:pt>
                <c:pt idx="21">
                  <c:v>3.10370892786295</c:v>
                </c:pt>
                <c:pt idx="22">
                  <c:v>3.15292380579091</c:v>
                </c:pt>
                <c:pt idx="23">
                  <c:v>3.20135450843633</c:v>
                </c:pt>
                <c:pt idx="24">
                  <c:v>3.24903609147234</c:v>
                </c:pt>
                <c:pt idx="25">
                  <c:v>3.29600105493839</c:v>
                </c:pt>
                <c:pt idx="26">
                  <c:v>3.3422795969239</c:v>
                </c:pt>
                <c:pt idx="27">
                  <c:v>3.38789983575548</c:v>
                </c:pt>
                <c:pt idx="28">
                  <c:v>3.43288800534019</c:v>
                </c:pt>
                <c:pt idx="29">
                  <c:v>3.4772686275258</c:v>
                </c:pt>
                <c:pt idx="30">
                  <c:v>3.52106466469963</c:v>
                </c:pt>
                <c:pt idx="31">
                  <c:v>3.56429765532692</c:v>
                </c:pt>
                <c:pt idx="32">
                  <c:v>3.60698783470399</c:v>
                </c:pt>
                <c:pt idx="33">
                  <c:v>3.64915424285117</c:v>
                </c:pt>
                <c:pt idx="34">
                  <c:v>3.69081482118125</c:v>
                </c:pt>
                <c:pt idx="35">
                  <c:v>3.7319864993386</c:v>
                </c:pt>
                <c:pt idx="36">
                  <c:v>3.772685273404</c:v>
                </c:pt>
                <c:pt idx="37">
                  <c:v>3.8129262764918</c:v>
                </c:pt>
                <c:pt idx="38">
                  <c:v>3.85272384262522</c:v>
                </c:pt>
                <c:pt idx="39">
                  <c:v>3.8920915646558</c:v>
                </c:pt>
                <c:pt idx="40">
                  <c:v>3.93104234689229</c:v>
                </c:pt>
                <c:pt idx="41">
                  <c:v>3.96958845301798</c:v>
                </c:pt>
                <c:pt idx="42">
                  <c:v>4.00774154980197</c:v>
                </c:pt>
                <c:pt idx="43">
                  <c:v>4.04551274704731</c:v>
                </c:pt>
                <c:pt idx="44">
                  <c:v>4.08291263416437</c:v>
                </c:pt>
                <c:pt idx="45">
                  <c:v>4.11995131371179</c:v>
                </c:pt>
                <c:pt idx="46">
                  <c:v>4.15663843220675</c:v>
                </c:pt>
                <c:pt idx="47">
                  <c:v>4.19298320847143</c:v>
                </c:pt>
                <c:pt idx="48">
                  <c:v>4.22899445975249</c:v>
                </c:pt>
                <c:pt idx="49">
                  <c:v>4.26468062582369</c:v>
                </c:pt>
                <c:pt idx="50">
                  <c:v>4.30004979125878</c:v>
                </c:pt>
                <c:pt idx="51">
                  <c:v>4.33510970604187</c:v>
                </c:pt>
                <c:pt idx="52">
                  <c:v>4.36986780466424</c:v>
                </c:pt>
                <c:pt idx="53">
                  <c:v>4.40433122384156</c:v>
                </c:pt>
                <c:pt idx="54">
                  <c:v>4.43850681897123</c:v>
                </c:pt>
                <c:pt idx="55">
                  <c:v>4.47240117943784</c:v>
                </c:pt>
                <c:pt idx="56">
                  <c:v>4.50602064286366</c:v>
                </c:pt>
                <c:pt idx="57">
                  <c:v>4.53937130839183</c:v>
                </c:pt>
                <c:pt idx="58">
                  <c:v>4.57245904908127</c:v>
                </c:pt>
                <c:pt idx="59">
                  <c:v>4.60528952348492</c:v>
                </c:pt>
                <c:pt idx="60">
                  <c:v>4.63786818647606</c:v>
                </c:pt>
                <c:pt idx="61">
                  <c:v>4.67020029938169</c:v>
                </c:pt>
                <c:pt idx="62">
                  <c:v>4.70229093947633</c:v>
                </c:pt>
                <c:pt idx="63">
                  <c:v>4.73414500888491</c:v>
                </c:pt>
                <c:pt idx="64">
                  <c:v>4.76576724293921</c:v>
                </c:pt>
                <c:pt idx="65">
                  <c:v>4.79716221802818</c:v>
                </c:pt>
                <c:pt idx="66">
                  <c:v>4.8283343589792</c:v>
                </c:pt>
                <c:pt idx="67">
                  <c:v>4.85928794600408</c:v>
                </c:pt>
                <c:pt idx="68">
                  <c:v>4.89002712124073</c:v>
                </c:pt>
                <c:pt idx="69">
                  <c:v>4.92055589491897</c:v>
                </c:pt>
                <c:pt idx="70">
                  <c:v>4.95087815117656</c:v>
                </c:pt>
                <c:pt idx="71">
                  <c:v>4.98099765354931</c:v>
                </c:pt>
                <c:pt idx="72">
                  <c:v>5.01091805015741</c:v>
                </c:pt>
                <c:pt idx="73">
                  <c:v>5.04064287860833</c:v>
                </c:pt>
                <c:pt idx="74">
                  <c:v>5.07017557063484</c:v>
                </c:pt>
                <c:pt idx="75">
                  <c:v>5.09951945648556</c:v>
                </c:pt>
                <c:pt idx="76">
                  <c:v>5.12867776908404</c:v>
                </c:pt>
                <c:pt idx="77">
                  <c:v>5.15765364797091</c:v>
                </c:pt>
                <c:pt idx="78">
                  <c:v>5.18645014304307</c:v>
                </c:pt>
                <c:pt idx="79">
                  <c:v>5.21507021810226</c:v>
                </c:pt>
                <c:pt idx="80">
                  <c:v>5.24351675422494</c:v>
                </c:pt>
                <c:pt idx="81">
                  <c:v>5.27179255296437</c:v>
                </c:pt>
                <c:pt idx="82">
                  <c:v>5.29990033939483</c:v>
                </c:pt>
                <c:pt idx="83">
                  <c:v>5.32784276500758</c:v>
                </c:pt>
                <c:pt idx="84">
                  <c:v>5.35562241046718</c:v>
                </c:pt>
                <c:pt idx="85">
                  <c:v>5.38324178823636</c:v>
                </c:pt>
                <c:pt idx="86">
                  <c:v>5.41070334507699</c:v>
                </c:pt>
                <c:pt idx="87">
                  <c:v>5.43800946443431</c:v>
                </c:pt>
                <c:pt idx="88">
                  <c:v>5.46516246871087</c:v>
                </c:pt>
                <c:pt idx="89">
                  <c:v>5.49216462143649</c:v>
                </c:pt>
                <c:pt idx="90">
                  <c:v>5.51901812933996</c:v>
                </c:pt>
                <c:pt idx="91">
                  <c:v>5.54572514432781</c:v>
                </c:pt>
                <c:pt idx="92">
                  <c:v>5.57228776537527</c:v>
                </c:pt>
                <c:pt idx="93">
                  <c:v>5.59870804033407</c:v>
                </c:pt>
                <c:pt idx="94">
                  <c:v>5.6249879676616</c:v>
                </c:pt>
                <c:pt idx="95">
                  <c:v>5.65112949807544</c:v>
                </c:pt>
                <c:pt idx="96">
                  <c:v>5.67713453613732</c:v>
                </c:pt>
                <c:pt idx="97">
                  <c:v>5.70300494177002</c:v>
                </c:pt>
                <c:pt idx="98">
                  <c:v>5.72874253171072</c:v>
                </c:pt>
                <c:pt idx="99">
                  <c:v>5.75434908090401</c:v>
                </c:pt>
                <c:pt idx="100">
                  <c:v>5.77982632383759</c:v>
                </c:pt>
                <c:pt idx="101">
                  <c:v>5.80517595582356</c:v>
                </c:pt>
                <c:pt idx="102">
                  <c:v>5.83039963422784</c:v>
                </c:pt>
                <c:pt idx="103">
                  <c:v>5.8554989796505</c:v>
                </c:pt>
                <c:pt idx="104">
                  <c:v>5.8804755770592</c:v>
                </c:pt>
                <c:pt idx="105">
                  <c:v>5.90533097687799</c:v>
                </c:pt>
                <c:pt idx="106">
                  <c:v>5.93006669603374</c:v>
                </c:pt>
                <c:pt idx="107">
                  <c:v>5.95468421896208</c:v>
                </c:pt>
                <c:pt idx="108">
                  <c:v>5.97918499857477</c:v>
                </c:pt>
                <c:pt idx="109">
                  <c:v>6.00357045719032</c:v>
                </c:pt>
                <c:pt idx="110">
                  <c:v>6.02784198742958</c:v>
                </c:pt>
                <c:pt idx="111">
                  <c:v>6.05200095307779</c:v>
                </c:pt>
                <c:pt idx="112">
                  <c:v>6.07604868991474</c:v>
                </c:pt>
                <c:pt idx="113">
                  <c:v>6.09998650651439</c:v>
                </c:pt>
                <c:pt idx="114">
                  <c:v>6.12381568501531</c:v>
                </c:pt>
                <c:pt idx="115">
                  <c:v>6.14753748186335</c:v>
                </c:pt>
                <c:pt idx="116">
                  <c:v>6.17115312852757</c:v>
                </c:pt>
                <c:pt idx="117">
                  <c:v>6.1946638321907</c:v>
                </c:pt>
                <c:pt idx="118">
                  <c:v>6.2180707764153</c:v>
                </c:pt>
                <c:pt idx="119">
                  <c:v>6.24137512178647</c:v>
                </c:pt>
                <c:pt idx="120">
                  <c:v>6.26457800653232</c:v>
                </c:pt>
                <c:pt idx="121">
                  <c:v>6.28768054712294</c:v>
                </c:pt>
                <c:pt idx="122">
                  <c:v>6.31068383884897</c:v>
                </c:pt>
                <c:pt idx="123">
                  <c:v>6.33358895638039</c:v>
                </c:pt>
                <c:pt idx="124">
                  <c:v>6.3563969543066</c:v>
                </c:pt>
                <c:pt idx="125">
                  <c:v>6.37910886765831</c:v>
                </c:pt>
                <c:pt idx="126">
                  <c:v>6.40172571241219</c:v>
                </c:pt>
                <c:pt idx="127">
                  <c:v>6.42424848597879</c:v>
                </c:pt>
                <c:pt idx="128">
                  <c:v>6.44667816767457</c:v>
                </c:pt>
                <c:pt idx="129">
                  <c:v>6.46901571917851</c:v>
                </c:pt>
                <c:pt idx="130">
                  <c:v>6.49126208497409</c:v>
                </c:pt>
                <c:pt idx="131">
                  <c:v>6.51341819277698</c:v>
                </c:pt>
                <c:pt idx="132">
                  <c:v>6.53548495394928</c:v>
                </c:pt>
                <c:pt idx="133">
                  <c:v>6.55746326390052</c:v>
                </c:pt>
                <c:pt idx="134">
                  <c:v>6.57935400247622</c:v>
                </c:pt>
                <c:pt idx="135">
                  <c:v>6.60115803433426</c:v>
                </c:pt>
                <c:pt idx="136">
                  <c:v>6.62287620930967</c:v>
                </c:pt>
                <c:pt idx="137">
                  <c:v>6.64450936276812</c:v>
                </c:pt>
                <c:pt idx="138">
                  <c:v>6.66605831594879</c:v>
                </c:pt>
                <c:pt idx="139">
                  <c:v>6.68752387629666</c:v>
                </c:pt>
                <c:pt idx="140">
                  <c:v>6.70890683778495</c:v>
                </c:pt>
                <c:pt idx="141">
                  <c:v>6.73020798122782</c:v>
                </c:pt>
                <c:pt idx="142">
                  <c:v>6.75142807458387</c:v>
                </c:pt>
                <c:pt idx="143">
                  <c:v>6.77256787325058</c:v>
                </c:pt>
                <c:pt idx="144">
                  <c:v>6.79362812035023</c:v>
                </c:pt>
                <c:pt idx="145">
                  <c:v>6.81460954700743</c:v>
                </c:pt>
                <c:pt idx="146">
                  <c:v>6.83551287261861</c:v>
                </c:pt>
                <c:pt idx="147">
                  <c:v>6.8563388051138</c:v>
                </c:pt>
                <c:pt idx="148">
                  <c:v>6.87708804121092</c:v>
                </c:pt>
                <c:pt idx="149">
                  <c:v>6.89776126666287</c:v>
                </c:pt>
                <c:pt idx="150">
                  <c:v>6.91835915649759</c:v>
                </c:pt>
                <c:pt idx="151">
                  <c:v>6.93888237525145</c:v>
                </c:pt>
                <c:pt idx="152">
                  <c:v>6.95933157719614</c:v>
                </c:pt>
                <c:pt idx="153">
                  <c:v>6.97970740655923</c:v>
                </c:pt>
                <c:pt idx="154">
                  <c:v>7.00001049773873</c:v>
                </c:pt>
                <c:pt idx="155">
                  <c:v>7.02024147551169</c:v>
                </c:pt>
                <c:pt idx="156">
                  <c:v>7.04040095523726</c:v>
                </c:pt>
                <c:pt idx="157">
                  <c:v>7.06048954305412</c:v>
                </c:pt>
                <c:pt idx="158">
                  <c:v>7.08050783607273</c:v>
                </c:pt>
                <c:pt idx="159">
                  <c:v>7.10045642256235</c:v>
                </c:pt>
                <c:pt idx="160">
                  <c:v>7.1203358821332</c:v>
                </c:pt>
                <c:pt idx="161">
                  <c:v>7.14014678591369</c:v>
                </c:pt>
                <c:pt idx="162">
                  <c:v>7.15988969672315</c:v>
                </c:pt>
                <c:pt idx="163">
                  <c:v>7.1795651692399</c:v>
                </c:pt>
                <c:pt idx="164">
                  <c:v>7.19917375016511</c:v>
                </c:pt>
                <c:pt idx="165">
                  <c:v>7.21871597838231</c:v>
                </c:pt>
                <c:pt idx="166">
                  <c:v>7.2381923851129</c:v>
                </c:pt>
                <c:pt idx="167">
                  <c:v>7.25760349406767</c:v>
                </c:pt>
                <c:pt idx="168">
                  <c:v>7.27694982159447</c:v>
                </c:pt>
                <c:pt idx="169">
                  <c:v>7.29623187682215</c:v>
                </c:pt>
                <c:pt idx="170">
                  <c:v>7.31545016180096</c:v>
                </c:pt>
                <c:pt idx="171">
                  <c:v>7.33460517163934</c:v>
                </c:pt>
                <c:pt idx="172">
                  <c:v>7.35369739463747</c:v>
                </c:pt>
                <c:pt idx="173">
                  <c:v>7.37272731241735</c:v>
                </c:pt>
                <c:pt idx="174">
                  <c:v>7.39169540004985</c:v>
                </c:pt>
                <c:pt idx="175">
                  <c:v>7.4106021261786</c:v>
                </c:pt>
                <c:pt idx="176">
                  <c:v>7.42944795314083</c:v>
                </c:pt>
                <c:pt idx="177">
                  <c:v>7.4482333370854</c:v>
                </c:pt>
                <c:pt idx="178">
                  <c:v>7.46695872808792</c:v>
                </c:pt>
                <c:pt idx="179">
                  <c:v>7.48562457026313</c:v>
                </c:pt>
                <c:pt idx="180">
                  <c:v>7.50423130187465</c:v>
                </c:pt>
                <c:pt idx="181">
                  <c:v>7.52277935544215</c:v>
                </c:pt>
                <c:pt idx="182">
                  <c:v>7.54126915784591</c:v>
                </c:pt>
                <c:pt idx="183">
                  <c:v>7.55970113042905</c:v>
                </c:pt>
                <c:pt idx="184">
                  <c:v>7.57807568909735</c:v>
                </c:pt>
                <c:pt idx="185">
                  <c:v>7.59639324441668</c:v>
                </c:pt>
                <c:pt idx="186">
                  <c:v>7.61465420170835</c:v>
                </c:pt>
                <c:pt idx="187">
                  <c:v>7.63285896114213</c:v>
                </c:pt>
                <c:pt idx="188">
                  <c:v>7.65100791782721</c:v>
                </c:pt>
                <c:pt idx="189">
                  <c:v>7.66910146190114</c:v>
                </c:pt>
                <c:pt idx="190">
                  <c:v>7.6871399786167</c:v>
                </c:pt>
                <c:pt idx="191">
                  <c:v>7.70512384842683</c:v>
                </c:pt>
                <c:pt idx="192">
                  <c:v>7.72305344706775</c:v>
                </c:pt>
                <c:pt idx="193">
                  <c:v>7.74092914564009</c:v>
                </c:pt>
                <c:pt idx="194">
                  <c:v>7.75875131068835</c:v>
                </c:pt>
                <c:pt idx="195">
                  <c:v>7.77652030427858</c:v>
                </c:pt>
                <c:pt idx="196">
                  <c:v>7.79423648407433</c:v>
                </c:pt>
                <c:pt idx="197">
                  <c:v>7.81190020341096</c:v>
                </c:pt>
                <c:pt idx="198">
                  <c:v>7.82951181136837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临界携液!$N$1</c:f>
              <c:strCache>
                <c:ptCount val="1"/>
                <c:pt idx="0">
                  <c:v>王毅忠模型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临界携液!$E$2:$E$200</c:f>
              <c:numCache>
                <c:formatCode>General</c:formatCode>
                <c:ptCount val="199"/>
                <c:pt idx="0">
                  <c:v>1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</c:v>
                </c:pt>
                <c:pt idx="13">
                  <c:v>2.3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4.1</c:v>
                </c:pt>
                <c:pt idx="32">
                  <c:v>4.2</c:v>
                </c:pt>
                <c:pt idx="33">
                  <c:v>4.3</c:v>
                </c:pt>
                <c:pt idx="34">
                  <c:v>4.4</c:v>
                </c:pt>
                <c:pt idx="35">
                  <c:v>4.5</c:v>
                </c:pt>
                <c:pt idx="36">
                  <c:v>4.6</c:v>
                </c:pt>
                <c:pt idx="37">
                  <c:v>4.7</c:v>
                </c:pt>
                <c:pt idx="38">
                  <c:v>4.8</c:v>
                </c:pt>
                <c:pt idx="39">
                  <c:v>4.9</c:v>
                </c:pt>
                <c:pt idx="40">
                  <c:v>5</c:v>
                </c:pt>
                <c:pt idx="41">
                  <c:v>5.1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6.49999999999999</c:v>
                </c:pt>
                <c:pt idx="56">
                  <c:v>6.6</c:v>
                </c:pt>
                <c:pt idx="57">
                  <c:v>6.7</c:v>
                </c:pt>
                <c:pt idx="58">
                  <c:v>6.8</c:v>
                </c:pt>
                <c:pt idx="59">
                  <c:v>6.9</c:v>
                </c:pt>
                <c:pt idx="60">
                  <c:v>6.99999999999999</c:v>
                </c:pt>
                <c:pt idx="61">
                  <c:v>7.09999999999999</c:v>
                </c:pt>
                <c:pt idx="62">
                  <c:v>7.19999999999999</c:v>
                </c:pt>
                <c:pt idx="63">
                  <c:v>7.29999999999999</c:v>
                </c:pt>
                <c:pt idx="64">
                  <c:v>7.4</c:v>
                </c:pt>
                <c:pt idx="65">
                  <c:v>7.49999999999999</c:v>
                </c:pt>
                <c:pt idx="66">
                  <c:v>7.59999999999999</c:v>
                </c:pt>
                <c:pt idx="67">
                  <c:v>7.69999999999999</c:v>
                </c:pt>
                <c:pt idx="68">
                  <c:v>7.79999999999999</c:v>
                </c:pt>
                <c:pt idx="69">
                  <c:v>7.89999999999999</c:v>
                </c:pt>
                <c:pt idx="70">
                  <c:v>7.99999999999999</c:v>
                </c:pt>
                <c:pt idx="71">
                  <c:v>8.09999999999999</c:v>
                </c:pt>
                <c:pt idx="72">
                  <c:v>8.19999999999999</c:v>
                </c:pt>
                <c:pt idx="73">
                  <c:v>8.29999999999999</c:v>
                </c:pt>
                <c:pt idx="74">
                  <c:v>8.39999999999999</c:v>
                </c:pt>
                <c:pt idx="75">
                  <c:v>8.49999999999999</c:v>
                </c:pt>
                <c:pt idx="76">
                  <c:v>8.59999999999999</c:v>
                </c:pt>
                <c:pt idx="77">
                  <c:v>8.69999999999999</c:v>
                </c:pt>
                <c:pt idx="78">
                  <c:v>8.79999999999999</c:v>
                </c:pt>
                <c:pt idx="79">
                  <c:v>8.89999999999999</c:v>
                </c:pt>
                <c:pt idx="80">
                  <c:v>8.99999999999999</c:v>
                </c:pt>
                <c:pt idx="81">
                  <c:v>9.09999999999999</c:v>
                </c:pt>
                <c:pt idx="82">
                  <c:v>9.19999999999999</c:v>
                </c:pt>
                <c:pt idx="83">
                  <c:v>9.29999999999999</c:v>
                </c:pt>
                <c:pt idx="84">
                  <c:v>9.39999999999999</c:v>
                </c:pt>
                <c:pt idx="85">
                  <c:v>9.49999999999999</c:v>
                </c:pt>
                <c:pt idx="86">
                  <c:v>9.59999999999999</c:v>
                </c:pt>
                <c:pt idx="87">
                  <c:v>9.69999999999999</c:v>
                </c:pt>
                <c:pt idx="88">
                  <c:v>9.79999999999999</c:v>
                </c:pt>
                <c:pt idx="89">
                  <c:v>9.89999999999999</c:v>
                </c:pt>
                <c:pt idx="90">
                  <c:v>9.99999999999999</c:v>
                </c:pt>
                <c:pt idx="91">
                  <c:v>10.1</c:v>
                </c:pt>
                <c:pt idx="92">
                  <c:v>10.2</c:v>
                </c:pt>
                <c:pt idx="93">
                  <c:v>10.3</c:v>
                </c:pt>
                <c:pt idx="94">
                  <c:v>10.4</c:v>
                </c:pt>
                <c:pt idx="95">
                  <c:v>10.5</c:v>
                </c:pt>
                <c:pt idx="96">
                  <c:v>10.6</c:v>
                </c:pt>
                <c:pt idx="97">
                  <c:v>10.7</c:v>
                </c:pt>
                <c:pt idx="98">
                  <c:v>10.8</c:v>
                </c:pt>
                <c:pt idx="99">
                  <c:v>10.9</c:v>
                </c:pt>
                <c:pt idx="100">
                  <c:v>11</c:v>
                </c:pt>
                <c:pt idx="101">
                  <c:v>11.1</c:v>
                </c:pt>
                <c:pt idx="102">
                  <c:v>11.2</c:v>
                </c:pt>
                <c:pt idx="103">
                  <c:v>11.3</c:v>
                </c:pt>
                <c:pt idx="104">
                  <c:v>11.4</c:v>
                </c:pt>
                <c:pt idx="105">
                  <c:v>11.5</c:v>
                </c:pt>
                <c:pt idx="106">
                  <c:v>11.6</c:v>
                </c:pt>
                <c:pt idx="107">
                  <c:v>11.7</c:v>
                </c:pt>
                <c:pt idx="108">
                  <c:v>11.8</c:v>
                </c:pt>
                <c:pt idx="109">
                  <c:v>11.9</c:v>
                </c:pt>
                <c:pt idx="110">
                  <c:v>12</c:v>
                </c:pt>
                <c:pt idx="111">
                  <c:v>12.1</c:v>
                </c:pt>
                <c:pt idx="112">
                  <c:v>12.2</c:v>
                </c:pt>
                <c:pt idx="113">
                  <c:v>12.3</c:v>
                </c:pt>
                <c:pt idx="114">
                  <c:v>12.4</c:v>
                </c:pt>
                <c:pt idx="115">
                  <c:v>12.5</c:v>
                </c:pt>
                <c:pt idx="116">
                  <c:v>12.6</c:v>
                </c:pt>
                <c:pt idx="117">
                  <c:v>12.7</c:v>
                </c:pt>
                <c:pt idx="118">
                  <c:v>12.8</c:v>
                </c:pt>
                <c:pt idx="119">
                  <c:v>12.9</c:v>
                </c:pt>
                <c:pt idx="120">
                  <c:v>13</c:v>
                </c:pt>
                <c:pt idx="121">
                  <c:v>13.1</c:v>
                </c:pt>
                <c:pt idx="122">
                  <c:v>13.2</c:v>
                </c:pt>
                <c:pt idx="123">
                  <c:v>13.3</c:v>
                </c:pt>
                <c:pt idx="124">
                  <c:v>13.4</c:v>
                </c:pt>
                <c:pt idx="125">
                  <c:v>13.5</c:v>
                </c:pt>
                <c:pt idx="126">
                  <c:v>13.6</c:v>
                </c:pt>
                <c:pt idx="127">
                  <c:v>13.7</c:v>
                </c:pt>
                <c:pt idx="128">
                  <c:v>13.8</c:v>
                </c:pt>
                <c:pt idx="129">
                  <c:v>13.9</c:v>
                </c:pt>
                <c:pt idx="130">
                  <c:v>14</c:v>
                </c:pt>
                <c:pt idx="131">
                  <c:v>14.1</c:v>
                </c:pt>
                <c:pt idx="132">
                  <c:v>14.2</c:v>
                </c:pt>
                <c:pt idx="133">
                  <c:v>14.3</c:v>
                </c:pt>
                <c:pt idx="134">
                  <c:v>14.4</c:v>
                </c:pt>
                <c:pt idx="135">
                  <c:v>14.5</c:v>
                </c:pt>
                <c:pt idx="136">
                  <c:v>14.6</c:v>
                </c:pt>
                <c:pt idx="137">
                  <c:v>14.7</c:v>
                </c:pt>
                <c:pt idx="138">
                  <c:v>14.8</c:v>
                </c:pt>
                <c:pt idx="139">
                  <c:v>14.9</c:v>
                </c:pt>
                <c:pt idx="140">
                  <c:v>15</c:v>
                </c:pt>
                <c:pt idx="141">
                  <c:v>15.1</c:v>
                </c:pt>
                <c:pt idx="142">
                  <c:v>15.2</c:v>
                </c:pt>
                <c:pt idx="143">
                  <c:v>15.3</c:v>
                </c:pt>
                <c:pt idx="144">
                  <c:v>15.4</c:v>
                </c:pt>
                <c:pt idx="145">
                  <c:v>15.5</c:v>
                </c:pt>
                <c:pt idx="146">
                  <c:v>15.6</c:v>
                </c:pt>
                <c:pt idx="147">
                  <c:v>15.7</c:v>
                </c:pt>
                <c:pt idx="148">
                  <c:v>15.8</c:v>
                </c:pt>
                <c:pt idx="149">
                  <c:v>15.9</c:v>
                </c:pt>
                <c:pt idx="150">
                  <c:v>16</c:v>
                </c:pt>
                <c:pt idx="151">
                  <c:v>16.1</c:v>
                </c:pt>
                <c:pt idx="152">
                  <c:v>16.2</c:v>
                </c:pt>
                <c:pt idx="153">
                  <c:v>16.3</c:v>
                </c:pt>
                <c:pt idx="154">
                  <c:v>16.4</c:v>
                </c:pt>
                <c:pt idx="155">
                  <c:v>16.5</c:v>
                </c:pt>
                <c:pt idx="156">
                  <c:v>16.6</c:v>
                </c:pt>
                <c:pt idx="157">
                  <c:v>16.7</c:v>
                </c:pt>
                <c:pt idx="158">
                  <c:v>16.8</c:v>
                </c:pt>
                <c:pt idx="159">
                  <c:v>16.9</c:v>
                </c:pt>
                <c:pt idx="160">
                  <c:v>17</c:v>
                </c:pt>
                <c:pt idx="161">
                  <c:v>17.1</c:v>
                </c:pt>
                <c:pt idx="162">
                  <c:v>17.2</c:v>
                </c:pt>
                <c:pt idx="163">
                  <c:v>17.3</c:v>
                </c:pt>
                <c:pt idx="164">
                  <c:v>17.4</c:v>
                </c:pt>
                <c:pt idx="165">
                  <c:v>17.5</c:v>
                </c:pt>
                <c:pt idx="166">
                  <c:v>17.6</c:v>
                </c:pt>
                <c:pt idx="167">
                  <c:v>17.7</c:v>
                </c:pt>
                <c:pt idx="168">
                  <c:v>17.8</c:v>
                </c:pt>
                <c:pt idx="169">
                  <c:v>17.9</c:v>
                </c:pt>
                <c:pt idx="170">
                  <c:v>18</c:v>
                </c:pt>
                <c:pt idx="171">
                  <c:v>18.1</c:v>
                </c:pt>
                <c:pt idx="172">
                  <c:v>18.2</c:v>
                </c:pt>
                <c:pt idx="173">
                  <c:v>18.3</c:v>
                </c:pt>
                <c:pt idx="174">
                  <c:v>18.4</c:v>
                </c:pt>
                <c:pt idx="175">
                  <c:v>18.5</c:v>
                </c:pt>
                <c:pt idx="176">
                  <c:v>18.6</c:v>
                </c:pt>
                <c:pt idx="177">
                  <c:v>18.7</c:v>
                </c:pt>
                <c:pt idx="178">
                  <c:v>18.8</c:v>
                </c:pt>
                <c:pt idx="179">
                  <c:v>18.9</c:v>
                </c:pt>
                <c:pt idx="180">
                  <c:v>19</c:v>
                </c:pt>
                <c:pt idx="181">
                  <c:v>19.1</c:v>
                </c:pt>
                <c:pt idx="182">
                  <c:v>19.2</c:v>
                </c:pt>
                <c:pt idx="183">
                  <c:v>19.3</c:v>
                </c:pt>
                <c:pt idx="184">
                  <c:v>19.4</c:v>
                </c:pt>
                <c:pt idx="185">
                  <c:v>19.5</c:v>
                </c:pt>
                <c:pt idx="186">
                  <c:v>19.6</c:v>
                </c:pt>
                <c:pt idx="187">
                  <c:v>19.7</c:v>
                </c:pt>
                <c:pt idx="188">
                  <c:v>19.8</c:v>
                </c:pt>
                <c:pt idx="189">
                  <c:v>19.9</c:v>
                </c:pt>
                <c:pt idx="190">
                  <c:v>20</c:v>
                </c:pt>
                <c:pt idx="191">
                  <c:v>20.1</c:v>
                </c:pt>
                <c:pt idx="192">
                  <c:v>20.2</c:v>
                </c:pt>
                <c:pt idx="193">
                  <c:v>20.3</c:v>
                </c:pt>
                <c:pt idx="194">
                  <c:v>20.4</c:v>
                </c:pt>
                <c:pt idx="195">
                  <c:v>20.5</c:v>
                </c:pt>
                <c:pt idx="196">
                  <c:v>20.6</c:v>
                </c:pt>
                <c:pt idx="197">
                  <c:v>20.7</c:v>
                </c:pt>
                <c:pt idx="198">
                  <c:v>20.8</c:v>
                </c:pt>
              </c:numCache>
            </c:numRef>
          </c:xVal>
          <c:yVal>
            <c:numRef>
              <c:f>临界携液!$N$2:$N$522</c:f>
              <c:numCache>
                <c:formatCode>0.00_ </c:formatCode>
                <c:ptCount val="521"/>
                <c:pt idx="0">
                  <c:v>0.602733587613975</c:v>
                </c:pt>
                <c:pt idx="1">
                  <c:v>0.632063643664652</c:v>
                </c:pt>
                <c:pt idx="2">
                  <c:v>0.660076286844372</c:v>
                </c:pt>
                <c:pt idx="3">
                  <c:v>0.686932699366984</c:v>
                </c:pt>
                <c:pt idx="4">
                  <c:v>0.712763584953496</c:v>
                </c:pt>
                <c:pt idx="5">
                  <c:v>0.737676676837522</c:v>
                </c:pt>
                <c:pt idx="6">
                  <c:v>0.761762022786715</c:v>
                </c:pt>
                <c:pt idx="7">
                  <c:v>0.785095802315756</c:v>
                </c:pt>
                <c:pt idx="8">
                  <c:v>0.807743145591047</c:v>
                </c:pt>
                <c:pt idx="9">
                  <c:v>0.829760255733521</c:v>
                </c:pt>
                <c:pt idx="10">
                  <c:v>0.851196034042278</c:v>
                </c:pt>
                <c:pt idx="11">
                  <c:v>0.872093343445019</c:v>
                </c:pt>
                <c:pt idx="12">
                  <c:v>0.89249000399406</c:v>
                </c:pt>
                <c:pt idx="13">
                  <c:v>0.912419586759844</c:v>
                </c:pt>
                <c:pt idx="14">
                  <c:v>0.931912053887813</c:v>
                </c:pt>
                <c:pt idx="15">
                  <c:v>0.950994279758748</c:v>
                </c:pt>
                <c:pt idx="16">
                  <c:v>0.969690479183865</c:v>
                </c:pt>
                <c:pt idx="17">
                  <c:v>0.988022562135534</c:v>
                </c:pt>
                <c:pt idx="18">
                  <c:v>1.00601042985675</c:v>
                </c:pt>
                <c:pt idx="19">
                  <c:v>1.02367222377311</c:v>
                </c:pt>
                <c:pt idx="20">
                  <c:v>1.04102453608964</c:v>
                </c:pt>
                <c:pt idx="21">
                  <c:v>1.05808258904419</c:v>
                </c:pt>
                <c:pt idx="22">
                  <c:v>1.07486038833781</c:v>
                </c:pt>
                <c:pt idx="23">
                  <c:v>1.09137085514875</c:v>
                </c:pt>
                <c:pt idx="24">
                  <c:v>1.10762594027466</c:v>
                </c:pt>
                <c:pt idx="25">
                  <c:v>1.12363672327445</c:v>
                </c:pt>
                <c:pt idx="26">
                  <c:v>1.13941349895133</c:v>
                </c:pt>
                <c:pt idx="27">
                  <c:v>1.15496585309846</c:v>
                </c:pt>
                <c:pt idx="28">
                  <c:v>1.17030272909325</c:v>
                </c:pt>
                <c:pt idx="29">
                  <c:v>1.18543248665652</c:v>
                </c:pt>
                <c:pt idx="30">
                  <c:v>1.20036295387487</c:v>
                </c:pt>
                <c:pt idx="31">
                  <c:v>1.21510147340691</c:v>
                </c:pt>
                <c:pt idx="32">
                  <c:v>1.22965494364909</c:v>
                </c:pt>
                <c:pt idx="33">
                  <c:v>1.24402985551745</c:v>
                </c:pt>
                <c:pt idx="34">
                  <c:v>1.2582323254027</c:v>
                </c:pt>
                <c:pt idx="35">
                  <c:v>1.27226812477452</c:v>
                </c:pt>
                <c:pt idx="36">
                  <c:v>1.28614270684227</c:v>
                </c:pt>
                <c:pt idx="37">
                  <c:v>1.29986123062221</c:v>
                </c:pt>
                <c:pt idx="38">
                  <c:v>1.31342858271314</c:v>
                </c:pt>
                <c:pt idx="39">
                  <c:v>1.32684939704175</c:v>
                </c:pt>
                <c:pt idx="40">
                  <c:v>1.34012807280419</c:v>
                </c:pt>
                <c:pt idx="41">
                  <c:v>1.35326879080158</c:v>
                </c:pt>
                <c:pt idx="42">
                  <c:v>1.36627552834158</c:v>
                </c:pt>
                <c:pt idx="43">
                  <c:v>1.37915207285704</c:v>
                </c:pt>
                <c:pt idx="44">
                  <c:v>1.39190203437422</c:v>
                </c:pt>
                <c:pt idx="45">
                  <c:v>1.4045288569472</c:v>
                </c:pt>
                <c:pt idx="46">
                  <c:v>1.41703582916139</c:v>
                </c:pt>
                <c:pt idx="47">
                  <c:v>1.42942609379708</c:v>
                </c:pt>
                <c:pt idx="48">
                  <c:v>1.4417026567338</c:v>
                </c:pt>
                <c:pt idx="49">
                  <c:v>1.45386839516717</c:v>
                </c:pt>
                <c:pt idx="50">
                  <c:v>1.46592606520186</c:v>
                </c:pt>
                <c:pt idx="51">
                  <c:v>1.47787830887791</c:v>
                </c:pt>
                <c:pt idx="52">
                  <c:v>1.48972766068099</c:v>
                </c:pt>
                <c:pt idx="53">
                  <c:v>1.50147655358235</c:v>
                </c:pt>
                <c:pt idx="54">
                  <c:v>1.51312732464928</c:v>
                </c:pt>
                <c:pt idx="55">
                  <c:v>1.5246822202629</c:v>
                </c:pt>
                <c:pt idx="56">
                  <c:v>1.53614340097625</c:v>
                </c:pt>
                <c:pt idx="57">
                  <c:v>1.54751294604267</c:v>
                </c:pt>
                <c:pt idx="58">
                  <c:v>1.55879285764134</c:v>
                </c:pt>
                <c:pt idx="59">
                  <c:v>1.5699850648244</c:v>
                </c:pt>
                <c:pt idx="60">
                  <c:v>1.58109142720775</c:v>
                </c:pt>
                <c:pt idx="61">
                  <c:v>1.59211373842558</c:v>
                </c:pt>
                <c:pt idx="62">
                  <c:v>1.60305372936693</c:v>
                </c:pt>
                <c:pt idx="63">
                  <c:v>1.61391307121077</c:v>
                </c:pt>
                <c:pt idx="64">
                  <c:v>1.62469337827473</c:v>
                </c:pt>
                <c:pt idx="65">
                  <c:v>1.63539621069142</c:v>
                </c:pt>
                <c:pt idx="66">
                  <c:v>1.64602307692473</c:v>
                </c:pt>
                <c:pt idx="67">
                  <c:v>1.65657543613776</c:v>
                </c:pt>
                <c:pt idx="68">
                  <c:v>1.66705470042298</c:v>
                </c:pt>
                <c:pt idx="69">
                  <c:v>1.6774622369042</c:v>
                </c:pt>
                <c:pt idx="70">
                  <c:v>1.68779936971928</c:v>
                </c:pt>
                <c:pt idx="71">
                  <c:v>1.69806738189181</c:v>
                </c:pt>
                <c:pt idx="72">
                  <c:v>1.70826751709912</c:v>
                </c:pt>
                <c:pt idx="73">
                  <c:v>1.71840098134375</c:v>
                </c:pt>
                <c:pt idx="74">
                  <c:v>1.7284689445346</c:v>
                </c:pt>
                <c:pt idx="75">
                  <c:v>1.73847254198372</c:v>
                </c:pt>
                <c:pt idx="76">
                  <c:v>1.7484128758241</c:v>
                </c:pt>
                <c:pt idx="77">
                  <c:v>1.75829101635372</c:v>
                </c:pt>
                <c:pt idx="78">
                  <c:v>1.76810800331014</c:v>
                </c:pt>
                <c:pt idx="79">
                  <c:v>1.77786484708032</c:v>
                </c:pt>
                <c:pt idx="80">
                  <c:v>1.78756252984941</c:v>
                </c:pt>
                <c:pt idx="81">
                  <c:v>1.7972020066924</c:v>
                </c:pt>
                <c:pt idx="82">
                  <c:v>1.80678420661187</c:v>
                </c:pt>
                <c:pt idx="83">
                  <c:v>1.81631003352531</c:v>
                </c:pt>
                <c:pt idx="84">
                  <c:v>1.82578036720472</c:v>
                </c:pt>
                <c:pt idx="85">
                  <c:v>1.83519606417148</c:v>
                </c:pt>
                <c:pt idx="86">
                  <c:v>1.84455795854898</c:v>
                </c:pt>
                <c:pt idx="87">
                  <c:v>1.85386686287533</c:v>
                </c:pt>
                <c:pt idx="88">
                  <c:v>1.86312356887871</c:v>
                </c:pt>
                <c:pt idx="89">
                  <c:v>1.87232884821698</c:v>
                </c:pt>
                <c:pt idx="90">
                  <c:v>1.88148345318408</c:v>
                </c:pt>
                <c:pt idx="91">
                  <c:v>1.89058811738448</c:v>
                </c:pt>
                <c:pt idx="92">
                  <c:v>1.89964355637793</c:v>
                </c:pt>
                <c:pt idx="93">
                  <c:v>1.90865046829571</c:v>
                </c:pt>
                <c:pt idx="94">
                  <c:v>1.91760953443009</c:v>
                </c:pt>
                <c:pt idx="95">
                  <c:v>1.92652141979845</c:v>
                </c:pt>
                <c:pt idx="96">
                  <c:v>1.93538677368318</c:v>
                </c:pt>
                <c:pt idx="97">
                  <c:v>1.94420623014887</c:v>
                </c:pt>
                <c:pt idx="98">
                  <c:v>1.95298040853775</c:v>
                </c:pt>
                <c:pt idx="99">
                  <c:v>1.96170991394455</c:v>
                </c:pt>
                <c:pt idx="100">
                  <c:v>1.97039533767191</c:v>
                </c:pt>
                <c:pt idx="101">
                  <c:v>1.97903725766712</c:v>
                </c:pt>
                <c:pt idx="102">
                  <c:v>1.98763623894131</c:v>
                </c:pt>
                <c:pt idx="103">
                  <c:v>1.99619283397176</c:v>
                </c:pt>
                <c:pt idx="104">
                  <c:v>2.00470758308836</c:v>
                </c:pt>
                <c:pt idx="105">
                  <c:v>2.01318101484477</c:v>
                </c:pt>
                <c:pt idx="106">
                  <c:v>2.02161364637514</c:v>
                </c:pt>
                <c:pt idx="107">
                  <c:v>2.03000598373707</c:v>
                </c:pt>
                <c:pt idx="108">
                  <c:v>2.0383585222414</c:v>
                </c:pt>
                <c:pt idx="109">
                  <c:v>2.04667174676943</c:v>
                </c:pt>
                <c:pt idx="110">
                  <c:v>2.05494613207827</c:v>
                </c:pt>
                <c:pt idx="111">
                  <c:v>2.0631821430947</c:v>
                </c:pt>
                <c:pt idx="112">
                  <c:v>2.07138023519821</c:v>
                </c:pt>
                <c:pt idx="113">
                  <c:v>2.07954085449354</c:v>
                </c:pt>
                <c:pt idx="114">
                  <c:v>2.0876644380734</c:v>
                </c:pt>
                <c:pt idx="115">
                  <c:v>2.0957514142716</c:v>
                </c:pt>
                <c:pt idx="116">
                  <c:v>2.10380220290713</c:v>
                </c:pt>
                <c:pt idx="117">
                  <c:v>2.11181721551956</c:v>
                </c:pt>
                <c:pt idx="118">
                  <c:v>2.11979685559612</c:v>
                </c:pt>
                <c:pt idx="119">
                  <c:v>2.12774151879084</c:v>
                </c:pt>
                <c:pt idx="120">
                  <c:v>2.13565159313602</c:v>
                </c:pt>
                <c:pt idx="121">
                  <c:v>2.14352745924646</c:v>
                </c:pt>
                <c:pt idx="122">
                  <c:v>2.15136949051669</c:v>
                </c:pt>
                <c:pt idx="123">
                  <c:v>2.1591780533115</c:v>
                </c:pt>
                <c:pt idx="124">
                  <c:v>2.16695350714998</c:v>
                </c:pt>
                <c:pt idx="125">
                  <c:v>2.17469620488352</c:v>
                </c:pt>
                <c:pt idx="126">
                  <c:v>2.18240649286779</c:v>
                </c:pt>
                <c:pt idx="127">
                  <c:v>2.19008471112913</c:v>
                </c:pt>
                <c:pt idx="128">
                  <c:v>2.19773119352542</c:v>
                </c:pt>
                <c:pt idx="129">
                  <c:v>2.20534626790177</c:v>
                </c:pt>
                <c:pt idx="130">
                  <c:v>2.21293025624117</c:v>
                </c:pt>
                <c:pt idx="131">
                  <c:v>2.22048347481033</c:v>
                </c:pt>
                <c:pt idx="132">
                  <c:v>2.22800623430089</c:v>
                </c:pt>
                <c:pt idx="133">
                  <c:v>2.23549883996609</c:v>
                </c:pt>
                <c:pt idx="134">
                  <c:v>2.24296159175326</c:v>
                </c:pt>
                <c:pt idx="135">
                  <c:v>2.25039478443214</c:v>
                </c:pt>
                <c:pt idx="136">
                  <c:v>2.2577987077192</c:v>
                </c:pt>
                <c:pt idx="137">
                  <c:v>2.26517364639822</c:v>
                </c:pt>
                <c:pt idx="138">
                  <c:v>2.27251988043709</c:v>
                </c:pt>
                <c:pt idx="139">
                  <c:v>2.27983768510113</c:v>
                </c:pt>
                <c:pt idx="140">
                  <c:v>2.28712733106305</c:v>
                </c:pt>
                <c:pt idx="141">
                  <c:v>2.29438908450948</c:v>
                </c:pt>
                <c:pt idx="142">
                  <c:v>2.3016232072445</c:v>
                </c:pt>
                <c:pt idx="143">
                  <c:v>2.30882995678997</c:v>
                </c:pt>
                <c:pt idx="144">
                  <c:v>2.31600958648303</c:v>
                </c:pt>
                <c:pt idx="145">
                  <c:v>2.32316234557072</c:v>
                </c:pt>
                <c:pt idx="146">
                  <c:v>2.3302884793018</c:v>
                </c:pt>
                <c:pt idx="147">
                  <c:v>2.33738822901607</c:v>
                </c:pt>
                <c:pt idx="148">
                  <c:v>2.344461832231</c:v>
                </c:pt>
                <c:pt idx="149">
                  <c:v>2.35150952272598</c:v>
                </c:pt>
                <c:pt idx="150">
                  <c:v>2.35853153062418</c:v>
                </c:pt>
                <c:pt idx="151">
                  <c:v>2.36552808247209</c:v>
                </c:pt>
                <c:pt idx="152">
                  <c:v>2.37249940131687</c:v>
                </c:pt>
                <c:pt idx="153">
                  <c:v>2.37944570678156</c:v>
                </c:pt>
                <c:pt idx="154">
                  <c:v>2.3863672151382</c:v>
                </c:pt>
                <c:pt idx="155">
                  <c:v>2.39326413937899</c:v>
                </c:pt>
                <c:pt idx="156">
                  <c:v>2.40013668928543</c:v>
                </c:pt>
                <c:pt idx="157">
                  <c:v>2.40698507149572</c:v>
                </c:pt>
                <c:pt idx="158">
                  <c:v>2.41380948957025</c:v>
                </c:pt>
                <c:pt idx="159">
                  <c:v>2.42061014405535</c:v>
                </c:pt>
                <c:pt idx="160">
                  <c:v>2.42738723254541</c:v>
                </c:pt>
                <c:pt idx="161">
                  <c:v>2.4341409497433</c:v>
                </c:pt>
                <c:pt idx="162">
                  <c:v>2.44087148751925</c:v>
                </c:pt>
                <c:pt idx="163">
                  <c:v>2.44757903496815</c:v>
                </c:pt>
                <c:pt idx="164">
                  <c:v>2.45426377846538</c:v>
                </c:pt>
                <c:pt idx="165">
                  <c:v>2.46092590172124</c:v>
                </c:pt>
                <c:pt idx="166">
                  <c:v>2.46756558583394</c:v>
                </c:pt>
                <c:pt idx="167">
                  <c:v>2.47418300934125</c:v>
                </c:pt>
                <c:pt idx="168">
                  <c:v>2.48077834827084</c:v>
                </c:pt>
                <c:pt idx="169">
                  <c:v>2.48735177618937</c:v>
                </c:pt>
                <c:pt idx="170">
                  <c:v>2.49390346425033</c:v>
                </c:pt>
                <c:pt idx="171">
                  <c:v>2.50043358124069</c:v>
                </c:pt>
                <c:pt idx="172">
                  <c:v>2.50694229362641</c:v>
                </c:pt>
                <c:pt idx="173">
                  <c:v>2.51342976559682</c:v>
                </c:pt>
                <c:pt idx="174">
                  <c:v>2.51989615910791</c:v>
                </c:pt>
                <c:pt idx="175">
                  <c:v>2.52634163392452</c:v>
                </c:pt>
                <c:pt idx="176">
                  <c:v>2.53276634766165</c:v>
                </c:pt>
                <c:pt idx="177">
                  <c:v>2.53917045582457</c:v>
                </c:pt>
                <c:pt idx="178">
                  <c:v>2.54555411184816</c:v>
                </c:pt>
                <c:pt idx="179">
                  <c:v>2.55191746713516</c:v>
                </c:pt>
                <c:pt idx="180">
                  <c:v>2.55826067109363</c:v>
                </c:pt>
                <c:pt idx="181">
                  <c:v>2.56458387117346</c:v>
                </c:pt>
                <c:pt idx="182">
                  <c:v>2.57088721290201</c:v>
                </c:pt>
                <c:pt idx="183">
                  <c:v>2.577170839919</c:v>
                </c:pt>
                <c:pt idx="184">
                  <c:v>2.58343489401046</c:v>
                </c:pt>
                <c:pt idx="185">
                  <c:v>2.58967951514205</c:v>
                </c:pt>
                <c:pt idx="186">
                  <c:v>2.59590484149148</c:v>
                </c:pt>
                <c:pt idx="187">
                  <c:v>2.60211100948027</c:v>
                </c:pt>
                <c:pt idx="188">
                  <c:v>2.60829815380473</c:v>
                </c:pt>
                <c:pt idx="189">
                  <c:v>2.6144664074663</c:v>
                </c:pt>
                <c:pt idx="190">
                  <c:v>2.62061590180115</c:v>
                </c:pt>
                <c:pt idx="191">
                  <c:v>2.62674676650915</c:v>
                </c:pt>
                <c:pt idx="192">
                  <c:v>2.63285912968219</c:v>
                </c:pt>
                <c:pt idx="193">
                  <c:v>2.63895311783185</c:v>
                </c:pt>
                <c:pt idx="194">
                  <c:v>2.64502885591648</c:v>
                </c:pt>
                <c:pt idx="195">
                  <c:v>2.6510864673677</c:v>
                </c:pt>
                <c:pt idx="196">
                  <c:v>2.65712607411625</c:v>
                </c:pt>
                <c:pt idx="197">
                  <c:v>2.66314779661737</c:v>
                </c:pt>
                <c:pt idx="198">
                  <c:v>2.66915175387558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729449"/>
        <c:axId val="319966623"/>
      </c:scatterChart>
      <c:valAx>
        <c:axId val="777729449"/>
        <c:scaling>
          <c:orientation val="minMax"/>
          <c:max val="2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  <a:sym typeface="宋体" panose="02010600030101010101" pitchFamily="7" charset="-122"/>
                  </a:defRPr>
                </a:pPr>
                <a:r>
                  <a:rPr sz="1000" b="0"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  <a:sym typeface="宋体" panose="02010600030101010101" pitchFamily="7" charset="-122"/>
                  </a:rPr>
                  <a:t>压力（</a:t>
                </a:r>
                <a:r>
                  <a:rPr lang="en-US" altLang="zh-CN" sz="1000" b="0"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  <a:sym typeface="宋体" panose="02010600030101010101" pitchFamily="7" charset="-122"/>
                  </a:rPr>
                  <a:t>Mpa</a:t>
                </a:r>
                <a:r>
                  <a:rPr sz="1000" b="0"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  <a:sym typeface="宋体" panose="02010600030101010101" pitchFamily="7" charset="-122"/>
                  </a:rPr>
                  <a:t>）</a:t>
                </a:r>
                <a:endParaRPr sz="1000" b="0"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443569444444445"/>
              <c:y val="0.9155092592592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defRPr>
            </a:pPr>
          </a:p>
        </c:txPr>
        <c:crossAx val="319966623"/>
        <c:crosses val="autoZero"/>
        <c:crossBetween val="midCat"/>
      </c:valAx>
      <c:valAx>
        <c:axId val="319966623"/>
        <c:scaling>
          <c:orientation val="minMax"/>
          <c:max val="1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  <a:sym typeface="宋体" panose="02010600030101010101" pitchFamily="7" charset="-122"/>
                  </a:defRPr>
                </a:pPr>
                <a:r>
                  <a:rPr sz="1000" b="0"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  <a:sym typeface="宋体" panose="02010600030101010101" pitchFamily="7" charset="-122"/>
                  </a:rPr>
                  <a:t>产量（万方</a:t>
                </a:r>
                <a:r>
                  <a:rPr lang="en-US" altLang="zh-CN" sz="1000" b="0"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  <a:sym typeface="宋体" panose="02010600030101010101" pitchFamily="7" charset="-122"/>
                  </a:rPr>
                  <a:t>/</a:t>
                </a:r>
                <a:r>
                  <a:rPr altLang="en-US" sz="1000" b="0"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  <a:sym typeface="宋体" panose="02010600030101010101" pitchFamily="7" charset="-122"/>
                  </a:rPr>
                  <a:t>天</a:t>
                </a:r>
                <a:r>
                  <a:rPr sz="1000" b="0"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  <a:sym typeface="宋体" panose="02010600030101010101" pitchFamily="7" charset="-122"/>
                  </a:rPr>
                  <a:t>）</a:t>
                </a:r>
                <a:endParaRPr sz="1000" b="0"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00416031063652753"/>
              <c:y val="0.2735996733308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defRPr>
            </a:pPr>
          </a:p>
        </c:txPr>
        <c:crossAx val="777729449"/>
        <c:crosses val="autoZero"/>
        <c:crossBetween val="midCat"/>
        <c:majorUnit val="2"/>
      </c:valAx>
      <c:spPr>
        <a:noFill/>
        <a:ln w="6350"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defRPr>
            </a:pPr>
          </a:p>
        </c:txPr>
      </c:legendEntry>
      <c:layout>
        <c:manualLayout>
          <c:xMode val="edge"/>
          <c:yMode val="edge"/>
          <c:x val="0.203196681477367"/>
          <c:y val="0.05583544861394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000" b="0"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  <a:sym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107311200287"/>
          <c:y val="0.0485881489387667"/>
          <c:w val="0.749278168054134"/>
          <c:h val="0.742439283315301"/>
        </c:manualLayout>
      </c:layout>
      <c:scatterChart>
        <c:scatterStyle val="marker"/>
        <c:varyColors val="0"/>
        <c:ser>
          <c:idx val="0"/>
          <c:order val="0"/>
          <c:tx>
            <c:strRef>
              <c:f>视地质储量!$V$1</c:f>
              <c:strCache>
                <c:ptCount val="1"/>
                <c:pt idx="0">
                  <c:v>视地质储量F/（Eg+Efw)（w方）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marker>
            <c:symbol val="diamond"/>
            <c:size val="5"/>
            <c:spPr>
              <a:solidFill>
                <a:srgbClr val="FF0000"/>
              </a:solidFill>
              <a:ln w="9525" cap="flat" cmpd="sng" algn="ctr">
                <a:noFill/>
                <a:prstDash val="solid"/>
                <a:round/>
              </a:ln>
            </c:spPr>
          </c:marker>
          <c:dLbls>
            <c:delete val="1"/>
          </c:dLbls>
          <c:xVal>
            <c:numRef>
              <c:f>视地质储量!$C$2:$C$14</c:f>
              <c:numCache>
                <c:formatCode>General</c:formatCode>
                <c:ptCount val="13"/>
                <c:pt idx="0">
                  <c:v>104.1421</c:v>
                </c:pt>
                <c:pt idx="1">
                  <c:v>548.9175</c:v>
                </c:pt>
                <c:pt idx="2">
                  <c:v>1273.6289</c:v>
                </c:pt>
                <c:pt idx="3">
                  <c:v>1934.6387</c:v>
                </c:pt>
                <c:pt idx="4">
                  <c:v>4830.42550000001</c:v>
                </c:pt>
                <c:pt idx="5">
                  <c:v>11483.6485</c:v>
                </c:pt>
                <c:pt idx="6">
                  <c:v>20402.4131</c:v>
                </c:pt>
                <c:pt idx="7">
                  <c:v>28601.8713</c:v>
                </c:pt>
                <c:pt idx="8">
                  <c:v>37692.6686</c:v>
                </c:pt>
                <c:pt idx="9">
                  <c:v>45531.4816999999</c:v>
                </c:pt>
                <c:pt idx="10">
                  <c:v>51640.5564</c:v>
                </c:pt>
                <c:pt idx="11">
                  <c:v>56823.1366</c:v>
                </c:pt>
                <c:pt idx="12">
                  <c:v>61064.7756000001</c:v>
                </c:pt>
              </c:numCache>
            </c:numRef>
          </c:xVal>
          <c:yVal>
            <c:numRef>
              <c:f>视地质储量!$V$2:$V$14</c:f>
              <c:numCache>
                <c:formatCode>General</c:formatCode>
                <c:ptCount val="13"/>
                <c:pt idx="1">
                  <c:v>23643.5564798758</c:v>
                </c:pt>
                <c:pt idx="2">
                  <c:v>59218.4000143387</c:v>
                </c:pt>
                <c:pt idx="3">
                  <c:v>66113.0455174471</c:v>
                </c:pt>
                <c:pt idx="4">
                  <c:v>116480.854302476</c:v>
                </c:pt>
                <c:pt idx="5">
                  <c:v>143625.404500675</c:v>
                </c:pt>
                <c:pt idx="6">
                  <c:v>171408.87628311</c:v>
                </c:pt>
                <c:pt idx="7">
                  <c:v>164921.526445526</c:v>
                </c:pt>
                <c:pt idx="8">
                  <c:v>163513.998545052</c:v>
                </c:pt>
                <c:pt idx="9">
                  <c:v>145236.592771308</c:v>
                </c:pt>
                <c:pt idx="10">
                  <c:v>196700.042946052</c:v>
                </c:pt>
                <c:pt idx="11">
                  <c:v>211539.292486504</c:v>
                </c:pt>
                <c:pt idx="12">
                  <c:v>158776.547047909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408015"/>
        <c:axId val="16518123"/>
      </c:scatterChart>
      <c:valAx>
        <c:axId val="67940801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Calibri" panose="020F0502020204030204" pitchFamily="2" charset="0"/>
                    <a:ea typeface="Calibri" panose="020F0502020204030204" pitchFamily="2" charset="0"/>
                    <a:cs typeface="Calibri" panose="020F0502020204030204" pitchFamily="2" charset="0"/>
                  </a:defRPr>
                </a:pPr>
                <a:r>
                  <a:rPr lang="zh-CN" altLang="en-US" sz="1000" b="1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rPr>
                  <a:t>累计产气量</a:t>
                </a:r>
                <a:r>
                  <a:rPr lang="en-US" altLang="zh-CN" sz="1000" b="1" i="0" u="none" strike="noStrike" baseline="0">
                    <a:solidFill>
                      <a:srgbClr val="000000"/>
                    </a:solidFill>
                    <a:latin typeface="Calibri" panose="020F0502020204030204" pitchFamily="2" charset="0"/>
                    <a:ea typeface="Calibri" panose="020F0502020204030204" pitchFamily="2" charset="0"/>
                    <a:cs typeface="Calibri" panose="020F0502020204030204" pitchFamily="2" charset="0"/>
                  </a:rPr>
                  <a:t>Gp</a:t>
                </a:r>
                <a:r>
                  <a:rPr lang="zh-CN" altLang="en-US" sz="1000" b="1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rPr>
                  <a:t>（</a:t>
                </a:r>
                <a:r>
                  <a:rPr lang="en-US" altLang="zh-CN" sz="1000" b="1" i="0" u="none" strike="noStrike" baseline="0">
                    <a:solidFill>
                      <a:srgbClr val="000000"/>
                    </a:solidFill>
                    <a:latin typeface="Calibri" panose="020F0502020204030204" pitchFamily="2" charset="0"/>
                    <a:ea typeface="Calibri" panose="020F0502020204030204" pitchFamily="2" charset="0"/>
                    <a:cs typeface="Calibri" panose="020F0502020204030204" pitchFamily="2" charset="0"/>
                  </a:rPr>
                  <a:t>10</a:t>
                </a:r>
                <a:r>
                  <a:rPr lang="en-US" altLang="zh-CN" sz="1000" b="1" i="0" u="none" strike="noStrike" baseline="30000">
                    <a:solidFill>
                      <a:srgbClr val="000000"/>
                    </a:solidFill>
                    <a:latin typeface="Calibri" panose="020F0502020204030204" pitchFamily="2" charset="0"/>
                    <a:ea typeface="Calibri" panose="020F0502020204030204" pitchFamily="2" charset="0"/>
                    <a:cs typeface="Calibri" panose="020F0502020204030204" pitchFamily="2" charset="0"/>
                  </a:rPr>
                  <a:t>8</a:t>
                </a:r>
                <a:r>
                  <a:rPr lang="en-US" altLang="zh-CN" sz="1000" b="1" i="0" u="none" strike="noStrike" baseline="0">
                    <a:solidFill>
                      <a:srgbClr val="000000"/>
                    </a:solidFill>
                    <a:latin typeface="Calibri" panose="020F0502020204030204" pitchFamily="2" charset="0"/>
                    <a:ea typeface="Calibri" panose="020F0502020204030204" pitchFamily="2" charset="0"/>
                    <a:cs typeface="Calibri" panose="020F0502020204030204" pitchFamily="2" charset="0"/>
                  </a:rPr>
                  <a:t>m</a:t>
                </a:r>
                <a:r>
                  <a:rPr lang="en-US" altLang="zh-CN" sz="1000" b="1" i="0" u="none" strike="noStrike" baseline="30000">
                    <a:solidFill>
                      <a:srgbClr val="000000"/>
                    </a:solidFill>
                    <a:latin typeface="Calibri" panose="020F0502020204030204" pitchFamily="2" charset="0"/>
                    <a:ea typeface="Calibri" panose="020F0502020204030204" pitchFamily="2" charset="0"/>
                    <a:cs typeface="Calibri" panose="020F0502020204030204" pitchFamily="2" charset="0"/>
                  </a:rPr>
                  <a:t>3</a:t>
                </a:r>
                <a:r>
                  <a:rPr lang="zh-CN" altLang="en-US" sz="1000" b="1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rPr>
                  <a:t>）</a:t>
                </a:r>
                <a:endParaRPr lang="zh-CN" altLang="en-US" sz="11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352326907412435"/>
              <c:y val="0.89157782387176"/>
            </c:manualLayout>
          </c:layout>
          <c:overlay val="0"/>
        </c:title>
        <c:numFmt formatCode="#,##0_);[Red]\(#,##0\)" sourceLinked="0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6518123"/>
        <c:crosses val="autoZero"/>
        <c:crossBetween val="midCat"/>
      </c:valAx>
      <c:valAx>
        <c:axId val="165181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dash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Calibri" panose="020F0502020204030204" pitchFamily="2" charset="0"/>
                    <a:ea typeface="Calibri" panose="020F0502020204030204" pitchFamily="2" charset="0"/>
                    <a:cs typeface="Calibri" panose="020F0502020204030204" pitchFamily="2" charset="0"/>
                  </a:defRPr>
                </a:pPr>
                <a:r>
                  <a:rPr lang="zh-CN" altLang="en-US" sz="1000" b="1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rPr>
                  <a:t>视地质储量</a:t>
                </a:r>
                <a:r>
                  <a:rPr lang="en-US" altLang="zh-CN" sz="1000" b="1" i="0" u="none" strike="noStrike" baseline="0">
                    <a:solidFill>
                      <a:srgbClr val="000000"/>
                    </a:solidFill>
                    <a:latin typeface="Calibri" panose="020F0502020204030204" pitchFamily="2" charset="0"/>
                    <a:ea typeface="Calibri" panose="020F0502020204030204" pitchFamily="2" charset="0"/>
                    <a:cs typeface="Calibri" panose="020F0502020204030204" pitchFamily="2" charset="0"/>
                  </a:rPr>
                  <a:t>Ga</a:t>
                </a:r>
                <a:r>
                  <a:rPr lang="zh-CN" altLang="en-US" sz="1000" b="1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rPr>
                  <a:t>（</a:t>
                </a:r>
                <a:r>
                  <a:rPr lang="en-US" altLang="zh-CN" sz="1000" b="1" i="0" u="none" strike="noStrike" baseline="0">
                    <a:solidFill>
                      <a:srgbClr val="000000"/>
                    </a:solidFill>
                    <a:latin typeface="Calibri" panose="020F0502020204030204" pitchFamily="2" charset="0"/>
                    <a:ea typeface="Calibri" panose="020F0502020204030204" pitchFamily="2" charset="0"/>
                    <a:cs typeface="Calibri" panose="020F0502020204030204" pitchFamily="2" charset="0"/>
                  </a:rPr>
                  <a:t>10</a:t>
                </a:r>
                <a:r>
                  <a:rPr lang="en-US" altLang="zh-CN" sz="1000" b="1" i="0" u="none" strike="noStrike" baseline="30000">
                    <a:solidFill>
                      <a:srgbClr val="000000"/>
                    </a:solidFill>
                    <a:latin typeface="Calibri" panose="020F0502020204030204" pitchFamily="2" charset="0"/>
                    <a:ea typeface="Calibri" panose="020F0502020204030204" pitchFamily="2" charset="0"/>
                    <a:cs typeface="Calibri" panose="020F0502020204030204" pitchFamily="2" charset="0"/>
                  </a:rPr>
                  <a:t>8</a:t>
                </a:r>
                <a:r>
                  <a:rPr lang="en-US" altLang="zh-CN" sz="1000" b="1" i="0" u="none" strike="noStrike" baseline="0">
                    <a:solidFill>
                      <a:srgbClr val="000000"/>
                    </a:solidFill>
                    <a:latin typeface="Calibri" panose="020F0502020204030204" pitchFamily="2" charset="0"/>
                    <a:ea typeface="Calibri" panose="020F0502020204030204" pitchFamily="2" charset="0"/>
                    <a:cs typeface="Calibri" panose="020F0502020204030204" pitchFamily="2" charset="0"/>
                  </a:rPr>
                  <a:t>m</a:t>
                </a:r>
                <a:r>
                  <a:rPr lang="en-US" altLang="zh-CN" sz="1000" b="1" i="0" u="none" strike="noStrike" baseline="30000">
                    <a:solidFill>
                      <a:srgbClr val="000000"/>
                    </a:solidFill>
                    <a:latin typeface="Calibri" panose="020F0502020204030204" pitchFamily="2" charset="0"/>
                    <a:ea typeface="Calibri" panose="020F0502020204030204" pitchFamily="2" charset="0"/>
                    <a:cs typeface="Calibri" panose="020F0502020204030204" pitchFamily="2" charset="0"/>
                  </a:rPr>
                  <a:t>3</a:t>
                </a:r>
                <a:r>
                  <a:rPr lang="zh-CN" altLang="en-US" sz="1000" b="1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rPr>
                  <a:t>）</a:t>
                </a:r>
                <a:endParaRPr lang="zh-CN" altLang="en-US" sz="11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00723135403830489"/>
              <c:y val="0.13794751998711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ysDash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79408015"/>
        <c:crosses val="autoZero"/>
        <c:crossBetween val="midCat"/>
      </c:valAx>
    </c:plotArea>
    <c:plotVisOnly val="1"/>
    <c:dispBlanksAs val="gap"/>
    <c:showDLblsOverMax val="0"/>
  </c:chart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86482939633"/>
          <c:y val="0.0509259259259259"/>
          <c:w val="0.820780183727034"/>
          <c:h val="0.786119130941966"/>
        </c:manualLayout>
      </c:layout>
      <c:scatterChart>
        <c:scatterStyle val="marker"/>
        <c:varyColors val="0"/>
        <c:ser>
          <c:idx val="0"/>
          <c:order val="0"/>
          <c:tx>
            <c:strRef>
              <c:f>视地质储量!$AI$1</c:f>
              <c:strCache>
                <c:ptCount val="1"/>
                <c:pt idx="0">
                  <c:v>Ψ=(1-RD)/(1-ω)地层相对压力</c:v>
                </c:pt>
              </c:strCache>
            </c:strRef>
          </c:tx>
          <c:spPr>
            <a:ln w="3175" cap="rnd" cmpd="sng" algn="ctr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>
                  <a:alpha val="100000"/>
                </a:srgbClr>
              </a:solidFill>
              <a:ln w="9525" cap="flat" cmpd="sng" algn="ctr">
                <a:noFill/>
                <a:prstDash val="solid"/>
                <a:round/>
              </a:ln>
            </c:spPr>
          </c:marker>
          <c:dLbls>
            <c:delete val="1"/>
          </c:dLbls>
          <c:xVal>
            <c:numRef>
              <c:f>视地质储量!$AH$2:$AH$9</c:f>
              <c:numCache>
                <c:formatCode>General</c:formatCode>
                <c:ptCount val="8"/>
                <c:pt idx="0">
                  <c:v>0.00595097714285714</c:v>
                </c:pt>
                <c:pt idx="1">
                  <c:v>0.0313667142857143</c:v>
                </c:pt>
                <c:pt idx="2">
                  <c:v>0.0727787942857143</c:v>
                </c:pt>
                <c:pt idx="3">
                  <c:v>0.110550782857143</c:v>
                </c:pt>
                <c:pt idx="4">
                  <c:v>0.276024314285715</c:v>
                </c:pt>
                <c:pt idx="5">
                  <c:v>0.656208485714286</c:v>
                </c:pt>
                <c:pt idx="6">
                  <c:v>1.16585217714286</c:v>
                </c:pt>
                <c:pt idx="7">
                  <c:v>1.63439264571429</c:v>
                </c:pt>
              </c:numCache>
            </c:numRef>
          </c:xVal>
          <c:yVal>
            <c:numRef>
              <c:f>视地质储量!$AI$2:$AI$9</c:f>
              <c:numCache>
                <c:formatCode>General</c:formatCode>
                <c:ptCount val="8"/>
                <c:pt idx="0">
                  <c:v>0.994048305532111</c:v>
                </c:pt>
                <c:pt idx="1">
                  <c:v>0.968469909654616</c:v>
                </c:pt>
                <c:pt idx="2">
                  <c:v>0.926965609434487</c:v>
                </c:pt>
                <c:pt idx="3">
                  <c:v>0.889176126602511</c:v>
                </c:pt>
                <c:pt idx="4">
                  <c:v>0.723715957405053</c:v>
                </c:pt>
                <c:pt idx="5">
                  <c:v>0.343570715531376</c:v>
                </c:pt>
                <c:pt idx="6">
                  <c:v>-0.16558364372662</c:v>
                </c:pt>
                <c:pt idx="7">
                  <c:v>-0.63247817537325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771"/>
        <c:axId val="622470483"/>
      </c:scatterChart>
      <c:valAx>
        <c:axId val="6172057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622470483"/>
        <c:crosses val="autoZero"/>
        <c:crossBetween val="midCat"/>
      </c:valAx>
      <c:valAx>
        <c:axId val="6224704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72057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142875</xdr:colOff>
      <xdr:row>5</xdr:row>
      <xdr:rowOff>146050</xdr:rowOff>
    </xdr:from>
    <xdr:to>
      <xdr:col>12</xdr:col>
      <xdr:colOff>775970</xdr:colOff>
      <xdr:row>15</xdr:row>
      <xdr:rowOff>107950</xdr:rowOff>
    </xdr:to>
    <xdr:pic>
      <xdr:nvPicPr>
        <xdr:cNvPr id="502788" name="Picture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349625" y="1181100"/>
          <a:ext cx="8626475" cy="1676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681990</xdr:colOff>
      <xdr:row>2</xdr:row>
      <xdr:rowOff>153670</xdr:rowOff>
    </xdr:from>
    <xdr:to>
      <xdr:col>10</xdr:col>
      <xdr:colOff>1136015</xdr:colOff>
      <xdr:row>18</xdr:row>
      <xdr:rowOff>153670</xdr:rowOff>
    </xdr:to>
    <xdr:graphicFrame>
      <xdr:nvGraphicFramePr>
        <xdr:cNvPr id="3" name="图表 2"/>
        <xdr:cNvGraphicFramePr/>
      </xdr:nvGraphicFramePr>
      <xdr:xfrm>
        <a:off x="5274310" y="674370"/>
        <a:ext cx="456819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1212215</xdr:colOff>
      <xdr:row>15</xdr:row>
      <xdr:rowOff>120650</xdr:rowOff>
    </xdr:from>
    <xdr:to>
      <xdr:col>22</xdr:col>
      <xdr:colOff>117475</xdr:colOff>
      <xdr:row>29</xdr:row>
      <xdr:rowOff>95250</xdr:rowOff>
    </xdr:to>
    <xdr:graphicFrame>
      <xdr:nvGraphicFramePr>
        <xdr:cNvPr id="216226" name="图表 2"/>
        <xdr:cNvGraphicFramePr/>
      </xdr:nvGraphicFramePr>
      <xdr:xfrm>
        <a:off x="16512540" y="3082925"/>
        <a:ext cx="5215255" cy="2374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297815</xdr:colOff>
      <xdr:row>1</xdr:row>
      <xdr:rowOff>190500</xdr:rowOff>
    </xdr:from>
    <xdr:to>
      <xdr:col>16</xdr:col>
      <xdr:colOff>1177925</xdr:colOff>
      <xdr:row>4</xdr:row>
      <xdr:rowOff>146050</xdr:rowOff>
    </xdr:to>
    <xdr:sp>
      <xdr:nvSpPr>
        <xdr:cNvPr id="2" name="右箭头 3"/>
        <xdr:cNvSpPr/>
      </xdr:nvSpPr>
      <xdr:spPr>
        <a:xfrm>
          <a:off x="15598140" y="619125"/>
          <a:ext cx="880110" cy="508000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p>
          <a:pPr algn="l"/>
        </a:p>
      </xdr:txBody>
    </xdr:sp>
    <xdr:clientData/>
  </xdr:twoCellAnchor>
  <xdr:twoCellAnchor>
    <xdr:from>
      <xdr:col>22</xdr:col>
      <xdr:colOff>263525</xdr:colOff>
      <xdr:row>1</xdr:row>
      <xdr:rowOff>114300</xdr:rowOff>
    </xdr:from>
    <xdr:to>
      <xdr:col>23</xdr:col>
      <xdr:colOff>173355</xdr:colOff>
      <xdr:row>4</xdr:row>
      <xdr:rowOff>76200</xdr:rowOff>
    </xdr:to>
    <xdr:sp>
      <xdr:nvSpPr>
        <xdr:cNvPr id="3" name="右箭头 4"/>
        <xdr:cNvSpPr/>
      </xdr:nvSpPr>
      <xdr:spPr>
        <a:xfrm>
          <a:off x="21873845" y="552450"/>
          <a:ext cx="872490" cy="504825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p>
          <a:pPr algn="l"/>
        </a:p>
      </xdr:txBody>
    </xdr:sp>
    <xdr:clientData/>
  </xdr:twoCellAnchor>
  <xdr:twoCellAnchor editAs="oneCell">
    <xdr:from>
      <xdr:col>22</xdr:col>
      <xdr:colOff>505460</xdr:colOff>
      <xdr:row>16</xdr:row>
      <xdr:rowOff>25400</xdr:rowOff>
    </xdr:from>
    <xdr:to>
      <xdr:col>29</xdr:col>
      <xdr:colOff>672465</xdr:colOff>
      <xdr:row>64</xdr:row>
      <xdr:rowOff>6350</xdr:rowOff>
    </xdr:to>
    <xdr:pic>
      <xdr:nvPicPr>
        <xdr:cNvPr id="216229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2115780" y="3159125"/>
          <a:ext cx="6961505" cy="8210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29</xdr:col>
      <xdr:colOff>1087120</xdr:colOff>
      <xdr:row>16</xdr:row>
      <xdr:rowOff>152400</xdr:rowOff>
    </xdr:from>
    <xdr:to>
      <xdr:col>36</xdr:col>
      <xdr:colOff>381635</xdr:colOff>
      <xdr:row>32</xdr:row>
      <xdr:rowOff>88900</xdr:rowOff>
    </xdr:to>
    <xdr:graphicFrame>
      <xdr:nvGraphicFramePr>
        <xdr:cNvPr id="216230" name="图表 1"/>
        <xdr:cNvGraphicFramePr/>
      </xdr:nvGraphicFramePr>
      <xdr:xfrm>
        <a:off x="29491940" y="3286125"/>
        <a:ext cx="4973320" cy="2679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194310</xdr:colOff>
          <xdr:row>0</xdr:row>
          <xdr:rowOff>88900</xdr:rowOff>
        </xdr:from>
        <xdr:to>
          <xdr:col>40</xdr:col>
          <xdr:colOff>262890</xdr:colOff>
          <xdr:row>2</xdr:row>
          <xdr:rowOff>177800</xdr:rowOff>
        </xdr:to>
        <xdr:sp>
          <xdr:nvSpPr>
            <xdr:cNvPr id="216120" name="Object 56" hidden="1">
              <a:extLst>
                <a:ext uri="{63B3BB69-23CF-44E3-9099-C40C66FF867C}">
                  <a14:compatExt spid="_x0000_s216120"/>
                </a:ext>
              </a:extLst>
            </xdr:cNvPr>
            <xdr:cNvSpPr/>
          </xdr:nvSpPr>
          <xdr:spPr>
            <a:xfrm>
              <a:off x="35302825" y="88900"/>
              <a:ext cx="2063115" cy="70802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0.13815</cdr:x>
      <cdr:y>0.41867</cdr:y>
    </cdr:from>
    <cdr:to>
      <cdr:x>0.93627</cdr:x>
      <cdr:y>0.41867</cdr:y>
    </cdr:to>
    <cdr:sp>
      <cdr:nvSpPr>
        <cdr:cNvPr id="2" name="直接连接符 2"/>
        <cdr:cNvSpPr/>
      </cdr:nvSpPr>
      <cdr:spPr xmlns:a="http://schemas.openxmlformats.org/drawingml/2006/main">
        <a:xfrm xmlns:a="http://schemas.openxmlformats.org/drawingml/2006/main">
          <a:off x="1135" y="1566"/>
          <a:ext cx="6555" cy="0"/>
        </a:xfrm>
        <a:prstGeom xmlns:a="http://schemas.openxmlformats.org/drawingml/2006/main" prst="line">
          <a:avLst/>
        </a:prstGeom>
        <a:ln w="12700">
          <a:solidFill>
            <a:srgbClr val="0000FF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 xmlns:a="http://schemas.openxmlformats.org/drawingml/2006/main">
        <a:bodyPr vertOverflow="clip"/>
        <a:p/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22"/>
  <sheetViews>
    <sheetView tabSelected="1" zoomScale="130" zoomScaleNormal="130" zoomScaleSheetLayoutView="60" topLeftCell="B1" workbookViewId="0">
      <selection activeCell="I25" sqref="I25"/>
    </sheetView>
  </sheetViews>
  <sheetFormatPr defaultColWidth="9" defaultRowHeight="13.5"/>
  <cols>
    <col min="1" max="1" width="19.45" customWidth="1"/>
    <col min="2" max="2" width="15.45" style="28" customWidth="1"/>
    <col min="3" max="3" width="7.18333333333333" style="28" customWidth="1"/>
    <col min="5" max="5" width="9.18333333333333" customWidth="1"/>
    <col min="6" max="7" width="10.5416666666667" customWidth="1"/>
    <col min="8" max="8" width="13.3666666666667" customWidth="1"/>
    <col min="9" max="9" width="10.725" style="29" customWidth="1"/>
    <col min="10" max="10" width="8.81666666666667" style="29" customWidth="1"/>
    <col min="11" max="11" width="16.5416666666667" style="29" customWidth="1"/>
    <col min="12" max="12" width="16.1833333333333" style="30" customWidth="1"/>
    <col min="13" max="13" width="15.45" style="29" customWidth="1"/>
    <col min="14" max="14" width="8.725" style="28"/>
    <col min="15" max="15" width="25.9083333333333" style="30" customWidth="1"/>
  </cols>
  <sheetData>
    <row r="1" s="27" customFormat="1" ht="27.5" customHeight="1" spans="1:23">
      <c r="A1" s="31" t="s">
        <v>0</v>
      </c>
      <c r="B1" s="31"/>
      <c r="C1" s="32"/>
      <c r="D1" s="27" t="s">
        <v>1</v>
      </c>
      <c r="E1" s="27" t="s">
        <v>2</v>
      </c>
      <c r="F1" s="27" t="s">
        <v>3</v>
      </c>
      <c r="H1" s="33" t="s">
        <v>4</v>
      </c>
      <c r="I1" s="41" t="s">
        <v>5</v>
      </c>
      <c r="J1" s="41"/>
      <c r="K1" s="42" t="s">
        <v>6</v>
      </c>
      <c r="L1" s="42" t="s">
        <v>7</v>
      </c>
      <c r="M1" s="42" t="s">
        <v>8</v>
      </c>
      <c r="N1" s="32" t="s">
        <v>9</v>
      </c>
      <c r="O1" s="43"/>
      <c r="P1" s="44" t="s">
        <v>10</v>
      </c>
      <c r="Q1" s="48" t="s">
        <v>11</v>
      </c>
      <c r="R1" s="44" t="s">
        <v>12</v>
      </c>
      <c r="S1" s="44" t="s">
        <v>13</v>
      </c>
      <c r="T1" s="44" t="s">
        <v>14</v>
      </c>
      <c r="U1" s="44" t="s">
        <v>15</v>
      </c>
      <c r="V1" s="44" t="s">
        <v>16</v>
      </c>
      <c r="W1" s="48" t="s">
        <v>17</v>
      </c>
    </row>
    <row r="2" spans="1:23">
      <c r="A2" s="21" t="s">
        <v>18</v>
      </c>
      <c r="B2" s="34">
        <v>1074</v>
      </c>
      <c r="D2" s="35" t="s">
        <v>19</v>
      </c>
      <c r="E2" s="36">
        <v>1</v>
      </c>
      <c r="F2">
        <v>62</v>
      </c>
      <c r="H2" s="37">
        <f t="shared" ref="H2:H65" si="0">3484.4*$B$3*E2/$B$4/$B$11</f>
        <v>5.9913994672644</v>
      </c>
      <c r="I2" s="45">
        <f t="shared" ref="I2:I33" si="1">PI()*(F2/2/1000)*(F2/2/1000)</f>
        <v>0.00301907054009979</v>
      </c>
      <c r="J2" s="45"/>
      <c r="K2" s="46">
        <f t="shared" ref="K2:K65" si="2">2.5*POWER(($B$2-H2)*$B$6/H2/H2,0.25)</f>
        <v>2.88973069136352</v>
      </c>
      <c r="L2" s="47">
        <f t="shared" ref="L2:L65" si="3">250000000*I2*E2*K2/$B$4/$B$11/10000</f>
        <v>0.66970398623775</v>
      </c>
      <c r="M2" s="47">
        <f t="shared" ref="M2:M65" si="4">6.6/2.5*L2</f>
        <v>1.76801852366766</v>
      </c>
      <c r="N2" s="28">
        <f>2.25/2.5*L2</f>
        <v>0.602733587613975</v>
      </c>
      <c r="P2" s="35" t="s">
        <v>19</v>
      </c>
      <c r="Q2" s="35">
        <v>12.22</v>
      </c>
      <c r="R2" s="49">
        <v>22683</v>
      </c>
      <c r="S2" s="35" t="s">
        <v>20</v>
      </c>
      <c r="T2" s="49">
        <v>0.41</v>
      </c>
      <c r="U2" s="35">
        <v>1510918</v>
      </c>
      <c r="V2" s="49">
        <v>0.41</v>
      </c>
      <c r="W2" s="35"/>
    </row>
    <row r="3" spans="1:23">
      <c r="A3" s="31" t="s">
        <v>21</v>
      </c>
      <c r="B3" s="34">
        <v>0.56</v>
      </c>
      <c r="D3" s="35" t="s">
        <v>19</v>
      </c>
      <c r="E3" s="36">
        <v>1.1</v>
      </c>
      <c r="F3">
        <v>62</v>
      </c>
      <c r="H3" s="37">
        <f t="shared" si="0"/>
        <v>6.59053941399084</v>
      </c>
      <c r="I3" s="45">
        <f t="shared" si="1"/>
        <v>0.00301907054009979</v>
      </c>
      <c r="J3" s="45"/>
      <c r="K3" s="46">
        <f t="shared" si="2"/>
        <v>2.75486361037113</v>
      </c>
      <c r="L3" s="47">
        <f t="shared" si="3"/>
        <v>0.702292937405169</v>
      </c>
      <c r="M3" s="47">
        <f t="shared" si="4"/>
        <v>1.85405335474965</v>
      </c>
      <c r="N3" s="28">
        <f t="shared" ref="N3:N66" si="5">2.25/2.5*L3</f>
        <v>0.632063643664652</v>
      </c>
      <c r="P3" s="35" t="s">
        <v>19</v>
      </c>
      <c r="Q3" s="35">
        <v>12.11</v>
      </c>
      <c r="R3" s="49">
        <v>19232</v>
      </c>
      <c r="S3" s="35" t="s">
        <v>22</v>
      </c>
      <c r="T3" s="49">
        <v>0.9</v>
      </c>
      <c r="U3" s="35">
        <v>2261800</v>
      </c>
      <c r="V3" s="49">
        <v>0.9</v>
      </c>
      <c r="W3" s="35"/>
    </row>
    <row r="4" spans="1:23">
      <c r="A4" s="21" t="s">
        <v>23</v>
      </c>
      <c r="B4" s="34">
        <v>0.85</v>
      </c>
      <c r="D4" s="35" t="s">
        <v>19</v>
      </c>
      <c r="E4" s="38">
        <v>1.2</v>
      </c>
      <c r="F4">
        <v>62</v>
      </c>
      <c r="H4" s="37">
        <f t="shared" si="0"/>
        <v>7.18967936071727</v>
      </c>
      <c r="I4" s="45">
        <f t="shared" si="1"/>
        <v>0.00301907054009979</v>
      </c>
      <c r="J4" s="45"/>
      <c r="K4" s="46">
        <f t="shared" si="2"/>
        <v>2.63721090037805</v>
      </c>
      <c r="L4" s="47">
        <f t="shared" si="3"/>
        <v>0.733418096493747</v>
      </c>
      <c r="M4" s="47">
        <f t="shared" si="4"/>
        <v>1.93622377474349</v>
      </c>
      <c r="N4" s="28">
        <f t="shared" si="5"/>
        <v>0.660076286844372</v>
      </c>
      <c r="P4" s="35" t="s">
        <v>19</v>
      </c>
      <c r="Q4" s="35">
        <v>12.03</v>
      </c>
      <c r="R4" s="49">
        <v>20597</v>
      </c>
      <c r="S4" s="35" t="s">
        <v>24</v>
      </c>
      <c r="T4" s="49">
        <v>1.55</v>
      </c>
      <c r="U4" s="35">
        <v>2839952</v>
      </c>
      <c r="V4" s="50" t="s">
        <v>25</v>
      </c>
      <c r="W4" s="35"/>
    </row>
    <row r="5" spans="1:23">
      <c r="A5" s="21" t="s">
        <v>26</v>
      </c>
      <c r="B5" s="34">
        <v>110</v>
      </c>
      <c r="D5" s="35" t="s">
        <v>19</v>
      </c>
      <c r="E5" s="36">
        <v>1.3</v>
      </c>
      <c r="F5">
        <v>62</v>
      </c>
      <c r="H5" s="37">
        <f t="shared" si="0"/>
        <v>7.78881930744371</v>
      </c>
      <c r="I5" s="45">
        <f t="shared" si="1"/>
        <v>0.00301907054009979</v>
      </c>
      <c r="J5" s="45"/>
      <c r="K5" s="46">
        <f t="shared" si="2"/>
        <v>2.53339445110417</v>
      </c>
      <c r="L5" s="47">
        <f t="shared" si="3"/>
        <v>0.763258554852204</v>
      </c>
      <c r="M5" s="47">
        <f t="shared" si="4"/>
        <v>2.01500258480982</v>
      </c>
      <c r="N5" s="28">
        <f t="shared" si="5"/>
        <v>0.686932699366984</v>
      </c>
      <c r="P5" s="35" t="s">
        <v>19</v>
      </c>
      <c r="Q5" s="35">
        <v>11.97</v>
      </c>
      <c r="R5" s="49">
        <v>19490</v>
      </c>
      <c r="S5" s="35" t="s">
        <v>27</v>
      </c>
      <c r="T5" s="49">
        <v>0.95</v>
      </c>
      <c r="U5" s="35">
        <v>3456158</v>
      </c>
      <c r="V5" s="50" t="s">
        <v>28</v>
      </c>
      <c r="W5" s="35"/>
    </row>
    <row r="6" spans="1:23">
      <c r="A6" s="21" t="s">
        <v>29</v>
      </c>
      <c r="B6" s="34">
        <v>0.06</v>
      </c>
      <c r="D6" s="35" t="s">
        <v>19</v>
      </c>
      <c r="E6" s="36">
        <v>1.4</v>
      </c>
      <c r="F6">
        <v>62</v>
      </c>
      <c r="H6" s="37">
        <f t="shared" si="0"/>
        <v>8.38795925417015</v>
      </c>
      <c r="I6" s="45">
        <f t="shared" si="1"/>
        <v>0.00301907054009979</v>
      </c>
      <c r="J6" s="45"/>
      <c r="K6" s="46">
        <f t="shared" si="2"/>
        <v>2.44089695140917</v>
      </c>
      <c r="L6" s="47">
        <f t="shared" si="3"/>
        <v>0.791959538837218</v>
      </c>
      <c r="M6" s="47">
        <f t="shared" si="4"/>
        <v>2.09077318253026</v>
      </c>
      <c r="N6" s="28">
        <f t="shared" si="5"/>
        <v>0.712763584953496</v>
      </c>
      <c r="P6" s="35" t="s">
        <v>19</v>
      </c>
      <c r="Q6" s="35">
        <v>11.93</v>
      </c>
      <c r="R6" s="49">
        <v>19619</v>
      </c>
      <c r="S6" s="35" t="s">
        <v>30</v>
      </c>
      <c r="T6" s="49">
        <v>0.67</v>
      </c>
      <c r="U6" s="35">
        <v>3658759</v>
      </c>
      <c r="V6" s="49">
        <v>0.67</v>
      </c>
      <c r="W6" s="35"/>
    </row>
    <row r="7" spans="4:23">
      <c r="D7" s="35" t="s">
        <v>19</v>
      </c>
      <c r="E7" s="38">
        <v>1.5</v>
      </c>
      <c r="F7">
        <v>62</v>
      </c>
      <c r="H7" s="37">
        <f t="shared" si="0"/>
        <v>8.98709920089659</v>
      </c>
      <c r="I7" s="45">
        <f t="shared" si="1"/>
        <v>0.00301907054009979</v>
      </c>
      <c r="J7" s="45"/>
      <c r="K7" s="46">
        <f t="shared" si="2"/>
        <v>2.35779895370699</v>
      </c>
      <c r="L7" s="47">
        <f t="shared" si="3"/>
        <v>0.819640752041692</v>
      </c>
      <c r="M7" s="47">
        <f t="shared" si="4"/>
        <v>2.16385158539007</v>
      </c>
      <c r="N7" s="28">
        <f t="shared" si="5"/>
        <v>0.737676676837522</v>
      </c>
      <c r="P7" s="35" t="s">
        <v>19</v>
      </c>
      <c r="Q7" s="35">
        <v>12.19</v>
      </c>
      <c r="R7" s="49">
        <v>18645</v>
      </c>
      <c r="S7" s="35" t="s">
        <v>31</v>
      </c>
      <c r="T7" s="49">
        <v>0.98</v>
      </c>
      <c r="U7" s="35">
        <v>3849938</v>
      </c>
      <c r="V7" s="49">
        <v>0.98</v>
      </c>
      <c r="W7" s="35"/>
    </row>
    <row r="8" spans="4:23">
      <c r="D8" s="35" t="s">
        <v>19</v>
      </c>
      <c r="E8" s="36">
        <v>1.6</v>
      </c>
      <c r="F8">
        <v>62</v>
      </c>
      <c r="H8" s="37">
        <f t="shared" si="0"/>
        <v>9.58623914762303</v>
      </c>
      <c r="I8" s="45">
        <f t="shared" si="1"/>
        <v>0.00301907054009979</v>
      </c>
      <c r="J8" s="45"/>
      <c r="K8" s="46">
        <f t="shared" si="2"/>
        <v>2.2826078780885</v>
      </c>
      <c r="L8" s="47">
        <f t="shared" si="3"/>
        <v>0.846402247540795</v>
      </c>
      <c r="M8" s="47">
        <f t="shared" si="4"/>
        <v>2.2345019335077</v>
      </c>
      <c r="N8" s="28">
        <f t="shared" si="5"/>
        <v>0.761762022786715</v>
      </c>
      <c r="P8" s="35" t="s">
        <v>19</v>
      </c>
      <c r="Q8" s="35">
        <v>11.45</v>
      </c>
      <c r="R8" s="49">
        <v>28851</v>
      </c>
      <c r="S8" s="35" t="s">
        <v>32</v>
      </c>
      <c r="T8" s="49">
        <v>0.41</v>
      </c>
      <c r="U8" s="35">
        <v>7450387</v>
      </c>
      <c r="V8" s="49">
        <v>0.41</v>
      </c>
      <c r="W8" s="35"/>
    </row>
    <row r="9" spans="4:23">
      <c r="D9" s="35" t="s">
        <v>19</v>
      </c>
      <c r="E9" s="36">
        <v>1.7</v>
      </c>
      <c r="F9">
        <v>62</v>
      </c>
      <c r="H9" s="37">
        <f t="shared" si="0"/>
        <v>10.1853790943495</v>
      </c>
      <c r="I9" s="45">
        <f t="shared" si="1"/>
        <v>0.00301907054009979</v>
      </c>
      <c r="J9" s="45"/>
      <c r="K9" s="46">
        <f t="shared" si="2"/>
        <v>2.21414322838681</v>
      </c>
      <c r="L9" s="47">
        <f t="shared" si="3"/>
        <v>0.872328669239729</v>
      </c>
      <c r="M9" s="47">
        <f t="shared" si="4"/>
        <v>2.30294768679289</v>
      </c>
      <c r="N9" s="28">
        <f t="shared" si="5"/>
        <v>0.785095802315756</v>
      </c>
      <c r="P9" s="35" t="s">
        <v>19</v>
      </c>
      <c r="Q9" s="35">
        <v>11.15</v>
      </c>
      <c r="R9" s="49">
        <v>27773</v>
      </c>
      <c r="S9" s="35" t="s">
        <v>33</v>
      </c>
      <c r="T9" s="49">
        <v>1.28</v>
      </c>
      <c r="U9" s="35">
        <v>8913446</v>
      </c>
      <c r="V9" s="49">
        <v>1.28</v>
      </c>
      <c r="W9" s="35"/>
    </row>
    <row r="10" spans="4:23">
      <c r="D10" s="35" t="s">
        <v>19</v>
      </c>
      <c r="E10" s="38">
        <v>1.8</v>
      </c>
      <c r="F10">
        <v>62</v>
      </c>
      <c r="H10" s="37">
        <f t="shared" si="0"/>
        <v>10.7845190410759</v>
      </c>
      <c r="I10" s="45">
        <f t="shared" si="1"/>
        <v>0.00301907054009979</v>
      </c>
      <c r="J10" s="45"/>
      <c r="K10" s="46">
        <f t="shared" si="2"/>
        <v>2.15145741051857</v>
      </c>
      <c r="L10" s="47">
        <f t="shared" si="3"/>
        <v>0.897492383990052</v>
      </c>
      <c r="M10" s="47">
        <f t="shared" si="4"/>
        <v>2.36937989373374</v>
      </c>
      <c r="N10" s="28">
        <f t="shared" si="5"/>
        <v>0.807743145591047</v>
      </c>
      <c r="P10" s="35" t="s">
        <v>19</v>
      </c>
      <c r="Q10" s="35">
        <v>10.58</v>
      </c>
      <c r="R10" s="49">
        <v>25854</v>
      </c>
      <c r="S10" s="35" t="s">
        <v>34</v>
      </c>
      <c r="T10" s="49">
        <v>4.76</v>
      </c>
      <c r="U10" s="35">
        <v>11335128</v>
      </c>
      <c r="V10" s="49">
        <v>4.76</v>
      </c>
      <c r="W10" s="35"/>
    </row>
    <row r="11" spans="1:23">
      <c r="A11" s="39" t="s">
        <v>35</v>
      </c>
      <c r="B11" s="40">
        <f>B5+273.15</f>
        <v>383.15</v>
      </c>
      <c r="D11" s="35" t="s">
        <v>19</v>
      </c>
      <c r="E11" s="36">
        <v>1.9</v>
      </c>
      <c r="F11">
        <v>62</v>
      </c>
      <c r="H11" s="37">
        <f t="shared" si="0"/>
        <v>11.3836589878024</v>
      </c>
      <c r="I11" s="45">
        <f t="shared" si="1"/>
        <v>0.00301907054009979</v>
      </c>
      <c r="J11" s="45"/>
      <c r="K11" s="46">
        <f t="shared" si="2"/>
        <v>2.09377979778572</v>
      </c>
      <c r="L11" s="47">
        <f t="shared" si="3"/>
        <v>0.921955839703912</v>
      </c>
      <c r="M11" s="47">
        <f t="shared" si="4"/>
        <v>2.43396341681833</v>
      </c>
      <c r="N11" s="28">
        <f t="shared" si="5"/>
        <v>0.829760255733521</v>
      </c>
      <c r="P11" s="35" t="s">
        <v>19</v>
      </c>
      <c r="Q11" s="35">
        <v>9.67</v>
      </c>
      <c r="R11" s="49">
        <v>19203</v>
      </c>
      <c r="S11" s="35" t="s">
        <v>36</v>
      </c>
      <c r="T11" s="49">
        <v>0.57</v>
      </c>
      <c r="U11" s="35">
        <v>13555279</v>
      </c>
      <c r="V11" s="49">
        <v>0.57</v>
      </c>
      <c r="W11" s="35"/>
    </row>
    <row r="12" spans="4:23">
      <c r="D12" s="35" t="s">
        <v>19</v>
      </c>
      <c r="E12" s="36">
        <v>2</v>
      </c>
      <c r="F12">
        <v>62</v>
      </c>
      <c r="H12" s="37">
        <f t="shared" si="0"/>
        <v>11.9827989345288</v>
      </c>
      <c r="I12" s="45">
        <f t="shared" si="1"/>
        <v>0.00301907054009979</v>
      </c>
      <c r="J12" s="45"/>
      <c r="K12" s="46">
        <f t="shared" si="2"/>
        <v>2.04047638499468</v>
      </c>
      <c r="L12" s="47">
        <f t="shared" si="3"/>
        <v>0.945773371158087</v>
      </c>
      <c r="M12" s="47">
        <f t="shared" si="4"/>
        <v>2.49684169985735</v>
      </c>
      <c r="N12" s="28">
        <f t="shared" si="5"/>
        <v>0.851196034042278</v>
      </c>
      <c r="P12" s="35" t="s">
        <v>19</v>
      </c>
      <c r="Q12" s="35">
        <v>9.96</v>
      </c>
      <c r="R12" s="49">
        <v>14484</v>
      </c>
      <c r="S12" s="35" t="s">
        <v>37</v>
      </c>
      <c r="T12" s="49">
        <v>0.38</v>
      </c>
      <c r="U12" s="35">
        <v>14696359</v>
      </c>
      <c r="V12" s="49">
        <v>0.38</v>
      </c>
      <c r="W12" s="35"/>
    </row>
    <row r="13" spans="4:23">
      <c r="D13" s="35" t="s">
        <v>19</v>
      </c>
      <c r="E13" s="38">
        <v>2.1</v>
      </c>
      <c r="F13">
        <v>62</v>
      </c>
      <c r="H13" s="37">
        <f t="shared" si="0"/>
        <v>12.5819388812552</v>
      </c>
      <c r="I13" s="45">
        <f t="shared" si="1"/>
        <v>0.00301907054009979</v>
      </c>
      <c r="J13" s="45"/>
      <c r="K13" s="46">
        <f t="shared" si="2"/>
        <v>1.99102014402907</v>
      </c>
      <c r="L13" s="47">
        <f t="shared" si="3"/>
        <v>0.968992603827799</v>
      </c>
      <c r="M13" s="47">
        <f t="shared" si="4"/>
        <v>2.55814047410539</v>
      </c>
      <c r="N13" s="28">
        <f t="shared" si="5"/>
        <v>0.872093343445019</v>
      </c>
      <c r="P13" s="35" t="s">
        <v>19</v>
      </c>
      <c r="Q13" s="35">
        <v>9.57</v>
      </c>
      <c r="R13" s="49">
        <v>12971</v>
      </c>
      <c r="S13" s="35" t="s">
        <v>38</v>
      </c>
      <c r="T13" s="49">
        <v>1.3</v>
      </c>
      <c r="U13" s="35">
        <v>15786779</v>
      </c>
      <c r="V13" s="49">
        <v>1.3</v>
      </c>
      <c r="W13" s="35"/>
    </row>
    <row r="14" spans="4:23">
      <c r="D14" s="35" t="s">
        <v>19</v>
      </c>
      <c r="E14" s="36">
        <v>2.2</v>
      </c>
      <c r="F14">
        <v>62</v>
      </c>
      <c r="H14" s="37">
        <f t="shared" si="0"/>
        <v>13.1810788279817</v>
      </c>
      <c r="I14" s="45">
        <f t="shared" si="1"/>
        <v>0.00301907054009979</v>
      </c>
      <c r="J14" s="45"/>
      <c r="K14" s="46">
        <f t="shared" si="2"/>
        <v>1.94496888032347</v>
      </c>
      <c r="L14" s="47">
        <f t="shared" si="3"/>
        <v>0.9916555599934</v>
      </c>
      <c r="M14" s="47">
        <f t="shared" si="4"/>
        <v>2.61797067838258</v>
      </c>
      <c r="N14" s="28">
        <f t="shared" si="5"/>
        <v>0.89249000399406</v>
      </c>
      <c r="P14" s="35" t="s">
        <v>19</v>
      </c>
      <c r="Q14" s="35">
        <v>9.19</v>
      </c>
      <c r="R14" s="49">
        <v>11626</v>
      </c>
      <c r="S14" s="35" t="s">
        <v>39</v>
      </c>
      <c r="T14" s="49">
        <v>1.51</v>
      </c>
      <c r="U14" s="35">
        <v>16416375</v>
      </c>
      <c r="V14" s="49">
        <v>1.51</v>
      </c>
      <c r="W14" s="35"/>
    </row>
    <row r="15" spans="4:23">
      <c r="D15" s="35" t="s">
        <v>19</v>
      </c>
      <c r="E15" s="36">
        <v>2.3</v>
      </c>
      <c r="F15">
        <v>62</v>
      </c>
      <c r="H15" s="37">
        <f t="shared" si="0"/>
        <v>13.7802187747081</v>
      </c>
      <c r="I15" s="45">
        <f t="shared" si="1"/>
        <v>0.00301907054009979</v>
      </c>
      <c r="J15" s="45"/>
      <c r="K15" s="46">
        <f t="shared" si="2"/>
        <v>1.90194844566674</v>
      </c>
      <c r="L15" s="47">
        <f t="shared" si="3"/>
        <v>1.01379954084427</v>
      </c>
      <c r="M15" s="47">
        <f t="shared" si="4"/>
        <v>2.67643078782888</v>
      </c>
      <c r="N15" s="28">
        <f t="shared" si="5"/>
        <v>0.912419586759844</v>
      </c>
      <c r="P15" s="35" t="s">
        <v>19</v>
      </c>
      <c r="Q15" s="35">
        <v>9.27</v>
      </c>
      <c r="R15" s="49">
        <v>10647</v>
      </c>
      <c r="S15" s="35" t="s">
        <v>40</v>
      </c>
      <c r="T15" s="49">
        <v>1.38</v>
      </c>
      <c r="U15" s="35">
        <v>16962422</v>
      </c>
      <c r="V15" s="49">
        <v>1.38</v>
      </c>
      <c r="W15" s="35">
        <v>9.27</v>
      </c>
    </row>
    <row r="16" spans="4:23">
      <c r="D16" s="35" t="s">
        <v>19</v>
      </c>
      <c r="E16" s="38">
        <v>2.4</v>
      </c>
      <c r="F16">
        <v>62</v>
      </c>
      <c r="H16" s="37">
        <f t="shared" si="0"/>
        <v>14.3793587214345</v>
      </c>
      <c r="I16" s="45">
        <f t="shared" si="1"/>
        <v>0.00301907054009979</v>
      </c>
      <c r="J16" s="45"/>
      <c r="K16" s="46">
        <f t="shared" si="2"/>
        <v>1.86163984049171</v>
      </c>
      <c r="L16" s="47">
        <f t="shared" si="3"/>
        <v>1.03545783765313</v>
      </c>
      <c r="M16" s="47">
        <f t="shared" si="4"/>
        <v>2.73360869140425</v>
      </c>
      <c r="N16" s="28">
        <f t="shared" si="5"/>
        <v>0.931912053887813</v>
      </c>
      <c r="P16" s="35" t="s">
        <v>19</v>
      </c>
      <c r="Q16" s="35">
        <v>9.18</v>
      </c>
      <c r="R16" s="49">
        <v>10067</v>
      </c>
      <c r="S16" s="35" t="s">
        <v>41</v>
      </c>
      <c r="T16" s="49">
        <v>1.66</v>
      </c>
      <c r="U16" s="35">
        <v>17436658</v>
      </c>
      <c r="V16" s="49">
        <v>1.66</v>
      </c>
      <c r="W16" s="35"/>
    </row>
    <row r="17" spans="4:23">
      <c r="D17" s="35" t="s">
        <v>42</v>
      </c>
      <c r="E17" s="36">
        <v>2.5</v>
      </c>
      <c r="F17">
        <v>62</v>
      </c>
      <c r="H17" s="37">
        <f t="shared" si="0"/>
        <v>14.978498668161</v>
      </c>
      <c r="I17" s="45">
        <f t="shared" si="1"/>
        <v>0.00301907054009979</v>
      </c>
      <c r="J17" s="45"/>
      <c r="K17" s="46">
        <f t="shared" si="2"/>
        <v>1.82376918360159</v>
      </c>
      <c r="L17" s="47">
        <f t="shared" si="3"/>
        <v>1.05666031084305</v>
      </c>
      <c r="M17" s="47">
        <f t="shared" si="4"/>
        <v>2.78958322062566</v>
      </c>
      <c r="N17" s="28">
        <f t="shared" si="5"/>
        <v>0.950994279758748</v>
      </c>
      <c r="P17" s="35" t="s">
        <v>42</v>
      </c>
      <c r="Q17" s="35">
        <v>7.29</v>
      </c>
      <c r="R17" s="49">
        <v>21135</v>
      </c>
      <c r="S17" s="35" t="s">
        <v>43</v>
      </c>
      <c r="T17" s="49">
        <v>0.74</v>
      </c>
      <c r="U17" s="35">
        <v>21195832</v>
      </c>
      <c r="V17" s="49">
        <v>0.74</v>
      </c>
      <c r="W17" s="35"/>
    </row>
    <row r="18" spans="4:23">
      <c r="D18" s="35" t="s">
        <v>42</v>
      </c>
      <c r="E18" s="36">
        <v>2.6</v>
      </c>
      <c r="F18">
        <v>62</v>
      </c>
      <c r="H18" s="37">
        <f t="shared" si="0"/>
        <v>15.5776386148874</v>
      </c>
      <c r="I18" s="45">
        <f t="shared" si="1"/>
        <v>0.00301907054009979</v>
      </c>
      <c r="J18" s="45"/>
      <c r="K18" s="46">
        <f t="shared" si="2"/>
        <v>1.78809982514789</v>
      </c>
      <c r="L18" s="47">
        <f t="shared" si="3"/>
        <v>1.07743386575985</v>
      </c>
      <c r="M18" s="47">
        <f t="shared" si="4"/>
        <v>2.844425405606</v>
      </c>
      <c r="N18" s="28">
        <f t="shared" si="5"/>
        <v>0.969690479183865</v>
      </c>
      <c r="P18" s="35" t="s">
        <v>42</v>
      </c>
      <c r="Q18" s="35">
        <v>7.46</v>
      </c>
      <c r="R18" s="49">
        <v>5985</v>
      </c>
      <c r="S18" s="35" t="s">
        <v>44</v>
      </c>
      <c r="T18" s="49">
        <v>0.45</v>
      </c>
      <c r="U18" s="35">
        <v>22611058</v>
      </c>
      <c r="V18" s="49">
        <v>0.45</v>
      </c>
      <c r="W18" s="35"/>
    </row>
    <row r="19" spans="4:23">
      <c r="D19" s="35" t="s">
        <v>42</v>
      </c>
      <c r="E19" s="38">
        <v>2.7</v>
      </c>
      <c r="F19">
        <v>62</v>
      </c>
      <c r="H19" s="37">
        <f t="shared" si="0"/>
        <v>16.1767785616139</v>
      </c>
      <c r="I19" s="45">
        <f t="shared" si="1"/>
        <v>0.00301907054009979</v>
      </c>
      <c r="J19" s="45"/>
      <c r="K19" s="46">
        <f t="shared" si="2"/>
        <v>1.75442608182961</v>
      </c>
      <c r="L19" s="47">
        <f t="shared" si="3"/>
        <v>1.09780284681726</v>
      </c>
      <c r="M19" s="47">
        <f t="shared" si="4"/>
        <v>2.89819951559756</v>
      </c>
      <c r="N19" s="28">
        <f t="shared" si="5"/>
        <v>0.988022562135534</v>
      </c>
      <c r="P19" s="35" t="s">
        <v>42</v>
      </c>
      <c r="Q19" s="35">
        <v>7.04</v>
      </c>
      <c r="R19" s="49">
        <v>7356</v>
      </c>
      <c r="S19" s="35" t="s">
        <v>45</v>
      </c>
      <c r="T19" s="49">
        <v>0</v>
      </c>
      <c r="U19" s="35">
        <v>23096370</v>
      </c>
      <c r="V19" s="49">
        <v>0</v>
      </c>
      <c r="W19" s="35"/>
    </row>
    <row r="20" spans="4:23">
      <c r="D20" s="35" t="s">
        <v>42</v>
      </c>
      <c r="E20" s="36">
        <v>2.8</v>
      </c>
      <c r="F20">
        <v>62</v>
      </c>
      <c r="H20" s="37">
        <f t="shared" si="0"/>
        <v>16.7759185083403</v>
      </c>
      <c r="I20" s="45">
        <f t="shared" si="1"/>
        <v>0.00301907054009979</v>
      </c>
      <c r="J20" s="45"/>
      <c r="K20" s="46">
        <f t="shared" si="2"/>
        <v>1.72256821417397</v>
      </c>
      <c r="L20" s="47">
        <f t="shared" si="3"/>
        <v>1.1177893665075</v>
      </c>
      <c r="M20" s="47">
        <f t="shared" si="4"/>
        <v>2.9509639275798</v>
      </c>
      <c r="N20" s="28">
        <f t="shared" si="5"/>
        <v>1.00601042985675</v>
      </c>
      <c r="P20" s="35" t="s">
        <v>42</v>
      </c>
      <c r="Q20" s="35">
        <v>6.45</v>
      </c>
      <c r="R20" s="49">
        <v>4343</v>
      </c>
      <c r="S20" s="35" t="s">
        <v>46</v>
      </c>
      <c r="T20" s="49">
        <v>0.34</v>
      </c>
      <c r="U20" s="35">
        <v>23429366</v>
      </c>
      <c r="V20" s="49">
        <v>0.34</v>
      </c>
      <c r="W20" s="35"/>
    </row>
    <row r="21" spans="4:23">
      <c r="D21" s="35" t="s">
        <v>42</v>
      </c>
      <c r="E21" s="36">
        <v>2.9</v>
      </c>
      <c r="F21">
        <v>62</v>
      </c>
      <c r="H21" s="37">
        <f t="shared" si="0"/>
        <v>17.3750584550667</v>
      </c>
      <c r="I21" s="45">
        <f t="shared" si="1"/>
        <v>0.00301907054009979</v>
      </c>
      <c r="J21" s="45"/>
      <c r="K21" s="46">
        <f t="shared" si="2"/>
        <v>1.692368364972</v>
      </c>
      <c r="L21" s="47">
        <f t="shared" si="3"/>
        <v>1.13741358197013</v>
      </c>
      <c r="M21" s="47">
        <f t="shared" si="4"/>
        <v>3.00277185640113</v>
      </c>
      <c r="N21" s="28">
        <f t="shared" si="5"/>
        <v>1.02367222377311</v>
      </c>
      <c r="P21" s="35" t="s">
        <v>42</v>
      </c>
      <c r="Q21" s="35">
        <v>8.19</v>
      </c>
      <c r="R21" s="49">
        <v>2147</v>
      </c>
      <c r="S21" s="35" t="s">
        <v>47</v>
      </c>
      <c r="T21" s="49">
        <v>0.34</v>
      </c>
      <c r="U21" s="35">
        <v>23548845</v>
      </c>
      <c r="V21" s="49">
        <v>0.34</v>
      </c>
      <c r="W21" s="35"/>
    </row>
    <row r="22" spans="4:23">
      <c r="D22" s="35" t="s">
        <v>48</v>
      </c>
      <c r="E22" s="38">
        <v>3</v>
      </c>
      <c r="F22">
        <v>62</v>
      </c>
      <c r="H22" s="37">
        <f t="shared" si="0"/>
        <v>17.9741984017932</v>
      </c>
      <c r="I22" s="45">
        <f t="shared" si="1"/>
        <v>0.00301907054009979</v>
      </c>
      <c r="J22" s="45"/>
      <c r="K22" s="46">
        <f t="shared" si="2"/>
        <v>1.66368724879456</v>
      </c>
      <c r="L22" s="47">
        <f t="shared" si="3"/>
        <v>1.15669392898849</v>
      </c>
      <c r="M22" s="47">
        <f t="shared" si="4"/>
        <v>3.05367197252961</v>
      </c>
      <c r="N22" s="28">
        <f t="shared" si="5"/>
        <v>1.04102453608964</v>
      </c>
      <c r="P22" s="35" t="s">
        <v>48</v>
      </c>
      <c r="Q22" s="35">
        <v>12.14</v>
      </c>
      <c r="R22" s="49">
        <v>31333</v>
      </c>
      <c r="S22" s="35" t="s">
        <v>49</v>
      </c>
      <c r="T22" s="49">
        <v>0</v>
      </c>
      <c r="U22" s="35">
        <v>856115</v>
      </c>
      <c r="V22" s="49">
        <v>0</v>
      </c>
      <c r="W22" s="35"/>
    </row>
    <row r="23" spans="4:23">
      <c r="D23" s="35" t="s">
        <v>48</v>
      </c>
      <c r="E23" s="36">
        <v>3.1</v>
      </c>
      <c r="F23">
        <v>62</v>
      </c>
      <c r="H23" s="37">
        <f t="shared" si="0"/>
        <v>18.5733383485196</v>
      </c>
      <c r="I23" s="45">
        <f t="shared" si="1"/>
        <v>0.00301907054009979</v>
      </c>
      <c r="J23" s="45"/>
      <c r="K23" s="46">
        <f t="shared" si="2"/>
        <v>1.63640143377243</v>
      </c>
      <c r="L23" s="47">
        <f t="shared" si="3"/>
        <v>1.17564732116021</v>
      </c>
      <c r="M23" s="47">
        <f t="shared" si="4"/>
        <v>3.10370892786295</v>
      </c>
      <c r="N23" s="28">
        <f t="shared" si="5"/>
        <v>1.05808258904419</v>
      </c>
      <c r="P23" s="35" t="s">
        <v>48</v>
      </c>
      <c r="Q23" s="35">
        <v>11.96</v>
      </c>
      <c r="R23" s="49">
        <v>31837</v>
      </c>
      <c r="S23" s="35" t="s">
        <v>50</v>
      </c>
      <c r="T23" s="49">
        <v>0.23</v>
      </c>
      <c r="U23" s="35">
        <v>2649922</v>
      </c>
      <c r="V23" s="49">
        <v>0.23</v>
      </c>
      <c r="W23" s="35"/>
    </row>
    <row r="24" spans="4:23">
      <c r="D24" s="35" t="s">
        <v>48</v>
      </c>
      <c r="E24" s="36">
        <v>3.2</v>
      </c>
      <c r="F24">
        <v>62</v>
      </c>
      <c r="H24" s="37">
        <f t="shared" si="0"/>
        <v>19.1724782952461</v>
      </c>
      <c r="I24" s="45">
        <f t="shared" si="1"/>
        <v>0.00301907054009979</v>
      </c>
      <c r="J24" s="45"/>
      <c r="K24" s="46">
        <f t="shared" si="2"/>
        <v>1.61040109435338</v>
      </c>
      <c r="L24" s="47">
        <f t="shared" si="3"/>
        <v>1.19428932037534</v>
      </c>
      <c r="M24" s="47">
        <f t="shared" si="4"/>
        <v>3.15292380579091</v>
      </c>
      <c r="N24" s="28">
        <f t="shared" si="5"/>
        <v>1.07486038833781</v>
      </c>
      <c r="P24" s="35" t="s">
        <v>48</v>
      </c>
      <c r="Q24" s="35">
        <v>11.78</v>
      </c>
      <c r="R24" s="49">
        <v>30279</v>
      </c>
      <c r="S24" s="35" t="s">
        <v>51</v>
      </c>
      <c r="T24" s="49">
        <v>0</v>
      </c>
      <c r="U24" s="35">
        <v>4244340</v>
      </c>
      <c r="V24" s="49">
        <v>0</v>
      </c>
      <c r="W24" s="35"/>
    </row>
    <row r="25" spans="4:23">
      <c r="D25" s="35" t="s">
        <v>48</v>
      </c>
      <c r="E25" s="38">
        <v>3.3</v>
      </c>
      <c r="F25">
        <v>62</v>
      </c>
      <c r="H25" s="37">
        <f t="shared" si="0"/>
        <v>19.7716182419725</v>
      </c>
      <c r="I25" s="45">
        <f t="shared" si="1"/>
        <v>0.00301907054009979</v>
      </c>
      <c r="J25" s="45"/>
      <c r="K25" s="46">
        <f t="shared" si="2"/>
        <v>1.58558814153431</v>
      </c>
      <c r="L25" s="47">
        <f t="shared" si="3"/>
        <v>1.21263428349861</v>
      </c>
      <c r="M25" s="47">
        <f t="shared" si="4"/>
        <v>3.20135450843633</v>
      </c>
      <c r="N25" s="28">
        <f t="shared" si="5"/>
        <v>1.09137085514875</v>
      </c>
      <c r="P25" s="35" t="s">
        <v>48</v>
      </c>
      <c r="Q25" s="35">
        <v>11.55</v>
      </c>
      <c r="R25" s="49">
        <v>29981</v>
      </c>
      <c r="S25" s="35" t="s">
        <v>52</v>
      </c>
      <c r="T25" s="49">
        <v>0</v>
      </c>
      <c r="U25" s="35">
        <v>6260613</v>
      </c>
      <c r="V25" s="49">
        <v>0</v>
      </c>
      <c r="W25" s="35"/>
    </row>
    <row r="26" spans="4:23">
      <c r="D26" s="35" t="s">
        <v>48</v>
      </c>
      <c r="E26" s="36">
        <v>3.4</v>
      </c>
      <c r="F26">
        <v>62</v>
      </c>
      <c r="H26" s="37">
        <f t="shared" si="0"/>
        <v>20.3707581886989</v>
      </c>
      <c r="I26" s="45">
        <f t="shared" si="1"/>
        <v>0.00301907054009979</v>
      </c>
      <c r="J26" s="45"/>
      <c r="K26" s="46">
        <f t="shared" si="2"/>
        <v>1.56187465785122</v>
      </c>
      <c r="L26" s="47">
        <f t="shared" si="3"/>
        <v>1.23069548919407</v>
      </c>
      <c r="M26" s="47">
        <f t="shared" si="4"/>
        <v>3.24903609147234</v>
      </c>
      <c r="N26" s="28">
        <f t="shared" si="5"/>
        <v>1.10762594027466</v>
      </c>
      <c r="P26" s="35" t="s">
        <v>48</v>
      </c>
      <c r="Q26" s="35">
        <v>10.91</v>
      </c>
      <c r="R26" s="49">
        <v>29636</v>
      </c>
      <c r="S26" s="35" t="s">
        <v>53</v>
      </c>
      <c r="T26" s="49">
        <v>0.26</v>
      </c>
      <c r="U26" s="35">
        <v>15798249</v>
      </c>
      <c r="V26" s="49">
        <v>0.26</v>
      </c>
      <c r="W26" s="35"/>
    </row>
    <row r="27" spans="4:23">
      <c r="D27" s="35" t="s">
        <v>48</v>
      </c>
      <c r="E27" s="36">
        <v>3.5</v>
      </c>
      <c r="F27">
        <v>62</v>
      </c>
      <c r="H27" s="37">
        <f t="shared" si="0"/>
        <v>20.9698981354254</v>
      </c>
      <c r="I27" s="45">
        <f t="shared" si="1"/>
        <v>0.00301907054009979</v>
      </c>
      <c r="J27" s="45"/>
      <c r="K27" s="46">
        <f t="shared" si="2"/>
        <v>1.53918158010889</v>
      </c>
      <c r="L27" s="47">
        <f t="shared" si="3"/>
        <v>1.24848524808272</v>
      </c>
      <c r="M27" s="47">
        <f t="shared" si="4"/>
        <v>3.29600105493839</v>
      </c>
      <c r="N27" s="28">
        <f t="shared" si="5"/>
        <v>1.12363672327445</v>
      </c>
      <c r="P27" s="35" t="s">
        <v>48</v>
      </c>
      <c r="Q27" s="35">
        <v>9.99</v>
      </c>
      <c r="R27" s="49">
        <v>29308</v>
      </c>
      <c r="S27" s="35" t="s">
        <v>54</v>
      </c>
      <c r="T27" s="49">
        <v>0.61</v>
      </c>
      <c r="U27" s="35">
        <v>26278833</v>
      </c>
      <c r="V27" s="49">
        <v>0.61</v>
      </c>
      <c r="W27" s="35"/>
    </row>
    <row r="28" spans="4:23">
      <c r="D28" s="35" t="s">
        <v>48</v>
      </c>
      <c r="E28" s="38">
        <v>3.6</v>
      </c>
      <c r="F28">
        <v>62</v>
      </c>
      <c r="H28" s="37">
        <f t="shared" si="0"/>
        <v>21.5690380821518</v>
      </c>
      <c r="I28" s="45">
        <f t="shared" si="1"/>
        <v>0.00301907054009979</v>
      </c>
      <c r="J28" s="45"/>
      <c r="K28" s="46">
        <f t="shared" si="2"/>
        <v>1.51743758479682</v>
      </c>
      <c r="L28" s="47">
        <f t="shared" si="3"/>
        <v>1.26601499883481</v>
      </c>
      <c r="M28" s="47">
        <f t="shared" si="4"/>
        <v>3.3422795969239</v>
      </c>
      <c r="N28" s="28">
        <f t="shared" si="5"/>
        <v>1.13941349895133</v>
      </c>
      <c r="P28" s="35" t="s">
        <v>48</v>
      </c>
      <c r="Q28" s="35">
        <v>9.55</v>
      </c>
      <c r="R28" s="49">
        <v>28774</v>
      </c>
      <c r="S28" s="35" t="s">
        <v>55</v>
      </c>
      <c r="T28" s="49">
        <v>0</v>
      </c>
      <c r="U28" s="35">
        <v>30815085</v>
      </c>
      <c r="V28" s="49">
        <v>0</v>
      </c>
      <c r="W28" s="35"/>
    </row>
    <row r="29" spans="4:23">
      <c r="D29" s="35" t="s">
        <v>48</v>
      </c>
      <c r="E29" s="36">
        <v>3.7</v>
      </c>
      <c r="F29">
        <v>62</v>
      </c>
      <c r="H29" s="37">
        <f t="shared" si="0"/>
        <v>22.1681780288783</v>
      </c>
      <c r="I29" s="45">
        <f t="shared" si="1"/>
        <v>0.00301907054009979</v>
      </c>
      <c r="J29" s="45"/>
      <c r="K29" s="46">
        <f t="shared" si="2"/>
        <v>1.49657814033546</v>
      </c>
      <c r="L29" s="47">
        <f t="shared" si="3"/>
        <v>1.28329539233162</v>
      </c>
      <c r="M29" s="47">
        <f t="shared" si="4"/>
        <v>3.38789983575548</v>
      </c>
      <c r="N29" s="28">
        <f t="shared" si="5"/>
        <v>1.15496585309846</v>
      </c>
      <c r="P29" s="35" t="s">
        <v>48</v>
      </c>
      <c r="Q29" s="35">
        <v>9.34</v>
      </c>
      <c r="R29" s="49">
        <v>27154</v>
      </c>
      <c r="S29" s="35" t="s">
        <v>56</v>
      </c>
      <c r="T29" s="49">
        <v>1.58</v>
      </c>
      <c r="U29" s="35">
        <v>35506413</v>
      </c>
      <c r="V29" s="49">
        <v>1.58</v>
      </c>
      <c r="W29" s="35"/>
    </row>
    <row r="30" spans="4:23">
      <c r="D30" s="35" t="s">
        <v>48</v>
      </c>
      <c r="E30" s="36">
        <v>3.8</v>
      </c>
      <c r="F30">
        <v>62</v>
      </c>
      <c r="H30" s="37">
        <f t="shared" si="0"/>
        <v>22.7673179756047</v>
      </c>
      <c r="I30" s="45">
        <f t="shared" si="1"/>
        <v>0.00301907054009979</v>
      </c>
      <c r="J30" s="45"/>
      <c r="K30" s="46">
        <f t="shared" si="2"/>
        <v>1.47654469742154</v>
      </c>
      <c r="L30" s="47">
        <f t="shared" si="3"/>
        <v>1.30033636565916</v>
      </c>
      <c r="M30" s="47">
        <f t="shared" si="4"/>
        <v>3.43288800534019</v>
      </c>
      <c r="N30" s="28">
        <f t="shared" si="5"/>
        <v>1.17030272909325</v>
      </c>
      <c r="P30" s="35" t="s">
        <v>48</v>
      </c>
      <c r="Q30" s="35">
        <v>9.19</v>
      </c>
      <c r="R30" s="49">
        <v>28017</v>
      </c>
      <c r="S30" s="35" t="s">
        <v>57</v>
      </c>
      <c r="T30" s="49">
        <v>0.89</v>
      </c>
      <c r="U30" s="35">
        <v>38258564</v>
      </c>
      <c r="V30" s="49">
        <v>0.89</v>
      </c>
      <c r="W30" s="35"/>
    </row>
    <row r="31" spans="4:23">
      <c r="D31" s="35" t="s">
        <v>48</v>
      </c>
      <c r="E31" s="38">
        <v>3.9</v>
      </c>
      <c r="F31">
        <v>62</v>
      </c>
      <c r="H31" s="37">
        <f t="shared" si="0"/>
        <v>23.3664579223311</v>
      </c>
      <c r="I31" s="45">
        <f t="shared" si="1"/>
        <v>0.00301907054009979</v>
      </c>
      <c r="J31" s="45"/>
      <c r="K31" s="46">
        <f t="shared" si="2"/>
        <v>1.45728399430381</v>
      </c>
      <c r="L31" s="47">
        <f t="shared" si="3"/>
        <v>1.31714720739614</v>
      </c>
      <c r="M31" s="47">
        <f t="shared" si="4"/>
        <v>3.4772686275258</v>
      </c>
      <c r="N31" s="28">
        <f t="shared" si="5"/>
        <v>1.18543248665652</v>
      </c>
      <c r="P31" s="35" t="s">
        <v>48</v>
      </c>
      <c r="Q31" s="35">
        <v>9.03</v>
      </c>
      <c r="R31" s="49">
        <v>27385</v>
      </c>
      <c r="S31" s="35" t="s">
        <v>58</v>
      </c>
      <c r="T31" s="49">
        <v>0.64</v>
      </c>
      <c r="U31" s="35">
        <v>41330319</v>
      </c>
      <c r="V31" s="49">
        <v>0.64</v>
      </c>
      <c r="W31" s="35"/>
    </row>
    <row r="32" spans="4:23">
      <c r="D32" s="35" t="s">
        <v>48</v>
      </c>
      <c r="E32" s="36">
        <v>4</v>
      </c>
      <c r="F32">
        <v>62</v>
      </c>
      <c r="H32" s="37">
        <f t="shared" si="0"/>
        <v>23.9655978690576</v>
      </c>
      <c r="I32" s="45">
        <f t="shared" si="1"/>
        <v>0.00301907054009979</v>
      </c>
      <c r="J32" s="45"/>
      <c r="K32" s="46">
        <f t="shared" si="2"/>
        <v>1.43874745819274</v>
      </c>
      <c r="L32" s="47">
        <f t="shared" si="3"/>
        <v>1.33373661541653</v>
      </c>
      <c r="M32" s="47">
        <f t="shared" si="4"/>
        <v>3.52106466469963</v>
      </c>
      <c r="N32" s="28">
        <f t="shared" si="5"/>
        <v>1.20036295387487</v>
      </c>
      <c r="P32" s="35" t="s">
        <v>48</v>
      </c>
      <c r="Q32" s="35">
        <v>8.57</v>
      </c>
      <c r="R32" s="49">
        <v>23604</v>
      </c>
      <c r="S32" s="35" t="s">
        <v>59</v>
      </c>
      <c r="T32" s="49">
        <v>0</v>
      </c>
      <c r="U32" s="35">
        <v>45322084</v>
      </c>
      <c r="V32" s="49">
        <v>0</v>
      </c>
      <c r="W32" s="35"/>
    </row>
    <row r="33" spans="4:23">
      <c r="D33" s="35" t="s">
        <v>48</v>
      </c>
      <c r="E33" s="36">
        <v>4.1</v>
      </c>
      <c r="F33">
        <v>62</v>
      </c>
      <c r="H33" s="37">
        <f t="shared" si="0"/>
        <v>24.564737815784</v>
      </c>
      <c r="I33" s="45">
        <f t="shared" si="1"/>
        <v>0.00301907054009979</v>
      </c>
      <c r="J33" s="45"/>
      <c r="K33" s="46">
        <f t="shared" si="2"/>
        <v>1.42089068746759</v>
      </c>
      <c r="L33" s="47">
        <f t="shared" si="3"/>
        <v>1.35011274822989</v>
      </c>
      <c r="M33" s="47">
        <f t="shared" si="4"/>
        <v>3.56429765532692</v>
      </c>
      <c r="N33" s="28">
        <f t="shared" si="5"/>
        <v>1.21510147340691</v>
      </c>
      <c r="P33" s="35" t="s">
        <v>48</v>
      </c>
      <c r="Q33" s="35">
        <v>8.55</v>
      </c>
      <c r="R33" s="49">
        <v>22405</v>
      </c>
      <c r="S33" s="35" t="s">
        <v>60</v>
      </c>
      <c r="T33" s="49">
        <v>0</v>
      </c>
      <c r="U33" s="35">
        <v>48716513</v>
      </c>
      <c r="V33" s="49">
        <v>0</v>
      </c>
      <c r="W33" s="35"/>
    </row>
    <row r="34" spans="4:23">
      <c r="D34" s="35" t="s">
        <v>48</v>
      </c>
      <c r="E34" s="38">
        <v>4.2</v>
      </c>
      <c r="F34">
        <v>62</v>
      </c>
      <c r="H34" s="37">
        <f t="shared" si="0"/>
        <v>25.1638777625105</v>
      </c>
      <c r="I34" s="45">
        <f t="shared" ref="I34:I65" si="6">PI()*(F34/2/1000)*(F34/2/1000)</f>
        <v>0.00301907054009979</v>
      </c>
      <c r="J34" s="45"/>
      <c r="K34" s="46">
        <f t="shared" si="2"/>
        <v>1.40367300210027</v>
      </c>
      <c r="L34" s="47">
        <f t="shared" si="3"/>
        <v>1.36628327072121</v>
      </c>
      <c r="M34" s="47">
        <f t="shared" si="4"/>
        <v>3.60698783470399</v>
      </c>
      <c r="N34" s="28">
        <f t="shared" si="5"/>
        <v>1.22965494364909</v>
      </c>
      <c r="P34" s="35" t="s">
        <v>48</v>
      </c>
      <c r="Q34" s="35">
        <v>8.11</v>
      </c>
      <c r="R34" s="49">
        <v>23317</v>
      </c>
      <c r="S34" s="35" t="s">
        <v>61</v>
      </c>
      <c r="T34" s="49">
        <v>1.43</v>
      </c>
      <c r="U34" s="35">
        <v>52875080</v>
      </c>
      <c r="V34" s="49">
        <v>1.43</v>
      </c>
      <c r="W34" s="35"/>
    </row>
    <row r="35" spans="4:23">
      <c r="D35" s="35" t="s">
        <v>48</v>
      </c>
      <c r="E35" s="36">
        <v>4.3</v>
      </c>
      <c r="F35">
        <v>62</v>
      </c>
      <c r="H35" s="37">
        <f t="shared" si="0"/>
        <v>25.7630177092369</v>
      </c>
      <c r="I35" s="45">
        <f t="shared" si="6"/>
        <v>0.00301907054009979</v>
      </c>
      <c r="J35" s="45"/>
      <c r="K35" s="46">
        <f t="shared" si="2"/>
        <v>1.38705705192253</v>
      </c>
      <c r="L35" s="47">
        <f t="shared" si="3"/>
        <v>1.38225539501938</v>
      </c>
      <c r="M35" s="47">
        <f t="shared" si="4"/>
        <v>3.64915424285117</v>
      </c>
      <c r="N35" s="28">
        <f t="shared" si="5"/>
        <v>1.24402985551745</v>
      </c>
      <c r="P35" s="35" t="s">
        <v>48</v>
      </c>
      <c r="Q35" s="35">
        <v>7.85</v>
      </c>
      <c r="R35" s="49">
        <v>23380</v>
      </c>
      <c r="S35" s="35" t="s">
        <v>62</v>
      </c>
      <c r="T35" s="49">
        <v>1.62</v>
      </c>
      <c r="U35" s="35">
        <v>56322991</v>
      </c>
      <c r="V35" s="49">
        <v>1.62</v>
      </c>
      <c r="W35" s="35"/>
    </row>
    <row r="36" spans="4:23">
      <c r="D36" s="35" t="s">
        <v>48</v>
      </c>
      <c r="E36" s="36">
        <v>4.4</v>
      </c>
      <c r="F36">
        <v>62</v>
      </c>
      <c r="H36" s="37">
        <f t="shared" si="0"/>
        <v>26.3621576559633</v>
      </c>
      <c r="I36" s="45">
        <f t="shared" si="6"/>
        <v>0.00301907054009979</v>
      </c>
      <c r="J36" s="45"/>
      <c r="K36" s="46">
        <f t="shared" si="2"/>
        <v>1.37100847414173</v>
      </c>
      <c r="L36" s="47">
        <f t="shared" si="3"/>
        <v>1.39803591711411</v>
      </c>
      <c r="M36" s="47">
        <f t="shared" si="4"/>
        <v>3.69081482118125</v>
      </c>
      <c r="N36" s="28">
        <f t="shared" si="5"/>
        <v>1.2582323254027</v>
      </c>
      <c r="P36" s="35" t="s">
        <v>48</v>
      </c>
      <c r="Q36" s="35">
        <v>5.71</v>
      </c>
      <c r="R36" s="49">
        <v>1558</v>
      </c>
      <c r="S36" s="35" t="s">
        <v>63</v>
      </c>
      <c r="T36" s="49">
        <v>0.96</v>
      </c>
      <c r="U36" s="35">
        <v>58082990</v>
      </c>
      <c r="V36" s="49">
        <v>0.96</v>
      </c>
      <c r="W36" s="35"/>
    </row>
    <row r="37" spans="4:23">
      <c r="D37" s="35" t="s">
        <v>48</v>
      </c>
      <c r="E37" s="38">
        <v>4.5</v>
      </c>
      <c r="F37">
        <v>62</v>
      </c>
      <c r="H37" s="37">
        <f t="shared" si="0"/>
        <v>26.9612976026898</v>
      </c>
      <c r="I37" s="45">
        <f t="shared" si="6"/>
        <v>0.00301907054009979</v>
      </c>
      <c r="J37" s="45"/>
      <c r="K37" s="46">
        <f t="shared" si="2"/>
        <v>1.35549559295106</v>
      </c>
      <c r="L37" s="47">
        <f t="shared" si="3"/>
        <v>1.41363124974947</v>
      </c>
      <c r="M37" s="47">
        <f t="shared" si="4"/>
        <v>3.7319864993386</v>
      </c>
      <c r="N37" s="28">
        <f t="shared" si="5"/>
        <v>1.27226812477452</v>
      </c>
      <c r="P37" s="35" t="s">
        <v>48</v>
      </c>
      <c r="Q37" s="35">
        <v>7.94</v>
      </c>
      <c r="R37" s="49">
        <v>0</v>
      </c>
      <c r="S37" s="35" t="s">
        <v>64</v>
      </c>
      <c r="T37" s="49">
        <v>0.39</v>
      </c>
      <c r="U37" s="35">
        <v>58176036</v>
      </c>
      <c r="V37" s="49">
        <v>0.39</v>
      </c>
      <c r="W37" s="35"/>
    </row>
    <row r="38" spans="4:23">
      <c r="D38" s="35" t="s">
        <v>48</v>
      </c>
      <c r="E38" s="36">
        <v>4.6</v>
      </c>
      <c r="F38">
        <v>62</v>
      </c>
      <c r="H38" s="37">
        <f t="shared" si="0"/>
        <v>27.5604375494162</v>
      </c>
      <c r="I38" s="45">
        <f t="shared" si="6"/>
        <v>0.00301907054009979</v>
      </c>
      <c r="J38" s="45"/>
      <c r="K38" s="46">
        <f t="shared" si="2"/>
        <v>1.34048915525316</v>
      </c>
      <c r="L38" s="47">
        <f t="shared" si="3"/>
        <v>1.42904745204697</v>
      </c>
      <c r="M38" s="47">
        <f t="shared" si="4"/>
        <v>3.772685273404</v>
      </c>
      <c r="N38" s="28">
        <f t="shared" si="5"/>
        <v>1.28614270684227</v>
      </c>
      <c r="P38" s="35" t="s">
        <v>48</v>
      </c>
      <c r="Q38" s="35">
        <v>7.63</v>
      </c>
      <c r="R38" s="49">
        <v>0</v>
      </c>
      <c r="S38" s="35" t="s">
        <v>65</v>
      </c>
      <c r="T38" s="49">
        <v>0</v>
      </c>
      <c r="U38" s="35">
        <v>58250381</v>
      </c>
      <c r="V38" s="49">
        <v>0</v>
      </c>
      <c r="W38" s="35"/>
    </row>
    <row r="39" spans="4:23">
      <c r="D39" s="35" t="s">
        <v>66</v>
      </c>
      <c r="E39" s="36">
        <v>4.7</v>
      </c>
      <c r="F39">
        <v>62</v>
      </c>
      <c r="H39" s="37">
        <f t="shared" si="0"/>
        <v>28.1595774961426</v>
      </c>
      <c r="I39" s="45">
        <f t="shared" si="6"/>
        <v>0.00301907054009979</v>
      </c>
      <c r="J39" s="45"/>
      <c r="K39" s="46">
        <f t="shared" si="2"/>
        <v>1.32596209747558</v>
      </c>
      <c r="L39" s="47">
        <f t="shared" si="3"/>
        <v>1.4442902562469</v>
      </c>
      <c r="M39" s="47">
        <f t="shared" si="4"/>
        <v>3.8129262764918</v>
      </c>
      <c r="N39" s="28">
        <f t="shared" si="5"/>
        <v>1.29986123062221</v>
      </c>
      <c r="P39" s="35" t="s">
        <v>66</v>
      </c>
      <c r="Q39" s="35">
        <v>12.05</v>
      </c>
      <c r="R39" s="49">
        <v>30947</v>
      </c>
      <c r="S39" s="35" t="s">
        <v>67</v>
      </c>
      <c r="T39" s="49">
        <v>0</v>
      </c>
      <c r="U39" s="35">
        <v>3974609</v>
      </c>
      <c r="V39" s="49">
        <v>0</v>
      </c>
      <c r="W39" s="35"/>
    </row>
    <row r="40" spans="4:23">
      <c r="D40" s="35" t="s">
        <v>66</v>
      </c>
      <c r="E40" s="38">
        <v>4.8</v>
      </c>
      <c r="F40">
        <v>62</v>
      </c>
      <c r="H40" s="37">
        <f t="shared" si="0"/>
        <v>28.7587174428691</v>
      </c>
      <c r="I40" s="45">
        <f t="shared" si="6"/>
        <v>0.00301907054009979</v>
      </c>
      <c r="J40" s="45"/>
      <c r="K40" s="46">
        <f t="shared" si="2"/>
        <v>1.31188933924537</v>
      </c>
      <c r="L40" s="47">
        <f t="shared" si="3"/>
        <v>1.45936509190349</v>
      </c>
      <c r="M40" s="47">
        <f t="shared" si="4"/>
        <v>3.85272384262522</v>
      </c>
      <c r="N40" s="28">
        <f t="shared" si="5"/>
        <v>1.31342858271314</v>
      </c>
      <c r="P40" s="35" t="s">
        <v>66</v>
      </c>
      <c r="Q40" s="35">
        <v>11.73</v>
      </c>
      <c r="R40" s="49">
        <v>41153</v>
      </c>
      <c r="S40" s="35" t="s">
        <v>37</v>
      </c>
      <c r="T40" s="49">
        <v>0</v>
      </c>
      <c r="U40" s="35">
        <v>7121817</v>
      </c>
      <c r="V40" s="49">
        <v>0</v>
      </c>
      <c r="W40" s="35"/>
    </row>
    <row r="41" spans="4:23">
      <c r="D41" s="35" t="s">
        <v>66</v>
      </c>
      <c r="E41" s="36">
        <v>4.9</v>
      </c>
      <c r="F41">
        <v>62</v>
      </c>
      <c r="H41" s="37">
        <f t="shared" si="0"/>
        <v>29.3578573895955</v>
      </c>
      <c r="I41" s="45">
        <f t="shared" si="6"/>
        <v>0.00301907054009979</v>
      </c>
      <c r="J41" s="45"/>
      <c r="K41" s="46">
        <f t="shared" si="2"/>
        <v>1.29824760034146</v>
      </c>
      <c r="L41" s="47">
        <f t="shared" si="3"/>
        <v>1.47427710782417</v>
      </c>
      <c r="M41" s="47">
        <f t="shared" si="4"/>
        <v>3.8920915646558</v>
      </c>
      <c r="N41" s="28">
        <f t="shared" si="5"/>
        <v>1.32684939704175</v>
      </c>
      <c r="P41" s="35" t="s">
        <v>66</v>
      </c>
      <c r="Q41" s="35">
        <v>11.57</v>
      </c>
      <c r="R41" s="49">
        <v>41466</v>
      </c>
      <c r="S41" s="35" t="s">
        <v>68</v>
      </c>
      <c r="T41" s="49">
        <v>0</v>
      </c>
      <c r="U41" s="35">
        <v>11687356</v>
      </c>
      <c r="V41" s="49">
        <v>0</v>
      </c>
      <c r="W41" s="35"/>
    </row>
    <row r="42" spans="4:23">
      <c r="D42" s="35" t="s">
        <v>66</v>
      </c>
      <c r="E42" s="36">
        <v>5</v>
      </c>
      <c r="F42">
        <v>62</v>
      </c>
      <c r="H42" s="37">
        <f t="shared" si="0"/>
        <v>29.956997336322</v>
      </c>
      <c r="I42" s="45">
        <f t="shared" si="6"/>
        <v>0.00301907054009979</v>
      </c>
      <c r="J42" s="45"/>
      <c r="K42" s="46">
        <f t="shared" si="2"/>
        <v>1.28501523788329</v>
      </c>
      <c r="L42" s="47">
        <f t="shared" si="3"/>
        <v>1.48903119200466</v>
      </c>
      <c r="M42" s="47">
        <f t="shared" si="4"/>
        <v>3.93104234689229</v>
      </c>
      <c r="N42" s="28">
        <f t="shared" si="5"/>
        <v>1.34012807280419</v>
      </c>
      <c r="P42" s="35" t="s">
        <v>66</v>
      </c>
      <c r="Q42" s="35">
        <v>11.45</v>
      </c>
      <c r="R42" s="49">
        <v>40375</v>
      </c>
      <c r="S42" s="35" t="s">
        <v>69</v>
      </c>
      <c r="T42" s="49">
        <v>0</v>
      </c>
      <c r="U42" s="35">
        <v>14229484</v>
      </c>
      <c r="V42" s="49">
        <v>0</v>
      </c>
      <c r="W42" s="35"/>
    </row>
    <row r="43" spans="4:23">
      <c r="D43" s="35" t="s">
        <v>66</v>
      </c>
      <c r="E43" s="38">
        <v>5.1</v>
      </c>
      <c r="F43">
        <v>62</v>
      </c>
      <c r="H43" s="37">
        <f t="shared" si="0"/>
        <v>30.5561372830484</v>
      </c>
      <c r="I43" s="45">
        <f t="shared" si="6"/>
        <v>0.00301907054009979</v>
      </c>
      <c r="J43" s="45"/>
      <c r="K43" s="46">
        <f t="shared" si="2"/>
        <v>1.27217210116371</v>
      </c>
      <c r="L43" s="47">
        <f t="shared" si="3"/>
        <v>1.50363198977954</v>
      </c>
      <c r="M43" s="47">
        <f t="shared" si="4"/>
        <v>3.96958845301798</v>
      </c>
      <c r="N43" s="28">
        <f t="shared" si="5"/>
        <v>1.35326879080158</v>
      </c>
      <c r="P43" s="35" t="s">
        <v>66</v>
      </c>
      <c r="Q43" s="35">
        <v>11.35</v>
      </c>
      <c r="R43" s="49">
        <v>39275</v>
      </c>
      <c r="S43" s="35" t="s">
        <v>70</v>
      </c>
      <c r="T43" s="49">
        <v>0.5</v>
      </c>
      <c r="U43" s="35">
        <v>15653062</v>
      </c>
      <c r="V43" s="49">
        <v>0.5</v>
      </c>
      <c r="W43" s="35"/>
    </row>
    <row r="44" spans="4:23">
      <c r="D44" s="35" t="s">
        <v>66</v>
      </c>
      <c r="E44" s="36">
        <v>5.2</v>
      </c>
      <c r="F44">
        <v>62</v>
      </c>
      <c r="H44" s="37">
        <f t="shared" si="0"/>
        <v>31.1552772297748</v>
      </c>
      <c r="I44" s="45">
        <f t="shared" si="6"/>
        <v>0.00301907054009979</v>
      </c>
      <c r="J44" s="45"/>
      <c r="K44" s="46">
        <f t="shared" si="2"/>
        <v>1.25969940190998</v>
      </c>
      <c r="L44" s="47">
        <f t="shared" si="3"/>
        <v>1.51808392037954</v>
      </c>
      <c r="M44" s="47">
        <f t="shared" si="4"/>
        <v>4.00774154980197</v>
      </c>
      <c r="N44" s="28">
        <f t="shared" si="5"/>
        <v>1.36627552834158</v>
      </c>
      <c r="P44" s="35" t="s">
        <v>66</v>
      </c>
      <c r="Q44" s="35">
        <v>11.31</v>
      </c>
      <c r="R44" s="49">
        <v>38824</v>
      </c>
      <c r="S44" s="35" t="s">
        <v>71</v>
      </c>
      <c r="T44" s="49">
        <v>0</v>
      </c>
      <c r="U44" s="35">
        <v>17263010</v>
      </c>
      <c r="V44" s="49">
        <v>0</v>
      </c>
      <c r="W44" s="35"/>
    </row>
    <row r="45" spans="4:23">
      <c r="D45" s="35" t="s">
        <v>66</v>
      </c>
      <c r="E45" s="36">
        <v>5.3</v>
      </c>
      <c r="F45">
        <v>62</v>
      </c>
      <c r="H45" s="37">
        <f t="shared" si="0"/>
        <v>31.7544171765013</v>
      </c>
      <c r="I45" s="45">
        <f t="shared" si="6"/>
        <v>0.00301907054009979</v>
      </c>
      <c r="J45" s="45"/>
      <c r="K45" s="46">
        <f t="shared" si="2"/>
        <v>1.24757959807167</v>
      </c>
      <c r="L45" s="47">
        <f t="shared" si="3"/>
        <v>1.53239119206338</v>
      </c>
      <c r="M45" s="47">
        <f t="shared" si="4"/>
        <v>4.04551274704731</v>
      </c>
      <c r="N45" s="28">
        <f t="shared" si="5"/>
        <v>1.37915207285704</v>
      </c>
      <c r="P45" s="35" t="s">
        <v>66</v>
      </c>
      <c r="Q45" s="35">
        <v>10.93</v>
      </c>
      <c r="R45" s="49">
        <v>38926</v>
      </c>
      <c r="S45" s="35" t="s">
        <v>72</v>
      </c>
      <c r="T45" s="49">
        <v>0</v>
      </c>
      <c r="U45" s="35">
        <v>22419380</v>
      </c>
      <c r="V45" s="49">
        <v>0</v>
      </c>
      <c r="W45" s="35"/>
    </row>
    <row r="46" spans="4:23">
      <c r="D46" s="35" t="s">
        <v>66</v>
      </c>
      <c r="E46" s="38">
        <v>5.4</v>
      </c>
      <c r="F46">
        <v>62</v>
      </c>
      <c r="H46" s="37">
        <f t="shared" si="0"/>
        <v>32.3535571232277</v>
      </c>
      <c r="I46" s="45">
        <f t="shared" si="6"/>
        <v>0.00301907054009979</v>
      </c>
      <c r="J46" s="45"/>
      <c r="K46" s="46">
        <f t="shared" si="2"/>
        <v>1.23579628949953</v>
      </c>
      <c r="L46" s="47">
        <f t="shared" si="3"/>
        <v>1.54655781597135</v>
      </c>
      <c r="M46" s="47">
        <f t="shared" si="4"/>
        <v>4.08291263416437</v>
      </c>
      <c r="N46" s="28">
        <f t="shared" si="5"/>
        <v>1.39190203437422</v>
      </c>
      <c r="P46" s="35" t="s">
        <v>66</v>
      </c>
      <c r="Q46" s="35">
        <v>10.49</v>
      </c>
      <c r="R46" s="49">
        <v>34300</v>
      </c>
      <c r="S46" s="35" t="s">
        <v>73</v>
      </c>
      <c r="T46" s="49">
        <v>0</v>
      </c>
      <c r="U46" s="35">
        <v>30399021</v>
      </c>
      <c r="V46" s="49">
        <v>0</v>
      </c>
      <c r="W46" s="35"/>
    </row>
    <row r="47" spans="4:23">
      <c r="D47" s="35" t="s">
        <v>66</v>
      </c>
      <c r="E47" s="36">
        <v>5.5</v>
      </c>
      <c r="F47">
        <v>62</v>
      </c>
      <c r="H47" s="37">
        <f t="shared" si="0"/>
        <v>32.9526970699542</v>
      </c>
      <c r="I47" s="45">
        <f t="shared" si="6"/>
        <v>0.00301907054009979</v>
      </c>
      <c r="J47" s="45"/>
      <c r="K47" s="46">
        <f t="shared" si="2"/>
        <v>1.22433412410378</v>
      </c>
      <c r="L47" s="47">
        <f t="shared" si="3"/>
        <v>1.56058761883023</v>
      </c>
      <c r="M47" s="47">
        <f t="shared" si="4"/>
        <v>4.11995131371179</v>
      </c>
      <c r="N47" s="28">
        <f t="shared" si="5"/>
        <v>1.4045288569472</v>
      </c>
      <c r="P47" s="35" t="s">
        <v>66</v>
      </c>
      <c r="Q47" s="35">
        <v>10.24</v>
      </c>
      <c r="R47" s="49">
        <v>32343</v>
      </c>
      <c r="S47" s="35" t="s">
        <v>74</v>
      </c>
      <c r="T47" s="49">
        <v>0.5</v>
      </c>
      <c r="U47" s="35">
        <v>34773829</v>
      </c>
      <c r="V47" s="49">
        <v>0.5</v>
      </c>
      <c r="W47" s="35"/>
    </row>
    <row r="48" spans="4:23">
      <c r="D48" s="35" t="s">
        <v>66</v>
      </c>
      <c r="E48" s="36">
        <v>5.6</v>
      </c>
      <c r="F48">
        <v>62</v>
      </c>
      <c r="H48" s="37">
        <f t="shared" si="0"/>
        <v>33.5518370166806</v>
      </c>
      <c r="I48" s="45">
        <f t="shared" si="6"/>
        <v>0.00301907054009979</v>
      </c>
      <c r="J48" s="45"/>
      <c r="K48" s="46">
        <f t="shared" si="2"/>
        <v>1.21317871326973</v>
      </c>
      <c r="L48" s="47">
        <f t="shared" si="3"/>
        <v>1.57448425462377</v>
      </c>
      <c r="M48" s="47">
        <f t="shared" si="4"/>
        <v>4.15663843220675</v>
      </c>
      <c r="N48" s="28">
        <f t="shared" si="5"/>
        <v>1.41703582916139</v>
      </c>
      <c r="P48" s="35" t="s">
        <v>66</v>
      </c>
      <c r="Q48" s="35">
        <v>10.09</v>
      </c>
      <c r="R48" s="49">
        <v>30828</v>
      </c>
      <c r="S48" s="35" t="s">
        <v>75</v>
      </c>
      <c r="T48" s="49">
        <v>0</v>
      </c>
      <c r="U48" s="35">
        <v>39541197</v>
      </c>
      <c r="V48" s="49">
        <v>0</v>
      </c>
      <c r="W48" s="35"/>
    </row>
    <row r="49" spans="4:23">
      <c r="D49" s="35" t="s">
        <v>66</v>
      </c>
      <c r="E49" s="38">
        <v>5.7</v>
      </c>
      <c r="F49">
        <v>62</v>
      </c>
      <c r="H49" s="37">
        <f t="shared" si="0"/>
        <v>34.150976963407</v>
      </c>
      <c r="I49" s="45">
        <f t="shared" si="6"/>
        <v>0.00301907054009979</v>
      </c>
      <c r="J49" s="45"/>
      <c r="K49" s="46">
        <f t="shared" si="2"/>
        <v>1.20231655547071</v>
      </c>
      <c r="L49" s="47">
        <f t="shared" si="3"/>
        <v>1.58825121533009</v>
      </c>
      <c r="M49" s="47">
        <f t="shared" si="4"/>
        <v>4.19298320847143</v>
      </c>
      <c r="N49" s="28">
        <f t="shared" si="5"/>
        <v>1.42942609379708</v>
      </c>
      <c r="P49" s="35" t="s">
        <v>66</v>
      </c>
      <c r="Q49" s="35">
        <v>9.36</v>
      </c>
      <c r="R49" s="49">
        <v>28403</v>
      </c>
      <c r="S49" s="35" t="s">
        <v>76</v>
      </c>
      <c r="T49" s="49">
        <v>0</v>
      </c>
      <c r="U49" s="35">
        <v>46579267</v>
      </c>
      <c r="V49" s="49">
        <v>0</v>
      </c>
      <c r="W49" s="35"/>
    </row>
    <row r="50" spans="4:23">
      <c r="D50" s="35" t="s">
        <v>66</v>
      </c>
      <c r="E50" s="36">
        <v>5.8</v>
      </c>
      <c r="F50">
        <v>62</v>
      </c>
      <c r="H50" s="37">
        <f t="shared" si="0"/>
        <v>34.7501169101335</v>
      </c>
      <c r="I50" s="45">
        <f t="shared" si="6"/>
        <v>0.00301907054009979</v>
      </c>
      <c r="J50" s="45"/>
      <c r="K50" s="46">
        <f t="shared" si="2"/>
        <v>1.19173496715544</v>
      </c>
      <c r="L50" s="47">
        <f t="shared" si="3"/>
        <v>1.60189184081534</v>
      </c>
      <c r="M50" s="47">
        <f t="shared" si="4"/>
        <v>4.22899445975249</v>
      </c>
      <c r="N50" s="28">
        <f t="shared" si="5"/>
        <v>1.4417026567338</v>
      </c>
      <c r="P50" s="35" t="s">
        <v>66</v>
      </c>
      <c r="Q50" s="35">
        <v>8.92</v>
      </c>
      <c r="R50" s="49">
        <v>30194</v>
      </c>
      <c r="S50" s="35" t="s">
        <v>77</v>
      </c>
      <c r="T50" s="49">
        <v>0</v>
      </c>
      <c r="U50" s="35">
        <v>50404555</v>
      </c>
      <c r="V50" s="49">
        <v>0</v>
      </c>
      <c r="W50" s="35"/>
    </row>
    <row r="51" spans="4:23">
      <c r="D51" s="35" t="s">
        <v>66</v>
      </c>
      <c r="E51" s="36">
        <v>5.9</v>
      </c>
      <c r="F51">
        <v>62</v>
      </c>
      <c r="H51" s="37">
        <f t="shared" si="0"/>
        <v>35.3492568568599</v>
      </c>
      <c r="I51" s="45">
        <f t="shared" si="6"/>
        <v>0.00301907054009979</v>
      </c>
      <c r="J51" s="45"/>
      <c r="K51" s="46">
        <f t="shared" si="2"/>
        <v>1.18142202010505</v>
      </c>
      <c r="L51" s="47">
        <f t="shared" si="3"/>
        <v>1.61540932796352</v>
      </c>
      <c r="M51" s="47">
        <f t="shared" si="4"/>
        <v>4.26468062582369</v>
      </c>
      <c r="N51" s="28">
        <f t="shared" si="5"/>
        <v>1.45386839516717</v>
      </c>
      <c r="P51" s="35" t="s">
        <v>66</v>
      </c>
      <c r="Q51" s="35">
        <v>8.52</v>
      </c>
      <c r="R51" s="49">
        <v>26302</v>
      </c>
      <c r="S51" s="35" t="s">
        <v>78</v>
      </c>
      <c r="T51" s="49">
        <v>0.37</v>
      </c>
      <c r="U51" s="35">
        <v>54655816</v>
      </c>
      <c r="V51" s="49">
        <v>0.37</v>
      </c>
      <c r="W51" s="35"/>
    </row>
    <row r="52" spans="4:23">
      <c r="D52" s="35" t="s">
        <v>66</v>
      </c>
      <c r="E52" s="38">
        <v>6</v>
      </c>
      <c r="F52">
        <v>62</v>
      </c>
      <c r="H52" s="37">
        <f t="shared" si="0"/>
        <v>35.9483968035864</v>
      </c>
      <c r="I52" s="45">
        <f t="shared" si="6"/>
        <v>0.00301907054009979</v>
      </c>
      <c r="J52" s="45"/>
      <c r="K52" s="46">
        <f t="shared" si="2"/>
        <v>1.17136648455609</v>
      </c>
      <c r="L52" s="47">
        <f t="shared" si="3"/>
        <v>1.62880673911318</v>
      </c>
      <c r="M52" s="47">
        <f t="shared" si="4"/>
        <v>4.30004979125878</v>
      </c>
      <c r="N52" s="28">
        <f t="shared" si="5"/>
        <v>1.46592606520186</v>
      </c>
      <c r="P52" s="35" t="s">
        <v>66</v>
      </c>
      <c r="Q52" s="35">
        <v>8.16</v>
      </c>
      <c r="R52" s="49">
        <v>21726</v>
      </c>
      <c r="S52" s="35" t="s">
        <v>79</v>
      </c>
      <c r="T52" s="49">
        <v>0</v>
      </c>
      <c r="U52" s="35">
        <v>58508134</v>
      </c>
      <c r="V52" s="49">
        <v>0</v>
      </c>
      <c r="W52" s="35"/>
    </row>
    <row r="53" spans="4:23">
      <c r="D53" s="35" t="s">
        <v>66</v>
      </c>
      <c r="E53" s="36">
        <v>6.1</v>
      </c>
      <c r="F53">
        <v>62</v>
      </c>
      <c r="H53" s="37">
        <f t="shared" si="0"/>
        <v>36.5475367503128</v>
      </c>
      <c r="I53" s="45">
        <f t="shared" si="6"/>
        <v>0.00301907054009979</v>
      </c>
      <c r="J53" s="45"/>
      <c r="K53" s="46">
        <f t="shared" si="2"/>
        <v>1.16155777747243</v>
      </c>
      <c r="L53" s="47">
        <f t="shared" si="3"/>
        <v>1.64208700986434</v>
      </c>
      <c r="M53" s="47">
        <f t="shared" si="4"/>
        <v>4.33510970604187</v>
      </c>
      <c r="N53" s="28">
        <f t="shared" si="5"/>
        <v>1.47787830887791</v>
      </c>
      <c r="P53" s="35" t="s">
        <v>66</v>
      </c>
      <c r="Q53" s="35">
        <v>7.87</v>
      </c>
      <c r="R53" s="49">
        <v>20600</v>
      </c>
      <c r="S53" s="35" t="s">
        <v>80</v>
      </c>
      <c r="T53" s="49">
        <v>0</v>
      </c>
      <c r="U53" s="35">
        <v>62159487</v>
      </c>
      <c r="V53" s="49">
        <v>0</v>
      </c>
      <c r="W53" s="35"/>
    </row>
    <row r="54" spans="4:23">
      <c r="D54" s="35" t="s">
        <v>66</v>
      </c>
      <c r="E54" s="36">
        <v>6.2</v>
      </c>
      <c r="F54">
        <v>62</v>
      </c>
      <c r="H54" s="37">
        <f t="shared" si="0"/>
        <v>37.1466766970392</v>
      </c>
      <c r="I54" s="45">
        <f t="shared" si="6"/>
        <v>0.00301907054009979</v>
      </c>
      <c r="J54" s="45"/>
      <c r="K54" s="46">
        <f t="shared" si="2"/>
        <v>1.15198591542414</v>
      </c>
      <c r="L54" s="47">
        <f t="shared" si="3"/>
        <v>1.65525295631221</v>
      </c>
      <c r="M54" s="47">
        <f t="shared" si="4"/>
        <v>4.36986780466424</v>
      </c>
      <c r="N54" s="28">
        <f t="shared" si="5"/>
        <v>1.48972766068099</v>
      </c>
      <c r="P54" s="35" t="s">
        <v>66</v>
      </c>
      <c r="Q54" s="35">
        <v>7.68</v>
      </c>
      <c r="R54" s="49">
        <v>9282</v>
      </c>
      <c r="S54" s="35" t="s">
        <v>81</v>
      </c>
      <c r="T54" s="49">
        <v>0</v>
      </c>
      <c r="U54" s="35">
        <v>63740292</v>
      </c>
      <c r="V54" s="49">
        <v>0</v>
      </c>
      <c r="W54" s="35"/>
    </row>
    <row r="55" spans="4:23">
      <c r="D55" s="35" t="s">
        <v>66</v>
      </c>
      <c r="E55" s="38">
        <v>6.3</v>
      </c>
      <c r="F55">
        <v>62</v>
      </c>
      <c r="H55" s="37">
        <f t="shared" si="0"/>
        <v>37.7458166437657</v>
      </c>
      <c r="I55" s="45">
        <f t="shared" si="6"/>
        <v>0.00301907054009979</v>
      </c>
      <c r="J55" s="45"/>
      <c r="K55" s="46">
        <f t="shared" si="2"/>
        <v>1.1426414715962</v>
      </c>
      <c r="L55" s="47">
        <f t="shared" si="3"/>
        <v>1.66830728175817</v>
      </c>
      <c r="M55" s="47">
        <f t="shared" si="4"/>
        <v>4.40433122384156</v>
      </c>
      <c r="N55" s="28">
        <f t="shared" si="5"/>
        <v>1.50147655358235</v>
      </c>
      <c r="P55" s="35" t="s">
        <v>66</v>
      </c>
      <c r="Q55" s="35">
        <v>8.91</v>
      </c>
      <c r="R55" s="49">
        <v>575</v>
      </c>
      <c r="S55" s="35" t="s">
        <v>82</v>
      </c>
      <c r="T55" s="49">
        <v>0</v>
      </c>
      <c r="U55" s="35">
        <v>64212045</v>
      </c>
      <c r="V55" s="49">
        <v>0</v>
      </c>
      <c r="W55" s="35"/>
    </row>
    <row r="56" spans="4:23">
      <c r="D56" s="35" t="s">
        <v>83</v>
      </c>
      <c r="E56" s="36">
        <v>6.4</v>
      </c>
      <c r="F56">
        <v>62</v>
      </c>
      <c r="H56" s="37">
        <f t="shared" si="0"/>
        <v>38.3449565904921</v>
      </c>
      <c r="I56" s="45">
        <f t="shared" si="6"/>
        <v>0.00301907054009979</v>
      </c>
      <c r="J56" s="45"/>
      <c r="K56" s="46">
        <f t="shared" si="2"/>
        <v>1.13351553650584</v>
      </c>
      <c r="L56" s="47">
        <f t="shared" si="3"/>
        <v>1.68125258294365</v>
      </c>
      <c r="M56" s="47">
        <f t="shared" si="4"/>
        <v>4.43850681897123</v>
      </c>
      <c r="N56" s="28">
        <f t="shared" si="5"/>
        <v>1.51312732464928</v>
      </c>
      <c r="P56" s="35" t="s">
        <v>83</v>
      </c>
      <c r="Q56" s="35">
        <v>12.21</v>
      </c>
      <c r="R56" s="49">
        <v>0</v>
      </c>
      <c r="S56" s="35" t="s">
        <v>84</v>
      </c>
      <c r="T56" s="49">
        <v>0</v>
      </c>
      <c r="U56" s="35">
        <v>1554945</v>
      </c>
      <c r="V56" s="49">
        <v>0</v>
      </c>
      <c r="W56" s="35"/>
    </row>
    <row r="57" spans="4:23">
      <c r="D57" s="35" t="s">
        <v>83</v>
      </c>
      <c r="E57" s="36">
        <v>6.49999999999999</v>
      </c>
      <c r="F57">
        <v>62</v>
      </c>
      <c r="H57" s="37">
        <f t="shared" si="0"/>
        <v>38.9440965372185</v>
      </c>
      <c r="I57" s="45">
        <f t="shared" si="6"/>
        <v>0.00301907054009979</v>
      </c>
      <c r="J57" s="45"/>
      <c r="K57" s="46">
        <f t="shared" si="2"/>
        <v>1.12459968205639</v>
      </c>
      <c r="L57" s="47">
        <f t="shared" si="3"/>
        <v>1.69409135584767</v>
      </c>
      <c r="M57" s="47">
        <f t="shared" si="4"/>
        <v>4.47240117943784</v>
      </c>
      <c r="N57" s="28">
        <f t="shared" si="5"/>
        <v>1.5246822202629</v>
      </c>
      <c r="P57" s="35" t="s">
        <v>83</v>
      </c>
      <c r="Q57" s="35">
        <v>11.63</v>
      </c>
      <c r="R57" s="49">
        <v>31069</v>
      </c>
      <c r="S57" s="35" t="s">
        <v>85</v>
      </c>
      <c r="T57" s="49">
        <v>0</v>
      </c>
      <c r="U57" s="35">
        <v>1791350</v>
      </c>
      <c r="V57" s="49">
        <v>0</v>
      </c>
      <c r="W57" s="35"/>
    </row>
    <row r="58" spans="4:23">
      <c r="D58" s="35" t="s">
        <v>83</v>
      </c>
      <c r="E58" s="38">
        <v>6.6</v>
      </c>
      <c r="F58">
        <v>62</v>
      </c>
      <c r="H58" s="37">
        <f t="shared" si="0"/>
        <v>39.543236483945</v>
      </c>
      <c r="I58" s="45">
        <f t="shared" si="6"/>
        <v>0.00301907054009979</v>
      </c>
      <c r="J58" s="45"/>
      <c r="K58" s="46">
        <f t="shared" si="2"/>
        <v>1.11588592859764</v>
      </c>
      <c r="L58" s="47">
        <f t="shared" si="3"/>
        <v>1.70682600108472</v>
      </c>
      <c r="M58" s="47">
        <f t="shared" si="4"/>
        <v>4.50602064286366</v>
      </c>
      <c r="N58" s="28">
        <f t="shared" si="5"/>
        <v>1.53614340097625</v>
      </c>
      <c r="P58" s="35" t="s">
        <v>83</v>
      </c>
      <c r="Q58" s="35">
        <v>11.36</v>
      </c>
      <c r="R58" s="49">
        <v>22514</v>
      </c>
      <c r="S58" s="35" t="s">
        <v>86</v>
      </c>
      <c r="T58" s="49">
        <v>0</v>
      </c>
      <c r="U58" s="35">
        <v>5138274</v>
      </c>
      <c r="V58" s="49">
        <v>0</v>
      </c>
      <c r="W58" s="35"/>
    </row>
    <row r="59" spans="4:23">
      <c r="D59" s="35" t="s">
        <v>83</v>
      </c>
      <c r="E59" s="36">
        <v>6.7</v>
      </c>
      <c r="F59">
        <v>62</v>
      </c>
      <c r="H59" s="37">
        <f t="shared" si="0"/>
        <v>40.1423764306714</v>
      </c>
      <c r="I59" s="45">
        <f t="shared" si="6"/>
        <v>0.00301907054009979</v>
      </c>
      <c r="J59" s="45"/>
      <c r="K59" s="46">
        <f t="shared" si="2"/>
        <v>1.10736671470012</v>
      </c>
      <c r="L59" s="47">
        <f t="shared" si="3"/>
        <v>1.7194588289363</v>
      </c>
      <c r="M59" s="47">
        <f t="shared" si="4"/>
        <v>4.53937130839183</v>
      </c>
      <c r="N59" s="28">
        <f t="shared" si="5"/>
        <v>1.54751294604267</v>
      </c>
      <c r="P59" s="35" t="s">
        <v>83</v>
      </c>
      <c r="Q59" s="35">
        <v>10.59</v>
      </c>
      <c r="R59" s="49">
        <v>23622</v>
      </c>
      <c r="S59" s="35" t="s">
        <v>53</v>
      </c>
      <c r="T59" s="49">
        <v>0.33</v>
      </c>
      <c r="U59" s="35">
        <v>8753589</v>
      </c>
      <c r="V59" s="49">
        <v>0.33</v>
      </c>
      <c r="W59" s="35"/>
    </row>
    <row r="60" spans="4:23">
      <c r="D60" s="35" t="s">
        <v>83</v>
      </c>
      <c r="E60" s="36">
        <v>6.8</v>
      </c>
      <c r="F60">
        <v>62</v>
      </c>
      <c r="H60" s="37">
        <f t="shared" si="0"/>
        <v>40.7415163773979</v>
      </c>
      <c r="I60" s="45">
        <f t="shared" si="6"/>
        <v>0.00301907054009979</v>
      </c>
      <c r="J60" s="45"/>
      <c r="K60" s="46">
        <f t="shared" si="2"/>
        <v>1.09903486938279</v>
      </c>
      <c r="L60" s="47">
        <f t="shared" si="3"/>
        <v>1.73199206404594</v>
      </c>
      <c r="M60" s="47">
        <f t="shared" si="4"/>
        <v>4.57245904908127</v>
      </c>
      <c r="N60" s="28">
        <f t="shared" si="5"/>
        <v>1.55879285764134</v>
      </c>
      <c r="P60" s="35" t="s">
        <v>83</v>
      </c>
      <c r="Q60" s="35">
        <v>10.43</v>
      </c>
      <c r="R60" s="49">
        <v>25123</v>
      </c>
      <c r="S60" s="35" t="s">
        <v>87</v>
      </c>
      <c r="T60" s="49">
        <v>0</v>
      </c>
      <c r="U60" s="35">
        <v>11678653</v>
      </c>
      <c r="V60" s="49">
        <v>0</v>
      </c>
      <c r="W60" s="35"/>
    </row>
    <row r="61" spans="4:23">
      <c r="D61" s="35" t="s">
        <v>83</v>
      </c>
      <c r="E61" s="38">
        <v>6.9</v>
      </c>
      <c r="F61">
        <v>62</v>
      </c>
      <c r="H61" s="37">
        <f t="shared" si="0"/>
        <v>41.3406563241243</v>
      </c>
      <c r="I61" s="45">
        <f t="shared" si="6"/>
        <v>0.00301907054009979</v>
      </c>
      <c r="J61" s="45"/>
      <c r="K61" s="46">
        <f t="shared" si="2"/>
        <v>1.09088358656229</v>
      </c>
      <c r="L61" s="47">
        <f t="shared" si="3"/>
        <v>1.74442784980489</v>
      </c>
      <c r="M61" s="47">
        <f t="shared" si="4"/>
        <v>4.60528952348492</v>
      </c>
      <c r="N61" s="28">
        <f t="shared" si="5"/>
        <v>1.5699850648244</v>
      </c>
      <c r="P61" s="35" t="s">
        <v>83</v>
      </c>
      <c r="Q61" s="35">
        <v>10.45</v>
      </c>
      <c r="R61" s="49">
        <v>22272</v>
      </c>
      <c r="S61" s="35" t="s">
        <v>88</v>
      </c>
      <c r="T61" s="49">
        <v>0.61</v>
      </c>
      <c r="U61" s="35">
        <v>13592258</v>
      </c>
      <c r="V61" s="49">
        <v>0.61</v>
      </c>
      <c r="W61" s="35"/>
    </row>
    <row r="62" spans="4:23">
      <c r="D62" s="35" t="s">
        <v>83</v>
      </c>
      <c r="E62" s="36">
        <v>6.99999999999999</v>
      </c>
      <c r="F62">
        <v>62</v>
      </c>
      <c r="H62" s="37">
        <f t="shared" si="0"/>
        <v>41.9397962708507</v>
      </c>
      <c r="I62" s="45">
        <f t="shared" si="6"/>
        <v>0.00301907054009979</v>
      </c>
      <c r="J62" s="45"/>
      <c r="K62" s="46">
        <f t="shared" si="2"/>
        <v>1.08290640151667</v>
      </c>
      <c r="L62" s="47">
        <f t="shared" si="3"/>
        <v>1.75676825245305</v>
      </c>
      <c r="M62" s="47">
        <f t="shared" si="4"/>
        <v>4.63786818647606</v>
      </c>
      <c r="N62" s="28">
        <f t="shared" si="5"/>
        <v>1.58109142720775</v>
      </c>
      <c r="P62" s="35" t="s">
        <v>83</v>
      </c>
      <c r="Q62" s="35">
        <v>9.9</v>
      </c>
      <c r="R62" s="49">
        <v>21375</v>
      </c>
      <c r="S62" s="35" t="s">
        <v>54</v>
      </c>
      <c r="T62" s="49">
        <v>1.23</v>
      </c>
      <c r="U62" s="35">
        <v>18117838</v>
      </c>
      <c r="V62" s="49">
        <v>1.23</v>
      </c>
      <c r="W62" s="35"/>
    </row>
    <row r="63" spans="4:23">
      <c r="D63" s="35" t="s">
        <v>83</v>
      </c>
      <c r="E63" s="36">
        <v>7.09999999999999</v>
      </c>
      <c r="F63">
        <v>62</v>
      </c>
      <c r="H63" s="37">
        <f t="shared" si="0"/>
        <v>42.5389362175772</v>
      </c>
      <c r="I63" s="45">
        <f t="shared" si="6"/>
        <v>0.00301907054009979</v>
      </c>
      <c r="J63" s="45"/>
      <c r="K63" s="46">
        <f t="shared" si="2"/>
        <v>1.07509716917863</v>
      </c>
      <c r="L63" s="47">
        <f t="shared" si="3"/>
        <v>1.76901526491731</v>
      </c>
      <c r="M63" s="47">
        <f t="shared" si="4"/>
        <v>4.67020029938169</v>
      </c>
      <c r="N63" s="28">
        <f t="shared" si="5"/>
        <v>1.59211373842558</v>
      </c>
      <c r="P63" s="35" t="s">
        <v>83</v>
      </c>
      <c r="Q63" s="35">
        <v>9.65</v>
      </c>
      <c r="R63" s="49">
        <v>24686</v>
      </c>
      <c r="S63" s="35" t="s">
        <v>89</v>
      </c>
      <c r="T63" s="49">
        <v>0.28</v>
      </c>
      <c r="U63" s="35">
        <v>20223105</v>
      </c>
      <c r="V63" s="49">
        <v>0.28</v>
      </c>
      <c r="W63" s="35"/>
    </row>
    <row r="64" spans="4:23">
      <c r="D64" s="35" t="s">
        <v>83</v>
      </c>
      <c r="E64" s="38">
        <v>7.19999999999999</v>
      </c>
      <c r="F64">
        <v>62</v>
      </c>
      <c r="H64" s="37">
        <f t="shared" si="0"/>
        <v>43.1380761643036</v>
      </c>
      <c r="I64" s="45">
        <f t="shared" si="6"/>
        <v>0.00301907054009979</v>
      </c>
      <c r="J64" s="45"/>
      <c r="K64" s="46">
        <f t="shared" si="2"/>
        <v>1.06745004409238</v>
      </c>
      <c r="L64" s="47">
        <f t="shared" si="3"/>
        <v>1.7811708104077</v>
      </c>
      <c r="M64" s="47">
        <f t="shared" si="4"/>
        <v>4.70229093947633</v>
      </c>
      <c r="N64" s="28">
        <f t="shared" si="5"/>
        <v>1.60305372936693</v>
      </c>
      <c r="P64" s="35" t="s">
        <v>83</v>
      </c>
      <c r="Q64" s="35">
        <v>8.73</v>
      </c>
      <c r="R64" s="49">
        <v>10949</v>
      </c>
      <c r="S64" s="35" t="s">
        <v>90</v>
      </c>
      <c r="T64" s="49">
        <v>15.88</v>
      </c>
      <c r="U64" s="35">
        <v>29119779</v>
      </c>
      <c r="V64" s="49">
        <v>15.88</v>
      </c>
      <c r="W64" s="35"/>
    </row>
    <row r="65" spans="4:23">
      <c r="D65" s="35" t="s">
        <v>83</v>
      </c>
      <c r="E65" s="36">
        <v>7.29999999999999</v>
      </c>
      <c r="F65">
        <v>62</v>
      </c>
      <c r="H65" s="37">
        <f t="shared" si="0"/>
        <v>43.7372161110301</v>
      </c>
      <c r="I65" s="45">
        <f t="shared" si="6"/>
        <v>0.00301907054009979</v>
      </c>
      <c r="J65" s="45"/>
      <c r="K65" s="46">
        <f t="shared" si="2"/>
        <v>1.05995946188569</v>
      </c>
      <c r="L65" s="47">
        <f t="shared" si="3"/>
        <v>1.79323674578974</v>
      </c>
      <c r="M65" s="47">
        <f t="shared" si="4"/>
        <v>4.73414500888491</v>
      </c>
      <c r="N65" s="28">
        <f t="shared" si="5"/>
        <v>1.61391307121077</v>
      </c>
      <c r="P65" s="35" t="s">
        <v>83</v>
      </c>
      <c r="Q65" s="35">
        <v>7.96</v>
      </c>
      <c r="R65" s="49">
        <v>15109</v>
      </c>
      <c r="S65" s="35" t="s">
        <v>91</v>
      </c>
      <c r="T65" s="49">
        <v>17.49</v>
      </c>
      <c r="U65" s="35">
        <v>30203708</v>
      </c>
      <c r="V65" s="49">
        <v>17.49</v>
      </c>
      <c r="W65" s="35"/>
    </row>
    <row r="66" spans="4:23">
      <c r="D66" s="35" t="s">
        <v>92</v>
      </c>
      <c r="E66" s="36">
        <v>7.4</v>
      </c>
      <c r="F66">
        <v>62</v>
      </c>
      <c r="H66" s="37">
        <f t="shared" ref="H66:H129" si="7">3484.4*$B$3*E66/$B$4/$B$11</f>
        <v>44.3363560577565</v>
      </c>
      <c r="I66" s="45">
        <f t="shared" ref="I66:I129" si="8">PI()*(F66/2/1000)*(F66/2/1000)</f>
        <v>0.00301907054009979</v>
      </c>
      <c r="J66" s="45"/>
      <c r="K66" s="46">
        <f t="shared" ref="K66:K129" si="9">2.5*POWER(($B$2-H66)*$B$6/H66/H66,0.25)</f>
        <v>1.05262012212341</v>
      </c>
      <c r="L66" s="47">
        <f t="shared" ref="L66:L129" si="10">250000000*I66*E66*K66/$B$4/$B$11/10000</f>
        <v>1.8052148647497</v>
      </c>
      <c r="M66" s="47">
        <f t="shared" ref="M66:M129" si="11">6.6/2.5*L66</f>
        <v>4.76576724293921</v>
      </c>
      <c r="N66" s="28">
        <f t="shared" si="5"/>
        <v>1.62469337827473</v>
      </c>
      <c r="P66" s="35" t="s">
        <v>92</v>
      </c>
      <c r="Q66" s="35">
        <v>12.14</v>
      </c>
      <c r="R66" s="49">
        <v>35409</v>
      </c>
      <c r="S66" s="35" t="s">
        <v>49</v>
      </c>
      <c r="T66" s="49">
        <v>0</v>
      </c>
      <c r="U66" s="35">
        <v>410285</v>
      </c>
      <c r="V66" s="49">
        <v>0</v>
      </c>
      <c r="W66" s="35"/>
    </row>
    <row r="67" spans="4:23">
      <c r="D67" s="35" t="s">
        <v>92</v>
      </c>
      <c r="E67" s="38">
        <v>7.49999999999999</v>
      </c>
      <c r="F67">
        <v>62</v>
      </c>
      <c r="H67" s="37">
        <f t="shared" si="7"/>
        <v>44.9354960044829</v>
      </c>
      <c r="I67" s="45">
        <f t="shared" si="8"/>
        <v>0.00301907054009979</v>
      </c>
      <c r="J67" s="45"/>
      <c r="K67" s="46">
        <f t="shared" si="9"/>
        <v>1.04542697242247</v>
      </c>
      <c r="L67" s="47">
        <f t="shared" si="10"/>
        <v>1.81710690076825</v>
      </c>
      <c r="M67" s="47">
        <f t="shared" si="11"/>
        <v>4.79716221802818</v>
      </c>
      <c r="N67" s="28">
        <f t="shared" ref="N67:N130" si="12">2.25/2.5*L67</f>
        <v>1.63539621069142</v>
      </c>
      <c r="P67" s="35" t="s">
        <v>92</v>
      </c>
      <c r="Q67" s="35">
        <v>9.91</v>
      </c>
      <c r="R67" s="49">
        <v>19179</v>
      </c>
      <c r="S67" s="35" t="s">
        <v>93</v>
      </c>
      <c r="T67" s="49">
        <v>0.28</v>
      </c>
      <c r="U67" s="35">
        <v>19996924</v>
      </c>
      <c r="V67" s="49">
        <v>0.28</v>
      </c>
      <c r="W67" s="35"/>
    </row>
    <row r="68" spans="4:23">
      <c r="D68" s="35" t="s">
        <v>92</v>
      </c>
      <c r="E68" s="36">
        <v>7.59999999999999</v>
      </c>
      <c r="F68">
        <v>62</v>
      </c>
      <c r="H68" s="37">
        <f t="shared" si="7"/>
        <v>45.5346359512094</v>
      </c>
      <c r="I68" s="45">
        <f t="shared" si="8"/>
        <v>0.00301907054009979</v>
      </c>
      <c r="J68" s="45"/>
      <c r="K68" s="46">
        <f t="shared" si="9"/>
        <v>1.03837519372009</v>
      </c>
      <c r="L68" s="47">
        <f t="shared" si="10"/>
        <v>1.82891452991636</v>
      </c>
      <c r="M68" s="47">
        <f t="shared" si="11"/>
        <v>4.8283343589792</v>
      </c>
      <c r="N68" s="28">
        <f t="shared" si="12"/>
        <v>1.64602307692473</v>
      </c>
      <c r="P68" s="35" t="s">
        <v>92</v>
      </c>
      <c r="Q68" s="35">
        <v>9.9</v>
      </c>
      <c r="R68" s="49">
        <v>15217</v>
      </c>
      <c r="S68" s="35" t="s">
        <v>94</v>
      </c>
      <c r="T68" s="49">
        <v>0.5</v>
      </c>
      <c r="U68" s="35">
        <v>22245670</v>
      </c>
      <c r="V68" s="49">
        <v>0.5</v>
      </c>
      <c r="W68" s="35"/>
    </row>
    <row r="69" spans="4:23">
      <c r="D69" s="35" t="s">
        <v>92</v>
      </c>
      <c r="E69" s="36">
        <v>7.69999999999999</v>
      </c>
      <c r="F69">
        <v>62</v>
      </c>
      <c r="H69" s="37">
        <f t="shared" si="7"/>
        <v>46.1337758979358</v>
      </c>
      <c r="I69" s="45">
        <f t="shared" si="8"/>
        <v>0.00301907054009979</v>
      </c>
      <c r="J69" s="45"/>
      <c r="K69" s="46">
        <f t="shared" si="9"/>
        <v>1.03146018659744</v>
      </c>
      <c r="L69" s="47">
        <f t="shared" si="10"/>
        <v>1.8406393734864</v>
      </c>
      <c r="M69" s="47">
        <f t="shared" si="11"/>
        <v>4.85928794600408</v>
      </c>
      <c r="N69" s="28">
        <f t="shared" si="12"/>
        <v>1.65657543613776</v>
      </c>
      <c r="P69" s="35" t="s">
        <v>92</v>
      </c>
      <c r="Q69" s="35">
        <v>9.67</v>
      </c>
      <c r="R69" s="49">
        <v>14687</v>
      </c>
      <c r="S69" s="35" t="s">
        <v>95</v>
      </c>
      <c r="T69" s="49">
        <v>0</v>
      </c>
      <c r="U69" s="35">
        <v>24025906</v>
      </c>
      <c r="V69" s="49">
        <v>0</v>
      </c>
      <c r="W69" s="35"/>
    </row>
    <row r="70" spans="4:23">
      <c r="D70" s="35" t="s">
        <v>92</v>
      </c>
      <c r="E70" s="38">
        <v>7.79999999999999</v>
      </c>
      <c r="F70">
        <v>62</v>
      </c>
      <c r="H70" s="37">
        <f t="shared" si="7"/>
        <v>46.7329158446623</v>
      </c>
      <c r="I70" s="45">
        <f t="shared" si="8"/>
        <v>0.00301907054009979</v>
      </c>
      <c r="J70" s="45"/>
      <c r="K70" s="46">
        <f t="shared" si="9"/>
        <v>1.02467755857076</v>
      </c>
      <c r="L70" s="47">
        <f t="shared" si="10"/>
        <v>1.85228300046997</v>
      </c>
      <c r="M70" s="47">
        <f t="shared" si="11"/>
        <v>4.89002712124073</v>
      </c>
      <c r="N70" s="28">
        <f t="shared" si="12"/>
        <v>1.66705470042298</v>
      </c>
      <c r="P70" s="35" t="s">
        <v>92</v>
      </c>
      <c r="Q70" s="35">
        <v>9.52</v>
      </c>
      <c r="R70" s="49">
        <v>14781</v>
      </c>
      <c r="S70" s="35" t="s">
        <v>96</v>
      </c>
      <c r="T70" s="49">
        <v>0</v>
      </c>
      <c r="U70" s="35">
        <v>25155849</v>
      </c>
      <c r="V70" s="49">
        <v>0</v>
      </c>
      <c r="W70" s="35"/>
    </row>
    <row r="71" spans="4:23">
      <c r="D71" s="35" t="s">
        <v>92</v>
      </c>
      <c r="E71" s="36">
        <v>7.89999999999999</v>
      </c>
      <c r="F71">
        <v>62</v>
      </c>
      <c r="H71" s="37">
        <f t="shared" si="7"/>
        <v>47.3320557913887</v>
      </c>
      <c r="I71" s="45">
        <f t="shared" si="8"/>
        <v>0.00301907054009979</v>
      </c>
      <c r="J71" s="45"/>
      <c r="K71" s="46">
        <f t="shared" si="9"/>
        <v>1.0180231122698</v>
      </c>
      <c r="L71" s="47">
        <f t="shared" si="10"/>
        <v>1.86384692989355</v>
      </c>
      <c r="M71" s="47">
        <f t="shared" si="11"/>
        <v>4.92055589491897</v>
      </c>
      <c r="N71" s="28">
        <f t="shared" si="12"/>
        <v>1.6774622369042</v>
      </c>
      <c r="P71" s="35" t="s">
        <v>92</v>
      </c>
      <c r="Q71" s="35">
        <v>9.25</v>
      </c>
      <c r="R71" s="49">
        <v>12979</v>
      </c>
      <c r="S71" s="35" t="s">
        <v>97</v>
      </c>
      <c r="T71" s="49">
        <v>0.49</v>
      </c>
      <c r="U71" s="35">
        <v>26482689</v>
      </c>
      <c r="V71" s="49">
        <v>0.49</v>
      </c>
      <c r="W71" s="35"/>
    </row>
    <row r="72" spans="4:23">
      <c r="D72" s="35" t="s">
        <v>92</v>
      </c>
      <c r="E72" s="36">
        <v>7.99999999999999</v>
      </c>
      <c r="F72">
        <v>62</v>
      </c>
      <c r="H72" s="37">
        <f t="shared" si="7"/>
        <v>47.9311957381151</v>
      </c>
      <c r="I72" s="45">
        <f t="shared" si="8"/>
        <v>0.00301907054009979</v>
      </c>
      <c r="J72" s="45"/>
      <c r="K72" s="46">
        <f t="shared" si="9"/>
        <v>1.0114928344315</v>
      </c>
      <c r="L72" s="47">
        <f t="shared" si="10"/>
        <v>1.87533263302143</v>
      </c>
      <c r="M72" s="47">
        <f t="shared" si="11"/>
        <v>4.95087815117656</v>
      </c>
      <c r="N72" s="28">
        <f t="shared" si="12"/>
        <v>1.68779936971928</v>
      </c>
      <c r="P72" s="35" t="s">
        <v>92</v>
      </c>
      <c r="Q72" s="35">
        <v>8.79</v>
      </c>
      <c r="R72" s="49">
        <v>8295</v>
      </c>
      <c r="S72" s="35" t="s">
        <v>59</v>
      </c>
      <c r="T72" s="49">
        <v>0</v>
      </c>
      <c r="U72" s="35">
        <v>28358042</v>
      </c>
      <c r="V72" s="49">
        <v>0</v>
      </c>
      <c r="W72" s="35"/>
    </row>
    <row r="73" spans="4:23">
      <c r="D73" s="35" t="s">
        <v>92</v>
      </c>
      <c r="E73" s="38">
        <v>8.09999999999999</v>
      </c>
      <c r="F73">
        <v>62</v>
      </c>
      <c r="H73" s="37">
        <f t="shared" si="7"/>
        <v>48.5303356848416</v>
      </c>
      <c r="I73" s="45">
        <f t="shared" si="8"/>
        <v>0.00301907054009979</v>
      </c>
      <c r="J73" s="45"/>
      <c r="K73" s="46">
        <f t="shared" si="9"/>
        <v>1.00508288564314</v>
      </c>
      <c r="L73" s="47">
        <f t="shared" si="10"/>
        <v>1.88674153543534</v>
      </c>
      <c r="M73" s="47">
        <f t="shared" si="11"/>
        <v>4.98099765354931</v>
      </c>
      <c r="N73" s="28">
        <f t="shared" si="12"/>
        <v>1.69806738189181</v>
      </c>
      <c r="P73" s="35" t="s">
        <v>92</v>
      </c>
      <c r="Q73" s="35">
        <v>8.62</v>
      </c>
      <c r="R73" s="49">
        <v>13091</v>
      </c>
      <c r="S73" s="35" t="s">
        <v>60</v>
      </c>
      <c r="T73" s="49">
        <v>0</v>
      </c>
      <c r="U73" s="35">
        <v>30013556</v>
      </c>
      <c r="V73" s="49">
        <v>0</v>
      </c>
      <c r="W73" s="35"/>
    </row>
    <row r="74" spans="4:23">
      <c r="D74" s="35" t="s">
        <v>92</v>
      </c>
      <c r="E74" s="36">
        <v>8.19999999999999</v>
      </c>
      <c r="F74">
        <v>62</v>
      </c>
      <c r="H74" s="37">
        <f t="shared" si="7"/>
        <v>49.129475631568</v>
      </c>
      <c r="I74" s="45">
        <f t="shared" si="8"/>
        <v>0.00301907054009979</v>
      </c>
      <c r="J74" s="45"/>
      <c r="K74" s="46">
        <f t="shared" si="9"/>
        <v>0.998789590775472</v>
      </c>
      <c r="L74" s="47">
        <f t="shared" si="10"/>
        <v>1.89807501899902</v>
      </c>
      <c r="M74" s="47">
        <f t="shared" si="11"/>
        <v>5.01091805015741</v>
      </c>
      <c r="N74" s="28">
        <f t="shared" si="12"/>
        <v>1.70826751709912</v>
      </c>
      <c r="P74" s="35" t="s">
        <v>92</v>
      </c>
      <c r="Q74" s="35">
        <v>8.55</v>
      </c>
      <c r="R74" s="49">
        <v>5548</v>
      </c>
      <c r="S74" s="35" t="s">
        <v>98</v>
      </c>
      <c r="T74" s="49">
        <v>0</v>
      </c>
      <c r="U74" s="35">
        <v>32098117</v>
      </c>
      <c r="V74" s="49">
        <v>0</v>
      </c>
      <c r="W74" s="35"/>
    </row>
    <row r="75" spans="4:23">
      <c r="D75" s="35" t="s">
        <v>92</v>
      </c>
      <c r="E75" s="36">
        <v>8.29999999999999</v>
      </c>
      <c r="F75">
        <v>62</v>
      </c>
      <c r="H75" s="37">
        <f t="shared" si="7"/>
        <v>49.7286155782944</v>
      </c>
      <c r="I75" s="45">
        <f t="shared" si="8"/>
        <v>0.00301907054009979</v>
      </c>
      <c r="J75" s="45"/>
      <c r="K75" s="46">
        <f t="shared" si="9"/>
        <v>0.992609430051635</v>
      </c>
      <c r="L75" s="47">
        <f t="shared" si="10"/>
        <v>1.90933442371528</v>
      </c>
      <c r="M75" s="47">
        <f t="shared" si="11"/>
        <v>5.04064287860833</v>
      </c>
      <c r="N75" s="28">
        <f t="shared" si="12"/>
        <v>1.71840098134375</v>
      </c>
      <c r="P75" s="35" t="s">
        <v>92</v>
      </c>
      <c r="Q75" s="35">
        <v>7.89</v>
      </c>
      <c r="R75" s="49">
        <v>14143</v>
      </c>
      <c r="S75" s="35" t="s">
        <v>62</v>
      </c>
      <c r="T75" s="49">
        <v>0</v>
      </c>
      <c r="U75" s="35">
        <v>34003728</v>
      </c>
      <c r="V75" s="49">
        <v>0</v>
      </c>
      <c r="W75" s="35"/>
    </row>
    <row r="76" spans="4:23">
      <c r="D76" s="35" t="s">
        <v>92</v>
      </c>
      <c r="E76" s="38">
        <v>8.39999999999999</v>
      </c>
      <c r="F76">
        <v>62</v>
      </c>
      <c r="H76" s="37">
        <f t="shared" si="7"/>
        <v>50.3277555250209</v>
      </c>
      <c r="I76" s="45">
        <f t="shared" si="8"/>
        <v>0.00301907054009979</v>
      </c>
      <c r="J76" s="45"/>
      <c r="K76" s="46">
        <f t="shared" si="9"/>
        <v>0.986539030702399</v>
      </c>
      <c r="L76" s="47">
        <f t="shared" si="10"/>
        <v>1.92052104948289</v>
      </c>
      <c r="M76" s="47">
        <f t="shared" si="11"/>
        <v>5.07017557063484</v>
      </c>
      <c r="N76" s="28">
        <f t="shared" si="12"/>
        <v>1.7284689445346</v>
      </c>
      <c r="P76" s="35" t="s">
        <v>92</v>
      </c>
      <c r="Q76" s="35">
        <v>7.9</v>
      </c>
      <c r="R76" s="49">
        <v>22384</v>
      </c>
      <c r="S76" s="35" t="s">
        <v>99</v>
      </c>
      <c r="T76" s="49">
        <v>0</v>
      </c>
      <c r="U76" s="35">
        <v>35190400</v>
      </c>
      <c r="V76" s="49">
        <v>0</v>
      </c>
      <c r="W76" s="35"/>
    </row>
    <row r="77" spans="4:23">
      <c r="D77" s="35" t="s">
        <v>92</v>
      </c>
      <c r="E77" s="36">
        <v>8.49999999999999</v>
      </c>
      <c r="F77">
        <v>62</v>
      </c>
      <c r="H77" s="37">
        <f t="shared" si="7"/>
        <v>50.9268954717473</v>
      </c>
      <c r="I77" s="45">
        <f t="shared" si="8"/>
        <v>0.00301907054009979</v>
      </c>
      <c r="J77" s="45"/>
      <c r="K77" s="46">
        <f t="shared" si="9"/>
        <v>0.980575159162939</v>
      </c>
      <c r="L77" s="47">
        <f t="shared" si="10"/>
        <v>1.93163615775968</v>
      </c>
      <c r="M77" s="47">
        <f t="shared" si="11"/>
        <v>5.09951945648556</v>
      </c>
      <c r="N77" s="28">
        <f t="shared" si="12"/>
        <v>1.73847254198372</v>
      </c>
      <c r="P77" s="35" t="s">
        <v>92</v>
      </c>
      <c r="Q77" s="35">
        <v>7.54</v>
      </c>
      <c r="R77" s="49">
        <v>23017</v>
      </c>
      <c r="S77" s="35" t="s">
        <v>100</v>
      </c>
      <c r="T77" s="49">
        <v>0.26</v>
      </c>
      <c r="U77" s="35">
        <v>38273220</v>
      </c>
      <c r="V77" s="49">
        <v>0.26</v>
      </c>
      <c r="W77" s="35"/>
    </row>
    <row r="78" spans="4:23">
      <c r="D78" s="35" t="s">
        <v>92</v>
      </c>
      <c r="E78" s="36">
        <v>8.59999999999999</v>
      </c>
      <c r="F78">
        <v>62</v>
      </c>
      <c r="H78" s="37">
        <f t="shared" si="7"/>
        <v>51.5260354184738</v>
      </c>
      <c r="I78" s="45">
        <f t="shared" si="8"/>
        <v>0.00301907054009979</v>
      </c>
      <c r="J78" s="45"/>
      <c r="K78" s="46">
        <f t="shared" si="9"/>
        <v>0.974714713769974</v>
      </c>
      <c r="L78" s="47">
        <f t="shared" si="10"/>
        <v>1.94268097313789</v>
      </c>
      <c r="M78" s="47">
        <f t="shared" si="11"/>
        <v>5.12867776908404</v>
      </c>
      <c r="N78" s="28">
        <f t="shared" si="12"/>
        <v>1.7484128758241</v>
      </c>
      <c r="P78" s="35" t="s">
        <v>92</v>
      </c>
      <c r="Q78" s="35">
        <v>7.19</v>
      </c>
      <c r="R78" s="49">
        <v>26162</v>
      </c>
      <c r="S78" s="35" t="s">
        <v>101</v>
      </c>
      <c r="T78" s="49">
        <v>0</v>
      </c>
      <c r="U78" s="35">
        <v>41365627</v>
      </c>
      <c r="V78" s="49">
        <v>0</v>
      </c>
      <c r="W78" s="35"/>
    </row>
    <row r="79" spans="4:23">
      <c r="D79" s="35" t="s">
        <v>92</v>
      </c>
      <c r="E79" s="38">
        <v>8.69999999999999</v>
      </c>
      <c r="F79">
        <v>62</v>
      </c>
      <c r="H79" s="37">
        <f t="shared" si="7"/>
        <v>52.1251753652002</v>
      </c>
      <c r="I79" s="45">
        <f t="shared" si="8"/>
        <v>0.00301907054009979</v>
      </c>
      <c r="J79" s="45"/>
      <c r="K79" s="46">
        <f t="shared" si="9"/>
        <v>0.96895471792184</v>
      </c>
      <c r="L79" s="47">
        <f t="shared" si="10"/>
        <v>1.95365668483747</v>
      </c>
      <c r="M79" s="47">
        <f t="shared" si="11"/>
        <v>5.15765364797091</v>
      </c>
      <c r="N79" s="28">
        <f t="shared" si="12"/>
        <v>1.75829101635372</v>
      </c>
      <c r="P79" s="35" t="s">
        <v>92</v>
      </c>
      <c r="Q79" s="35">
        <v>6.91</v>
      </c>
      <c r="R79" s="49">
        <v>35242</v>
      </c>
      <c r="S79" s="35" t="s">
        <v>102</v>
      </c>
      <c r="T79" s="49">
        <v>0.29</v>
      </c>
      <c r="U79" s="35">
        <v>44690446</v>
      </c>
      <c r="V79" s="49">
        <v>0.29</v>
      </c>
      <c r="W79" s="35"/>
    </row>
    <row r="80" spans="4:23">
      <c r="D80" s="35" t="s">
        <v>103</v>
      </c>
      <c r="E80" s="36">
        <v>8.79999999999999</v>
      </c>
      <c r="F80">
        <v>62</v>
      </c>
      <c r="H80" s="37">
        <f t="shared" si="7"/>
        <v>52.7243153119266</v>
      </c>
      <c r="I80" s="45">
        <f t="shared" si="8"/>
        <v>0.00301907054009979</v>
      </c>
      <c r="J80" s="45"/>
      <c r="K80" s="46">
        <f t="shared" si="9"/>
        <v>0.963292313667184</v>
      </c>
      <c r="L80" s="47">
        <f t="shared" si="10"/>
        <v>1.96456444812238</v>
      </c>
      <c r="M80" s="47">
        <f t="shared" si="11"/>
        <v>5.18645014304307</v>
      </c>
      <c r="N80" s="28">
        <f t="shared" si="12"/>
        <v>1.76810800331014</v>
      </c>
      <c r="P80" s="35" t="s">
        <v>103</v>
      </c>
      <c r="Q80" s="35">
        <v>11.92</v>
      </c>
      <c r="R80" s="49">
        <v>34318</v>
      </c>
      <c r="S80" s="35" t="s">
        <v>104</v>
      </c>
      <c r="T80" s="49">
        <v>0</v>
      </c>
      <c r="U80" s="35">
        <v>927262</v>
      </c>
      <c r="V80" s="49">
        <v>0</v>
      </c>
      <c r="W80" s="35"/>
    </row>
    <row r="81" spans="4:23">
      <c r="D81" s="35" t="s">
        <v>103</v>
      </c>
      <c r="E81" s="36">
        <v>8.89999999999999</v>
      </c>
      <c r="F81">
        <v>62</v>
      </c>
      <c r="H81" s="37">
        <f t="shared" si="7"/>
        <v>53.3234552586531</v>
      </c>
      <c r="I81" s="45">
        <f t="shared" si="8"/>
        <v>0.00301907054009979</v>
      </c>
      <c r="J81" s="45"/>
      <c r="K81" s="46">
        <f t="shared" si="9"/>
        <v>0.957724755690915</v>
      </c>
      <c r="L81" s="47">
        <f t="shared" si="10"/>
        <v>1.97540538564479</v>
      </c>
      <c r="M81" s="47">
        <f t="shared" si="11"/>
        <v>5.21507021810226</v>
      </c>
      <c r="N81" s="28">
        <f t="shared" si="12"/>
        <v>1.77786484708032</v>
      </c>
      <c r="P81" s="35" t="s">
        <v>103</v>
      </c>
      <c r="Q81" s="35">
        <v>11.78</v>
      </c>
      <c r="R81" s="49">
        <v>31685</v>
      </c>
      <c r="S81" s="35" t="s">
        <v>105</v>
      </c>
      <c r="T81" s="49">
        <v>0.27</v>
      </c>
      <c r="U81" s="35">
        <v>2884902</v>
      </c>
      <c r="V81" s="49">
        <v>0.27</v>
      </c>
      <c r="W81" s="35"/>
    </row>
    <row r="82" spans="4:23">
      <c r="D82" s="35" t="s">
        <v>103</v>
      </c>
      <c r="E82" s="38">
        <v>8.99999999999999</v>
      </c>
      <c r="F82">
        <v>62</v>
      </c>
      <c r="H82" s="37">
        <f t="shared" si="7"/>
        <v>53.9225952053795</v>
      </c>
      <c r="I82" s="45">
        <f t="shared" si="8"/>
        <v>0.00301907054009979</v>
      </c>
      <c r="J82" s="45"/>
      <c r="K82" s="46">
        <f t="shared" si="9"/>
        <v>0.952249405668612</v>
      </c>
      <c r="L82" s="47">
        <f t="shared" si="10"/>
        <v>1.98618058872157</v>
      </c>
      <c r="M82" s="47">
        <f t="shared" si="11"/>
        <v>5.24351675422494</v>
      </c>
      <c r="N82" s="28">
        <f t="shared" si="12"/>
        <v>1.78756252984941</v>
      </c>
      <c r="P82" s="35" t="s">
        <v>103</v>
      </c>
      <c r="Q82" s="35">
        <v>11.67</v>
      </c>
      <c r="R82" s="49">
        <v>33629</v>
      </c>
      <c r="S82" s="35" t="s">
        <v>106</v>
      </c>
      <c r="T82" s="49">
        <v>0</v>
      </c>
      <c r="U82" s="35">
        <v>5361197</v>
      </c>
      <c r="V82" s="49">
        <v>0</v>
      </c>
      <c r="W82" s="35"/>
    </row>
    <row r="83" spans="4:23">
      <c r="D83" s="35" t="s">
        <v>103</v>
      </c>
      <c r="E83" s="36">
        <v>9.09999999999999</v>
      </c>
      <c r="F83">
        <v>62</v>
      </c>
      <c r="H83" s="37">
        <f t="shared" si="7"/>
        <v>54.521735152106</v>
      </c>
      <c r="I83" s="45">
        <f t="shared" si="8"/>
        <v>0.00301907054009979</v>
      </c>
      <c r="J83" s="45"/>
      <c r="K83" s="46">
        <f t="shared" si="9"/>
        <v>0.946863726963036</v>
      </c>
      <c r="L83" s="47">
        <f t="shared" si="10"/>
        <v>1.99689111854711</v>
      </c>
      <c r="M83" s="47">
        <f t="shared" si="11"/>
        <v>5.27179255296437</v>
      </c>
      <c r="N83" s="28">
        <f t="shared" si="12"/>
        <v>1.7972020066924</v>
      </c>
      <c r="P83" s="35" t="s">
        <v>103</v>
      </c>
      <c r="Q83" s="35">
        <v>11.56</v>
      </c>
      <c r="R83" s="49">
        <v>31575</v>
      </c>
      <c r="S83" s="35" t="s">
        <v>107</v>
      </c>
      <c r="T83" s="49">
        <v>0</v>
      </c>
      <c r="U83" s="35">
        <v>6958104</v>
      </c>
      <c r="V83" s="49">
        <v>0</v>
      </c>
      <c r="W83" s="35"/>
    </row>
    <row r="84" spans="4:23">
      <c r="D84" s="35" t="s">
        <v>103</v>
      </c>
      <c r="E84" s="36">
        <v>9.19999999999999</v>
      </c>
      <c r="F84">
        <v>62</v>
      </c>
      <c r="H84" s="37">
        <f t="shared" si="7"/>
        <v>55.1208750988324</v>
      </c>
      <c r="I84" s="45">
        <f t="shared" si="8"/>
        <v>0.00301907054009979</v>
      </c>
      <c r="J84" s="45"/>
      <c r="K84" s="46">
        <f t="shared" si="9"/>
        <v>0.941565279638489</v>
      </c>
      <c r="L84" s="47">
        <f t="shared" si="10"/>
        <v>2.00753800734653</v>
      </c>
      <c r="M84" s="47">
        <f t="shared" si="11"/>
        <v>5.29990033939483</v>
      </c>
      <c r="N84" s="28">
        <f t="shared" si="12"/>
        <v>1.80678420661187</v>
      </c>
      <c r="P84" s="35" t="s">
        <v>103</v>
      </c>
      <c r="Q84" s="35">
        <v>11.49</v>
      </c>
      <c r="R84" s="49">
        <v>32037</v>
      </c>
      <c r="S84" s="35" t="s">
        <v>108</v>
      </c>
      <c r="T84" s="49">
        <v>0</v>
      </c>
      <c r="U84" s="35">
        <v>8049433</v>
      </c>
      <c r="V84" s="49">
        <v>0</v>
      </c>
      <c r="W84" s="35"/>
    </row>
    <row r="85" spans="4:23">
      <c r="D85" s="35" t="s">
        <v>103</v>
      </c>
      <c r="E85" s="38">
        <v>9.29999999999999</v>
      </c>
      <c r="F85">
        <v>62</v>
      </c>
      <c r="H85" s="37">
        <f t="shared" si="7"/>
        <v>55.7200150455588</v>
      </c>
      <c r="I85" s="45">
        <f t="shared" si="8"/>
        <v>0.00301907054009979</v>
      </c>
      <c r="J85" s="45"/>
      <c r="K85" s="46">
        <f t="shared" si="9"/>
        <v>0.936351715770757</v>
      </c>
      <c r="L85" s="47">
        <f t="shared" si="10"/>
        <v>2.01812225947257</v>
      </c>
      <c r="M85" s="47">
        <f t="shared" si="11"/>
        <v>5.32784276500758</v>
      </c>
      <c r="N85" s="28">
        <f t="shared" si="12"/>
        <v>1.81631003352531</v>
      </c>
      <c r="P85" s="35" t="s">
        <v>103</v>
      </c>
      <c r="Q85" s="35">
        <v>11.44</v>
      </c>
      <c r="R85" s="49">
        <v>32736</v>
      </c>
      <c r="S85" s="35" t="s">
        <v>109</v>
      </c>
      <c r="T85" s="49">
        <v>0</v>
      </c>
      <c r="U85" s="35">
        <v>8503597</v>
      </c>
      <c r="V85" s="49">
        <v>0</v>
      </c>
      <c r="W85" s="35"/>
    </row>
    <row r="86" spans="4:23">
      <c r="D86" s="35" t="s">
        <v>103</v>
      </c>
      <c r="E86" s="36">
        <v>9.39999999999999</v>
      </c>
      <c r="F86">
        <v>62</v>
      </c>
      <c r="H86" s="37">
        <f t="shared" si="7"/>
        <v>56.3191549922853</v>
      </c>
      <c r="I86" s="45">
        <f t="shared" si="8"/>
        <v>0.00301907054009979</v>
      </c>
      <c r="J86" s="45"/>
      <c r="K86" s="46">
        <f t="shared" si="9"/>
        <v>0.931220775032144</v>
      </c>
      <c r="L86" s="47">
        <f t="shared" si="10"/>
        <v>2.02864485244969</v>
      </c>
      <c r="M86" s="47">
        <f t="shared" si="11"/>
        <v>5.35562241046718</v>
      </c>
      <c r="N86" s="28">
        <f t="shared" si="12"/>
        <v>1.82578036720472</v>
      </c>
      <c r="P86" s="35" t="s">
        <v>103</v>
      </c>
      <c r="Q86" s="35">
        <v>11.44</v>
      </c>
      <c r="R86" s="49">
        <v>33929</v>
      </c>
      <c r="S86" s="35" t="s">
        <v>110</v>
      </c>
      <c r="T86" s="49">
        <v>0</v>
      </c>
      <c r="U86" s="35">
        <v>9816259</v>
      </c>
      <c r="V86" s="49">
        <v>0</v>
      </c>
      <c r="W86" s="35"/>
    </row>
    <row r="87" spans="4:23">
      <c r="D87" s="35" t="s">
        <v>103</v>
      </c>
      <c r="E87" s="36">
        <v>9.49999999999999</v>
      </c>
      <c r="F87">
        <v>62</v>
      </c>
      <c r="H87" s="37">
        <f t="shared" si="7"/>
        <v>56.9182949390117</v>
      </c>
      <c r="I87" s="45">
        <f t="shared" si="8"/>
        <v>0.00301907054009979</v>
      </c>
      <c r="J87" s="45"/>
      <c r="K87" s="46">
        <f t="shared" si="9"/>
        <v>0.92617028053273</v>
      </c>
      <c r="L87" s="47">
        <f t="shared" si="10"/>
        <v>2.03910673796832</v>
      </c>
      <c r="M87" s="47">
        <f t="shared" si="11"/>
        <v>5.38324178823636</v>
      </c>
      <c r="N87" s="28">
        <f t="shared" si="12"/>
        <v>1.83519606417148</v>
      </c>
      <c r="P87" s="35" t="s">
        <v>103</v>
      </c>
      <c r="Q87" s="35">
        <v>11.2</v>
      </c>
      <c r="R87" s="49">
        <v>31234</v>
      </c>
      <c r="S87" s="35" t="s">
        <v>111</v>
      </c>
      <c r="T87" s="49">
        <v>0</v>
      </c>
      <c r="U87" s="35">
        <v>13141931</v>
      </c>
      <c r="V87" s="49">
        <v>0</v>
      </c>
      <c r="W87" s="35"/>
    </row>
    <row r="88" spans="4:23">
      <c r="D88" s="35" t="s">
        <v>103</v>
      </c>
      <c r="E88" s="38">
        <v>9.59999999999999</v>
      </c>
      <c r="F88">
        <v>62</v>
      </c>
      <c r="H88" s="37">
        <f t="shared" si="7"/>
        <v>57.5174348857381</v>
      </c>
      <c r="I88" s="45">
        <f t="shared" si="8"/>
        <v>0.00301907054009979</v>
      </c>
      <c r="J88" s="45"/>
      <c r="K88" s="46">
        <f t="shared" si="9"/>
        <v>0.921198134900458</v>
      </c>
      <c r="L88" s="47">
        <f t="shared" si="10"/>
        <v>2.04950884283219</v>
      </c>
      <c r="M88" s="47">
        <f t="shared" si="11"/>
        <v>5.41070334507699</v>
      </c>
      <c r="N88" s="28">
        <f t="shared" si="12"/>
        <v>1.84455795854898</v>
      </c>
      <c r="P88" s="35" t="s">
        <v>103</v>
      </c>
      <c r="Q88" s="35">
        <v>10.98</v>
      </c>
      <c r="R88" s="49">
        <v>30606</v>
      </c>
      <c r="S88" s="35" t="s">
        <v>112</v>
      </c>
      <c r="T88" s="49">
        <v>0.72</v>
      </c>
      <c r="U88" s="35">
        <v>17569948</v>
      </c>
      <c r="V88" s="49">
        <v>0.72</v>
      </c>
      <c r="W88" s="35"/>
    </row>
    <row r="89" spans="4:23">
      <c r="D89" s="35" t="s">
        <v>103</v>
      </c>
      <c r="E89" s="36">
        <v>9.69999999999999</v>
      </c>
      <c r="F89">
        <v>62</v>
      </c>
      <c r="H89" s="37">
        <f t="shared" si="7"/>
        <v>58.1165748324646</v>
      </c>
      <c r="I89" s="45">
        <f t="shared" si="8"/>
        <v>0.00301907054009979</v>
      </c>
      <c r="J89" s="45"/>
      <c r="K89" s="46">
        <f t="shared" si="9"/>
        <v>0.916302316584009</v>
      </c>
      <c r="L89" s="47">
        <f t="shared" si="10"/>
        <v>2.05985206986148</v>
      </c>
      <c r="M89" s="47">
        <f t="shared" si="11"/>
        <v>5.43800946443431</v>
      </c>
      <c r="N89" s="28">
        <f t="shared" si="12"/>
        <v>1.85386686287533</v>
      </c>
      <c r="P89" s="35" t="s">
        <v>103</v>
      </c>
      <c r="Q89" s="35">
        <v>10.91</v>
      </c>
      <c r="R89" s="49">
        <v>31761</v>
      </c>
      <c r="S89" s="35" t="s">
        <v>113</v>
      </c>
      <c r="T89" s="49">
        <v>0.56</v>
      </c>
      <c r="U89" s="35">
        <v>19127751</v>
      </c>
      <c r="V89" s="49">
        <v>0.56</v>
      </c>
      <c r="W89" s="35"/>
    </row>
    <row r="90" spans="4:23">
      <c r="D90" s="35" t="s">
        <v>103</v>
      </c>
      <c r="E90" s="36">
        <v>9.79999999999999</v>
      </c>
      <c r="F90">
        <v>62</v>
      </c>
      <c r="H90" s="37">
        <f t="shared" si="7"/>
        <v>58.715714779191</v>
      </c>
      <c r="I90" s="45">
        <f t="shared" si="8"/>
        <v>0.00301907054009979</v>
      </c>
      <c r="J90" s="45"/>
      <c r="K90" s="46">
        <f t="shared" si="9"/>
        <v>0.911480876363657</v>
      </c>
      <c r="L90" s="47">
        <f t="shared" si="10"/>
        <v>2.07013729875412</v>
      </c>
      <c r="M90" s="47">
        <f t="shared" si="11"/>
        <v>5.46516246871087</v>
      </c>
      <c r="N90" s="28">
        <f t="shared" si="12"/>
        <v>1.86312356887871</v>
      </c>
      <c r="P90" s="35" t="s">
        <v>103</v>
      </c>
      <c r="Q90" s="35">
        <v>10.43</v>
      </c>
      <c r="R90" s="49">
        <v>33514</v>
      </c>
      <c r="S90" s="35" t="s">
        <v>114</v>
      </c>
      <c r="T90" s="49">
        <v>0</v>
      </c>
      <c r="U90" s="35">
        <v>25023819</v>
      </c>
      <c r="V90" s="49">
        <v>0</v>
      </c>
      <c r="W90" s="35"/>
    </row>
    <row r="91" spans="4:23">
      <c r="D91" s="35" t="s">
        <v>103</v>
      </c>
      <c r="E91" s="38">
        <v>9.89999999999999</v>
      </c>
      <c r="F91">
        <v>62</v>
      </c>
      <c r="H91" s="37">
        <f t="shared" si="7"/>
        <v>59.3148547259175</v>
      </c>
      <c r="I91" s="45">
        <f t="shared" si="8"/>
        <v>0.00301907054009979</v>
      </c>
      <c r="J91" s="45"/>
      <c r="K91" s="46">
        <f t="shared" si="9"/>
        <v>0.906731934056401</v>
      </c>
      <c r="L91" s="47">
        <f t="shared" si="10"/>
        <v>2.08036538690776</v>
      </c>
      <c r="M91" s="47">
        <f t="shared" si="11"/>
        <v>5.49216462143649</v>
      </c>
      <c r="N91" s="28">
        <f t="shared" si="12"/>
        <v>1.87232884821698</v>
      </c>
      <c r="P91" s="35" t="s">
        <v>103</v>
      </c>
      <c r="Q91" s="35">
        <v>10.32</v>
      </c>
      <c r="R91" s="49">
        <v>39922</v>
      </c>
      <c r="S91" s="35" t="s">
        <v>115</v>
      </c>
      <c r="T91" s="49">
        <v>0</v>
      </c>
      <c r="U91" s="35">
        <v>25582131</v>
      </c>
      <c r="V91" s="49">
        <v>0</v>
      </c>
      <c r="W91" s="35"/>
    </row>
    <row r="92" spans="4:23">
      <c r="D92" s="35" t="s">
        <v>103</v>
      </c>
      <c r="E92" s="36">
        <v>9.99999999999999</v>
      </c>
      <c r="F92">
        <v>62</v>
      </c>
      <c r="H92" s="37">
        <f t="shared" si="7"/>
        <v>59.9139946726439</v>
      </c>
      <c r="I92" s="45">
        <f t="shared" si="8"/>
        <v>0.00301907054009979</v>
      </c>
      <c r="J92" s="45"/>
      <c r="K92" s="46">
        <f t="shared" si="9"/>
        <v>0.902053675402738</v>
      </c>
      <c r="L92" s="47">
        <f t="shared" si="10"/>
        <v>2.09053717020453</v>
      </c>
      <c r="M92" s="47">
        <f t="shared" si="11"/>
        <v>5.51901812933996</v>
      </c>
      <c r="N92" s="28">
        <f t="shared" si="12"/>
        <v>1.88148345318408</v>
      </c>
      <c r="P92" s="35" t="s">
        <v>103</v>
      </c>
      <c r="Q92" s="35">
        <v>10.19</v>
      </c>
      <c r="R92" s="49">
        <v>34512</v>
      </c>
      <c r="S92" s="35" t="s">
        <v>116</v>
      </c>
      <c r="T92" s="49">
        <v>0.38</v>
      </c>
      <c r="U92" s="35">
        <v>29659046</v>
      </c>
      <c r="V92" s="49">
        <v>0.38</v>
      </c>
      <c r="W92" s="35"/>
    </row>
    <row r="93" spans="4:23">
      <c r="D93" s="35" t="s">
        <v>103</v>
      </c>
      <c r="E93" s="36">
        <v>10.1</v>
      </c>
      <c r="F93">
        <v>62</v>
      </c>
      <c r="H93" s="37">
        <f t="shared" si="7"/>
        <v>60.5131346193703</v>
      </c>
      <c r="I93" s="45">
        <f t="shared" si="8"/>
        <v>0.00301907054009979</v>
      </c>
      <c r="J93" s="45"/>
      <c r="K93" s="46">
        <f t="shared" si="9"/>
        <v>0.897444349123343</v>
      </c>
      <c r="L93" s="47">
        <f t="shared" si="10"/>
        <v>2.10065346376053</v>
      </c>
      <c r="M93" s="47">
        <f t="shared" si="11"/>
        <v>5.54572514432781</v>
      </c>
      <c r="N93" s="28">
        <f t="shared" si="12"/>
        <v>1.89058811738448</v>
      </c>
      <c r="P93" s="35" t="s">
        <v>103</v>
      </c>
      <c r="Q93" s="35">
        <v>9.79</v>
      </c>
      <c r="R93" s="49">
        <v>61939</v>
      </c>
      <c r="S93" s="35" t="s">
        <v>117</v>
      </c>
      <c r="T93" s="49">
        <v>0.66</v>
      </c>
      <c r="U93" s="35">
        <v>35972275</v>
      </c>
      <c r="V93" s="49">
        <v>0.66</v>
      </c>
      <c r="W93" s="35"/>
    </row>
    <row r="94" spans="4:23">
      <c r="D94" s="35" t="s">
        <v>103</v>
      </c>
      <c r="E94" s="38">
        <v>10.2</v>
      </c>
      <c r="F94">
        <v>62</v>
      </c>
      <c r="H94" s="37">
        <f t="shared" si="7"/>
        <v>61.1122745660968</v>
      </c>
      <c r="I94" s="45">
        <f t="shared" si="8"/>
        <v>0.00301907054009979</v>
      </c>
      <c r="J94" s="45"/>
      <c r="K94" s="46">
        <f t="shared" si="9"/>
        <v>0.892902264134807</v>
      </c>
      <c r="L94" s="47">
        <f t="shared" si="10"/>
        <v>2.11071506264215</v>
      </c>
      <c r="M94" s="47">
        <f t="shared" si="11"/>
        <v>5.57228776537527</v>
      </c>
      <c r="N94" s="28">
        <f t="shared" si="12"/>
        <v>1.89964355637793</v>
      </c>
      <c r="P94" s="35" t="s">
        <v>103</v>
      </c>
      <c r="Q94" s="35">
        <v>9.62</v>
      </c>
      <c r="R94" s="49">
        <v>49804</v>
      </c>
      <c r="S94" s="35" t="s">
        <v>118</v>
      </c>
      <c r="T94" s="49">
        <v>1.34</v>
      </c>
      <c r="U94" s="35">
        <v>40218067</v>
      </c>
      <c r="V94" s="49">
        <v>1.34</v>
      </c>
      <c r="W94" s="35"/>
    </row>
    <row r="95" spans="4:23">
      <c r="D95" s="35" t="s">
        <v>103</v>
      </c>
      <c r="E95" s="36">
        <v>10.3</v>
      </c>
      <c r="F95">
        <v>62</v>
      </c>
      <c r="H95" s="37">
        <f t="shared" si="7"/>
        <v>61.7114145128232</v>
      </c>
      <c r="I95" s="45">
        <f t="shared" si="8"/>
        <v>0.00301907054009979</v>
      </c>
      <c r="J95" s="45"/>
      <c r="K95" s="46">
        <f t="shared" si="9"/>
        <v>0.888425786914384</v>
      </c>
      <c r="L95" s="47">
        <f t="shared" si="10"/>
        <v>2.12072274255079</v>
      </c>
      <c r="M95" s="47">
        <f t="shared" si="11"/>
        <v>5.59870804033407</v>
      </c>
      <c r="N95" s="28">
        <f t="shared" si="12"/>
        <v>1.90865046829571</v>
      </c>
      <c r="P95" s="35" t="s">
        <v>103</v>
      </c>
      <c r="Q95" s="35">
        <v>9.35</v>
      </c>
      <c r="R95" s="49">
        <v>44049</v>
      </c>
      <c r="S95" s="35" t="s">
        <v>119</v>
      </c>
      <c r="T95" s="49">
        <v>0.45</v>
      </c>
      <c r="U95" s="35">
        <v>43965138</v>
      </c>
      <c r="V95" s="49">
        <v>0.45</v>
      </c>
      <c r="W95" s="35"/>
    </row>
    <row r="96" spans="4:23">
      <c r="D96" s="35" t="s">
        <v>103</v>
      </c>
      <c r="E96" s="36">
        <v>10.4</v>
      </c>
      <c r="F96">
        <v>62</v>
      </c>
      <c r="H96" s="37">
        <f t="shared" si="7"/>
        <v>62.3105544595496</v>
      </c>
      <c r="I96" s="45">
        <f t="shared" si="8"/>
        <v>0.00301907054009979</v>
      </c>
      <c r="J96" s="45"/>
      <c r="K96" s="46">
        <f t="shared" si="9"/>
        <v>0.88401333900439</v>
      </c>
      <c r="L96" s="47">
        <f t="shared" si="10"/>
        <v>2.13067726047788</v>
      </c>
      <c r="M96" s="47">
        <f t="shared" si="11"/>
        <v>5.6249879676616</v>
      </c>
      <c r="N96" s="28">
        <f t="shared" si="12"/>
        <v>1.91760953443009</v>
      </c>
      <c r="P96" s="35" t="s">
        <v>103</v>
      </c>
      <c r="Q96" s="35">
        <v>9.24</v>
      </c>
      <c r="R96" s="49">
        <v>47784</v>
      </c>
      <c r="S96" s="35" t="s">
        <v>120</v>
      </c>
      <c r="T96" s="49">
        <v>0.65</v>
      </c>
      <c r="U96" s="35">
        <v>48398042</v>
      </c>
      <c r="V96" s="49">
        <v>0.65</v>
      </c>
      <c r="W96" s="35"/>
    </row>
    <row r="97" spans="4:23">
      <c r="D97" s="35" t="s">
        <v>103</v>
      </c>
      <c r="E97" s="38">
        <v>10.5</v>
      </c>
      <c r="F97">
        <v>62</v>
      </c>
      <c r="H97" s="37">
        <f t="shared" si="7"/>
        <v>62.9096944062761</v>
      </c>
      <c r="I97" s="45">
        <f t="shared" si="8"/>
        <v>0.00301907054009979</v>
      </c>
      <c r="J97" s="45"/>
      <c r="K97" s="46">
        <f t="shared" si="9"/>
        <v>0.879663394647618</v>
      </c>
      <c r="L97" s="47">
        <f t="shared" si="10"/>
        <v>2.14057935533161</v>
      </c>
      <c r="M97" s="47">
        <f t="shared" si="11"/>
        <v>5.65112949807544</v>
      </c>
      <c r="N97" s="28">
        <f t="shared" si="12"/>
        <v>1.92652141979845</v>
      </c>
      <c r="P97" s="35" t="s">
        <v>103</v>
      </c>
      <c r="Q97" s="35">
        <v>9.03</v>
      </c>
      <c r="R97" s="49">
        <v>58606</v>
      </c>
      <c r="S97" s="35" t="s">
        <v>121</v>
      </c>
      <c r="T97" s="49">
        <v>0</v>
      </c>
      <c r="U97" s="35">
        <v>51476517</v>
      </c>
      <c r="V97" s="49">
        <v>0</v>
      </c>
      <c r="W97" s="35"/>
    </row>
    <row r="98" spans="4:23">
      <c r="D98" s="35" t="s">
        <v>103</v>
      </c>
      <c r="E98" s="36">
        <v>10.6</v>
      </c>
      <c r="F98">
        <v>62</v>
      </c>
      <c r="H98" s="37">
        <f t="shared" si="7"/>
        <v>63.5088343530025</v>
      </c>
      <c r="I98" s="45">
        <f t="shared" si="8"/>
        <v>0.00301907054009979</v>
      </c>
      <c r="J98" s="45"/>
      <c r="K98" s="46">
        <f t="shared" si="9"/>
        <v>0.87537447854569</v>
      </c>
      <c r="L98" s="47">
        <f t="shared" si="10"/>
        <v>2.15042974853686</v>
      </c>
      <c r="M98" s="47">
        <f t="shared" si="11"/>
        <v>5.67713453613732</v>
      </c>
      <c r="N98" s="28">
        <f t="shared" si="12"/>
        <v>1.93538677368318</v>
      </c>
      <c r="P98" s="35" t="s">
        <v>103</v>
      </c>
      <c r="Q98" s="35">
        <v>8.85</v>
      </c>
      <c r="R98" s="49">
        <v>57833</v>
      </c>
      <c r="S98" s="35" t="s">
        <v>77</v>
      </c>
      <c r="T98" s="49">
        <v>0</v>
      </c>
      <c r="U98" s="35">
        <v>55960744</v>
      </c>
      <c r="V98" s="49">
        <v>0</v>
      </c>
      <c r="W98" s="35"/>
    </row>
    <row r="99" spans="4:23">
      <c r="D99" s="35" t="s">
        <v>103</v>
      </c>
      <c r="E99" s="36">
        <v>10.7</v>
      </c>
      <c r="F99">
        <v>62</v>
      </c>
      <c r="H99" s="37">
        <f t="shared" si="7"/>
        <v>64.107974299729</v>
      </c>
      <c r="I99" s="45">
        <f t="shared" si="8"/>
        <v>0.00301907054009979</v>
      </c>
      <c r="J99" s="45"/>
      <c r="K99" s="46">
        <f t="shared" si="9"/>
        <v>0.871145163732885</v>
      </c>
      <c r="L99" s="47">
        <f t="shared" si="10"/>
        <v>2.16022914460986</v>
      </c>
      <c r="M99" s="47">
        <f t="shared" si="11"/>
        <v>5.70300494177002</v>
      </c>
      <c r="N99" s="28">
        <f t="shared" si="12"/>
        <v>1.94420623014887</v>
      </c>
      <c r="P99" s="35" t="s">
        <v>103</v>
      </c>
      <c r="Q99" s="35">
        <v>8.47</v>
      </c>
      <c r="R99" s="49">
        <v>49968</v>
      </c>
      <c r="S99" s="35" t="s">
        <v>122</v>
      </c>
      <c r="T99" s="49">
        <v>0</v>
      </c>
      <c r="U99" s="35">
        <v>61605528</v>
      </c>
      <c r="V99" s="49">
        <v>0</v>
      </c>
      <c r="W99" s="35"/>
    </row>
    <row r="100" spans="4:23">
      <c r="D100" s="35" t="s">
        <v>103</v>
      </c>
      <c r="E100" s="38">
        <v>10.8</v>
      </c>
      <c r="F100">
        <v>62</v>
      </c>
      <c r="H100" s="37">
        <f t="shared" si="7"/>
        <v>64.7071142464554</v>
      </c>
      <c r="I100" s="45">
        <f t="shared" si="8"/>
        <v>0.00301907054009979</v>
      </c>
      <c r="J100" s="45"/>
      <c r="K100" s="46">
        <f t="shared" si="9"/>
        <v>0.866974069558459</v>
      </c>
      <c r="L100" s="47">
        <f t="shared" si="10"/>
        <v>2.16997823170861</v>
      </c>
      <c r="M100" s="47">
        <f t="shared" si="11"/>
        <v>5.72874253171072</v>
      </c>
      <c r="N100" s="28">
        <f t="shared" si="12"/>
        <v>1.95298040853775</v>
      </c>
      <c r="P100" s="35" t="s">
        <v>103</v>
      </c>
      <c r="Q100" s="35">
        <v>8.35</v>
      </c>
      <c r="R100" s="49">
        <v>47289</v>
      </c>
      <c r="S100" s="35" t="s">
        <v>123</v>
      </c>
      <c r="T100" s="49">
        <v>0.35</v>
      </c>
      <c r="U100" s="35">
        <v>65027061</v>
      </c>
      <c r="V100" s="49">
        <v>0.35</v>
      </c>
      <c r="W100" s="35"/>
    </row>
    <row r="101" spans="4:23">
      <c r="D101" s="35" t="s">
        <v>103</v>
      </c>
      <c r="E101" s="36">
        <v>10.9</v>
      </c>
      <c r="F101">
        <v>62</v>
      </c>
      <c r="H101" s="37">
        <f t="shared" si="7"/>
        <v>65.3062541931819</v>
      </c>
      <c r="I101" s="45">
        <f t="shared" si="8"/>
        <v>0.00301907054009979</v>
      </c>
      <c r="J101" s="45"/>
      <c r="K101" s="46">
        <f t="shared" si="9"/>
        <v>0.862859859770986</v>
      </c>
      <c r="L101" s="47">
        <f t="shared" si="10"/>
        <v>2.17967768216061</v>
      </c>
      <c r="M101" s="47">
        <f t="shared" si="11"/>
        <v>5.75434908090401</v>
      </c>
      <c r="N101" s="28">
        <f t="shared" si="12"/>
        <v>1.96170991394455</v>
      </c>
      <c r="P101" s="35" t="s">
        <v>103</v>
      </c>
      <c r="Q101" s="35">
        <v>8.12</v>
      </c>
      <c r="R101" s="49">
        <v>47441</v>
      </c>
      <c r="S101" s="35" t="s">
        <v>124</v>
      </c>
      <c r="T101" s="49">
        <v>0.55</v>
      </c>
      <c r="U101" s="35">
        <v>69364947</v>
      </c>
      <c r="V101" s="49">
        <v>0.55</v>
      </c>
      <c r="W101" s="35"/>
    </row>
    <row r="102" spans="4:23">
      <c r="D102" s="35" t="s">
        <v>103</v>
      </c>
      <c r="E102" s="36">
        <v>11</v>
      </c>
      <c r="F102">
        <v>62</v>
      </c>
      <c r="H102" s="37">
        <f t="shared" si="7"/>
        <v>65.9053941399083</v>
      </c>
      <c r="I102" s="45">
        <f t="shared" si="8"/>
        <v>0.00301907054009979</v>
      </c>
      <c r="J102" s="45"/>
      <c r="K102" s="46">
        <f t="shared" si="9"/>
        <v>0.858801240698675</v>
      </c>
      <c r="L102" s="47">
        <f t="shared" si="10"/>
        <v>2.18932815296879</v>
      </c>
      <c r="M102" s="47">
        <f t="shared" si="11"/>
        <v>5.77982632383759</v>
      </c>
      <c r="N102" s="28">
        <f t="shared" si="12"/>
        <v>1.97039533767191</v>
      </c>
      <c r="P102" s="35" t="s">
        <v>103</v>
      </c>
      <c r="Q102" s="35">
        <v>8.1</v>
      </c>
      <c r="R102" s="49">
        <v>47921</v>
      </c>
      <c r="S102" s="35" t="s">
        <v>125</v>
      </c>
      <c r="T102" s="49">
        <v>0.36</v>
      </c>
      <c r="U102" s="35">
        <v>73319262</v>
      </c>
      <c r="V102" s="49">
        <v>0.36</v>
      </c>
      <c r="W102" s="35"/>
    </row>
    <row r="103" spans="4:23">
      <c r="D103" s="35" t="s">
        <v>103</v>
      </c>
      <c r="E103" s="38">
        <v>11.1</v>
      </c>
      <c r="F103">
        <v>62</v>
      </c>
      <c r="H103" s="37">
        <f t="shared" si="7"/>
        <v>66.5045340866347</v>
      </c>
      <c r="I103" s="45">
        <f t="shared" si="8"/>
        <v>0.00301907054009979</v>
      </c>
      <c r="J103" s="45"/>
      <c r="K103" s="46">
        <f t="shared" si="9"/>
        <v>0.854796959520029</v>
      </c>
      <c r="L103" s="47">
        <f t="shared" si="10"/>
        <v>2.1989302862968</v>
      </c>
      <c r="M103" s="47">
        <f t="shared" si="11"/>
        <v>5.80517595582356</v>
      </c>
      <c r="N103" s="28">
        <f t="shared" si="12"/>
        <v>1.97903725766712</v>
      </c>
      <c r="P103" s="35" t="s">
        <v>103</v>
      </c>
      <c r="Q103" s="35">
        <v>7.53</v>
      </c>
      <c r="R103" s="49">
        <v>43383</v>
      </c>
      <c r="S103" s="35" t="s">
        <v>126</v>
      </c>
      <c r="T103" s="49">
        <v>0</v>
      </c>
      <c r="U103" s="35">
        <v>82961721</v>
      </c>
      <c r="V103" s="49">
        <v>0</v>
      </c>
      <c r="W103" s="35"/>
    </row>
    <row r="104" spans="4:23">
      <c r="D104" s="35" t="s">
        <v>103</v>
      </c>
      <c r="E104" s="36">
        <v>11.2</v>
      </c>
      <c r="F104">
        <v>62</v>
      </c>
      <c r="H104" s="37">
        <f t="shared" si="7"/>
        <v>67.1036740333612</v>
      </c>
      <c r="I104" s="45">
        <f t="shared" si="8"/>
        <v>0.00301907054009979</v>
      </c>
      <c r="J104" s="45"/>
      <c r="K104" s="46">
        <f t="shared" si="9"/>
        <v>0.850845802619596</v>
      </c>
      <c r="L104" s="47">
        <f t="shared" si="10"/>
        <v>2.20848470993479</v>
      </c>
      <c r="M104" s="47">
        <f t="shared" si="11"/>
        <v>5.83039963422784</v>
      </c>
      <c r="N104" s="28">
        <f t="shared" si="12"/>
        <v>1.98763623894131</v>
      </c>
      <c r="P104" s="35" t="s">
        <v>103</v>
      </c>
      <c r="Q104" s="35">
        <v>7.38</v>
      </c>
      <c r="R104" s="49">
        <v>43273</v>
      </c>
      <c r="S104" s="35" t="s">
        <v>127</v>
      </c>
      <c r="T104" s="49">
        <v>0</v>
      </c>
      <c r="U104" s="35">
        <v>86994853</v>
      </c>
      <c r="V104" s="49">
        <v>0</v>
      </c>
      <c r="W104" s="35"/>
    </row>
    <row r="105" spans="4:23">
      <c r="D105" s="35" t="s">
        <v>103</v>
      </c>
      <c r="E105" s="36">
        <v>11.3</v>
      </c>
      <c r="F105">
        <v>62</v>
      </c>
      <c r="H105" s="37">
        <f t="shared" si="7"/>
        <v>67.7028139800876</v>
      </c>
      <c r="I105" s="45">
        <f t="shared" si="8"/>
        <v>0.00301907054009979</v>
      </c>
      <c r="J105" s="45"/>
      <c r="K105" s="46">
        <f t="shared" si="9"/>
        <v>0.8469465940239</v>
      </c>
      <c r="L105" s="47">
        <f t="shared" si="10"/>
        <v>2.2179920377464</v>
      </c>
      <c r="M105" s="47">
        <f t="shared" si="11"/>
        <v>5.8554989796505</v>
      </c>
      <c r="N105" s="28">
        <f t="shared" si="12"/>
        <v>1.99619283397176</v>
      </c>
      <c r="P105" s="35" t="s">
        <v>103</v>
      </c>
      <c r="Q105" s="35">
        <v>7.16</v>
      </c>
      <c r="R105" s="49">
        <v>42851</v>
      </c>
      <c r="S105" s="35" t="s">
        <v>128</v>
      </c>
      <c r="T105" s="49">
        <v>1.66</v>
      </c>
      <c r="U105" s="35">
        <v>90877399</v>
      </c>
      <c r="V105" s="49">
        <v>1.66</v>
      </c>
      <c r="W105" s="35"/>
    </row>
    <row r="106" spans="4:23">
      <c r="D106" s="35" t="s">
        <v>129</v>
      </c>
      <c r="E106" s="38">
        <v>11.4</v>
      </c>
      <c r="F106">
        <v>62</v>
      </c>
      <c r="H106" s="37">
        <f t="shared" si="7"/>
        <v>68.3019539268141</v>
      </c>
      <c r="I106" s="45">
        <f t="shared" si="8"/>
        <v>0.00301907054009979</v>
      </c>
      <c r="J106" s="45"/>
      <c r="K106" s="46">
        <f t="shared" si="9"/>
        <v>0.843098193912987</v>
      </c>
      <c r="L106" s="47">
        <f t="shared" si="10"/>
        <v>2.22745287009818</v>
      </c>
      <c r="M106" s="47">
        <f t="shared" si="11"/>
        <v>5.8804755770592</v>
      </c>
      <c r="N106" s="28">
        <f t="shared" si="12"/>
        <v>2.00470758308836</v>
      </c>
      <c r="P106" s="35" t="s">
        <v>129</v>
      </c>
      <c r="Q106" s="35">
        <v>12.15</v>
      </c>
      <c r="R106" s="49">
        <v>40614</v>
      </c>
      <c r="S106" s="35" t="s">
        <v>130</v>
      </c>
      <c r="T106" s="49">
        <v>0</v>
      </c>
      <c r="U106" s="35">
        <v>2739709</v>
      </c>
      <c r="V106" s="49">
        <v>0</v>
      </c>
      <c r="W106" s="35"/>
    </row>
    <row r="107" spans="4:23">
      <c r="D107" s="35" t="s">
        <v>129</v>
      </c>
      <c r="E107" s="36">
        <v>11.5</v>
      </c>
      <c r="F107">
        <v>62</v>
      </c>
      <c r="H107" s="37">
        <f t="shared" si="7"/>
        <v>68.9010938735405</v>
      </c>
      <c r="I107" s="45">
        <f t="shared" si="8"/>
        <v>0.00301907054009979</v>
      </c>
      <c r="J107" s="45"/>
      <c r="K107" s="46">
        <f t="shared" si="9"/>
        <v>0.839299497203279</v>
      </c>
      <c r="L107" s="47">
        <f t="shared" si="10"/>
        <v>2.23686779427197</v>
      </c>
      <c r="M107" s="47">
        <f t="shared" si="11"/>
        <v>5.90533097687799</v>
      </c>
      <c r="N107" s="28">
        <f t="shared" si="12"/>
        <v>2.01318101484477</v>
      </c>
      <c r="P107" s="35" t="s">
        <v>129</v>
      </c>
      <c r="Q107" s="35">
        <v>12.1</v>
      </c>
      <c r="R107" s="49">
        <v>34778</v>
      </c>
      <c r="S107" s="35" t="s">
        <v>131</v>
      </c>
      <c r="T107" s="49">
        <v>0</v>
      </c>
      <c r="U107" s="35">
        <v>7173018</v>
      </c>
      <c r="V107" s="49">
        <v>0</v>
      </c>
      <c r="W107" s="35"/>
    </row>
    <row r="108" spans="4:23">
      <c r="D108" s="35" t="s">
        <v>129</v>
      </c>
      <c r="E108" s="36">
        <v>11.6</v>
      </c>
      <c r="F108">
        <v>62</v>
      </c>
      <c r="H108" s="37">
        <f t="shared" si="7"/>
        <v>69.5002338202669</v>
      </c>
      <c r="I108" s="45">
        <f t="shared" si="8"/>
        <v>0.00301907054009979</v>
      </c>
      <c r="J108" s="45"/>
      <c r="K108" s="46">
        <f t="shared" si="9"/>
        <v>0.83554943219776</v>
      </c>
      <c r="L108" s="47">
        <f t="shared" si="10"/>
        <v>2.24623738486127</v>
      </c>
      <c r="M108" s="47">
        <f t="shared" si="11"/>
        <v>5.93006669603374</v>
      </c>
      <c r="N108" s="28">
        <f t="shared" si="12"/>
        <v>2.02161364637514</v>
      </c>
      <c r="P108" s="35" t="s">
        <v>129</v>
      </c>
      <c r="Q108" s="35">
        <v>11.99</v>
      </c>
      <c r="R108" s="49">
        <v>29798</v>
      </c>
      <c r="S108" s="35" t="s">
        <v>36</v>
      </c>
      <c r="T108" s="49">
        <v>0</v>
      </c>
      <c r="U108" s="35">
        <v>10349575</v>
      </c>
      <c r="V108" s="49">
        <v>0</v>
      </c>
      <c r="W108" s="35"/>
    </row>
    <row r="109" spans="4:23">
      <c r="D109" s="35" t="s">
        <v>129</v>
      </c>
      <c r="E109" s="38">
        <v>11.7</v>
      </c>
      <c r="F109">
        <v>62</v>
      </c>
      <c r="H109" s="37">
        <f t="shared" si="7"/>
        <v>70.0993737669934</v>
      </c>
      <c r="I109" s="45">
        <f t="shared" si="8"/>
        <v>0.00301907054009979</v>
      </c>
      <c r="J109" s="45"/>
      <c r="K109" s="46">
        <f t="shared" si="9"/>
        <v>0.83184695929972</v>
      </c>
      <c r="L109" s="47">
        <f t="shared" si="10"/>
        <v>2.2555622041523</v>
      </c>
      <c r="M109" s="47">
        <f t="shared" si="11"/>
        <v>5.95468421896208</v>
      </c>
      <c r="N109" s="28">
        <f t="shared" si="12"/>
        <v>2.03000598373707</v>
      </c>
      <c r="P109" s="35" t="s">
        <v>129</v>
      </c>
      <c r="Q109" s="35">
        <v>11.95</v>
      </c>
      <c r="R109" s="49">
        <v>30918</v>
      </c>
      <c r="S109" s="35" t="s">
        <v>37</v>
      </c>
      <c r="T109" s="49">
        <v>0</v>
      </c>
      <c r="U109" s="35">
        <v>11715773</v>
      </c>
      <c r="V109" s="49">
        <v>0</v>
      </c>
      <c r="W109" s="35"/>
    </row>
    <row r="110" spans="4:23">
      <c r="D110" s="35" t="s">
        <v>129</v>
      </c>
      <c r="E110" s="36">
        <v>11.8</v>
      </c>
      <c r="F110">
        <v>62</v>
      </c>
      <c r="H110" s="37">
        <f t="shared" si="7"/>
        <v>70.6985137137198</v>
      </c>
      <c r="I110" s="45">
        <f t="shared" si="8"/>
        <v>0.00301907054009979</v>
      </c>
      <c r="J110" s="45"/>
      <c r="K110" s="46">
        <f t="shared" si="9"/>
        <v>0.828191069786575</v>
      </c>
      <c r="L110" s="47">
        <f t="shared" si="10"/>
        <v>2.26484280249044</v>
      </c>
      <c r="M110" s="47">
        <f t="shared" si="11"/>
        <v>5.97918499857477</v>
      </c>
      <c r="N110" s="28">
        <f t="shared" si="12"/>
        <v>2.0383585222414</v>
      </c>
      <c r="P110" s="35" t="s">
        <v>129</v>
      </c>
      <c r="Q110" s="35">
        <v>11.7</v>
      </c>
      <c r="R110" s="49">
        <v>29012</v>
      </c>
      <c r="S110" s="35" t="s">
        <v>132</v>
      </c>
      <c r="T110" s="49">
        <v>0.5</v>
      </c>
      <c r="U110" s="35">
        <v>14855015</v>
      </c>
      <c r="V110" s="49">
        <v>0.5</v>
      </c>
      <c r="W110" s="35"/>
    </row>
    <row r="111" spans="4:23">
      <c r="D111" s="35" t="s">
        <v>129</v>
      </c>
      <c r="E111" s="36">
        <v>11.9</v>
      </c>
      <c r="F111">
        <v>62</v>
      </c>
      <c r="H111" s="37">
        <f t="shared" si="7"/>
        <v>71.2976536604462</v>
      </c>
      <c r="I111" s="45">
        <f t="shared" si="8"/>
        <v>0.00301907054009979</v>
      </c>
      <c r="J111" s="45"/>
      <c r="K111" s="46">
        <f t="shared" si="9"/>
        <v>0.824580784640445</v>
      </c>
      <c r="L111" s="47">
        <f t="shared" si="10"/>
        <v>2.2740797186327</v>
      </c>
      <c r="M111" s="47">
        <f t="shared" si="11"/>
        <v>6.00357045719032</v>
      </c>
      <c r="N111" s="28">
        <f t="shared" si="12"/>
        <v>2.04667174676943</v>
      </c>
      <c r="P111" s="35" t="s">
        <v>129</v>
      </c>
      <c r="Q111" s="35">
        <v>11.59</v>
      </c>
      <c r="R111" s="49">
        <v>29274</v>
      </c>
      <c r="S111" s="35" t="s">
        <v>133</v>
      </c>
      <c r="T111" s="49">
        <v>0</v>
      </c>
      <c r="U111" s="35">
        <v>16288934</v>
      </c>
      <c r="V111" s="49">
        <v>0</v>
      </c>
      <c r="W111" s="35"/>
    </row>
    <row r="112" spans="4:23">
      <c r="D112" s="35" t="s">
        <v>129</v>
      </c>
      <c r="E112" s="38">
        <v>12</v>
      </c>
      <c r="F112">
        <v>62</v>
      </c>
      <c r="H112" s="37">
        <f t="shared" si="7"/>
        <v>71.8967936071727</v>
      </c>
      <c r="I112" s="45">
        <f t="shared" si="8"/>
        <v>0.00301907054009979</v>
      </c>
      <c r="J112" s="45"/>
      <c r="K112" s="46">
        <f t="shared" si="9"/>
        <v>0.821015153432446</v>
      </c>
      <c r="L112" s="47">
        <f t="shared" si="10"/>
        <v>2.28327348008696</v>
      </c>
      <c r="M112" s="47">
        <f t="shared" si="11"/>
        <v>6.02784198742958</v>
      </c>
      <c r="N112" s="28">
        <f t="shared" si="12"/>
        <v>2.05494613207827</v>
      </c>
      <c r="P112" s="35" t="s">
        <v>129</v>
      </c>
      <c r="Q112" s="35">
        <v>11.5</v>
      </c>
      <c r="R112" s="49">
        <v>31145</v>
      </c>
      <c r="S112" s="35" t="s">
        <v>41</v>
      </c>
      <c r="T112" s="49">
        <v>0</v>
      </c>
      <c r="U112" s="35">
        <v>17572271</v>
      </c>
      <c r="V112" s="49">
        <v>0</v>
      </c>
      <c r="W112" s="35"/>
    </row>
    <row r="113" spans="4:23">
      <c r="D113" s="35" t="s">
        <v>129</v>
      </c>
      <c r="E113" s="36">
        <v>12.1</v>
      </c>
      <c r="F113">
        <v>62</v>
      </c>
      <c r="H113" s="37">
        <f t="shared" si="7"/>
        <v>72.4959335538991</v>
      </c>
      <c r="I113" s="45">
        <f t="shared" si="8"/>
        <v>0.00301907054009979</v>
      </c>
      <c r="J113" s="45"/>
      <c r="K113" s="46">
        <f t="shared" si="9"/>
        <v>0.817493253257768</v>
      </c>
      <c r="L113" s="47">
        <f t="shared" si="10"/>
        <v>2.29242460343856</v>
      </c>
      <c r="M113" s="47">
        <f t="shared" si="11"/>
        <v>6.05200095307779</v>
      </c>
      <c r="N113" s="28">
        <f t="shared" si="12"/>
        <v>2.0631821430947</v>
      </c>
      <c r="P113" s="35" t="s">
        <v>129</v>
      </c>
      <c r="Q113" s="35">
        <v>11.39</v>
      </c>
      <c r="R113" s="49">
        <v>29696</v>
      </c>
      <c r="S113" s="35" t="s">
        <v>134</v>
      </c>
      <c r="T113" s="49">
        <v>0</v>
      </c>
      <c r="U113" s="35">
        <v>19883286</v>
      </c>
      <c r="V113" s="49">
        <v>0</v>
      </c>
      <c r="W113" s="35"/>
    </row>
    <row r="114" spans="4:23">
      <c r="D114" s="35" t="s">
        <v>129</v>
      </c>
      <c r="E114" s="36">
        <v>12.2</v>
      </c>
      <c r="F114">
        <v>62</v>
      </c>
      <c r="H114" s="37">
        <f t="shared" si="7"/>
        <v>73.0950735006256</v>
      </c>
      <c r="I114" s="45">
        <f t="shared" si="8"/>
        <v>0.00301907054009979</v>
      </c>
      <c r="J114" s="45"/>
      <c r="K114" s="46">
        <f t="shared" si="9"/>
        <v>0.814014187718858</v>
      </c>
      <c r="L114" s="47">
        <f t="shared" si="10"/>
        <v>2.30153359466468</v>
      </c>
      <c r="M114" s="47">
        <f t="shared" si="11"/>
        <v>6.07604868991474</v>
      </c>
      <c r="N114" s="28">
        <f t="shared" si="12"/>
        <v>2.07138023519821</v>
      </c>
      <c r="P114" s="35" t="s">
        <v>129</v>
      </c>
      <c r="Q114" s="35">
        <v>11.14</v>
      </c>
      <c r="R114" s="49">
        <v>27980</v>
      </c>
      <c r="S114" s="35" t="s">
        <v>135</v>
      </c>
      <c r="T114" s="49">
        <v>0</v>
      </c>
      <c r="U114" s="35">
        <v>22781444</v>
      </c>
      <c r="V114" s="49">
        <v>0</v>
      </c>
      <c r="W114" s="35"/>
    </row>
    <row r="115" spans="4:23">
      <c r="D115" s="35" t="s">
        <v>129</v>
      </c>
      <c r="E115" s="38">
        <v>12.3</v>
      </c>
      <c r="F115">
        <v>62</v>
      </c>
      <c r="H115" s="37">
        <f t="shared" si="7"/>
        <v>73.694213447352</v>
      </c>
      <c r="I115" s="45">
        <f t="shared" si="8"/>
        <v>0.00301907054009979</v>
      </c>
      <c r="J115" s="45"/>
      <c r="K115" s="46">
        <f t="shared" si="9"/>
        <v>0.810577085954142</v>
      </c>
      <c r="L115" s="47">
        <f t="shared" si="10"/>
        <v>2.31060094943727</v>
      </c>
      <c r="M115" s="47">
        <f t="shared" si="11"/>
        <v>6.09998650651439</v>
      </c>
      <c r="N115" s="28">
        <f t="shared" si="12"/>
        <v>2.07954085449354</v>
      </c>
      <c r="P115" s="35" t="s">
        <v>129</v>
      </c>
      <c r="Q115" s="35">
        <v>10.71</v>
      </c>
      <c r="R115" s="49">
        <v>26860</v>
      </c>
      <c r="S115" s="35" t="s">
        <v>136</v>
      </c>
      <c r="T115" s="49">
        <v>0.49</v>
      </c>
      <c r="U115" s="35">
        <v>28898422</v>
      </c>
      <c r="V115" s="49">
        <v>0.49</v>
      </c>
      <c r="W115" s="35"/>
    </row>
    <row r="116" spans="4:23">
      <c r="D116" s="35" t="s">
        <v>129</v>
      </c>
      <c r="E116" s="36">
        <v>12.4</v>
      </c>
      <c r="F116">
        <v>62</v>
      </c>
      <c r="H116" s="37">
        <f t="shared" si="7"/>
        <v>74.2933533940784</v>
      </c>
      <c r="I116" s="45">
        <f t="shared" si="8"/>
        <v>0.00301907054009979</v>
      </c>
      <c r="J116" s="45"/>
      <c r="K116" s="46">
        <f t="shared" si="9"/>
        <v>0.807181101709907</v>
      </c>
      <c r="L116" s="47">
        <f t="shared" si="10"/>
        <v>2.31962715341489</v>
      </c>
      <c r="M116" s="47">
        <f t="shared" si="11"/>
        <v>6.12381568501531</v>
      </c>
      <c r="N116" s="28">
        <f t="shared" si="12"/>
        <v>2.0876644380734</v>
      </c>
      <c r="P116" s="35" t="s">
        <v>129</v>
      </c>
      <c r="Q116" s="35">
        <v>10.35</v>
      </c>
      <c r="R116" s="49">
        <v>24017</v>
      </c>
      <c r="S116" s="35" t="s">
        <v>44</v>
      </c>
      <c r="T116" s="49">
        <v>1.06</v>
      </c>
      <c r="U116" s="35">
        <v>31563775</v>
      </c>
      <c r="V116" s="49">
        <v>1.06</v>
      </c>
      <c r="W116" s="35"/>
    </row>
    <row r="117" spans="4:23">
      <c r="D117" s="35" t="s">
        <v>129</v>
      </c>
      <c r="E117" s="36">
        <v>12.5</v>
      </c>
      <c r="F117">
        <v>62</v>
      </c>
      <c r="H117" s="37">
        <f t="shared" si="7"/>
        <v>74.8924933408049</v>
      </c>
      <c r="I117" s="45">
        <f t="shared" si="8"/>
        <v>0.00301907054009979</v>
      </c>
      <c r="J117" s="45"/>
      <c r="K117" s="46">
        <f t="shared" si="9"/>
        <v>0.803825412453085</v>
      </c>
      <c r="L117" s="47">
        <f t="shared" si="10"/>
        <v>2.328612682524</v>
      </c>
      <c r="M117" s="47">
        <f t="shared" si="11"/>
        <v>6.14753748186335</v>
      </c>
      <c r="N117" s="28">
        <f t="shared" si="12"/>
        <v>2.0957514142716</v>
      </c>
      <c r="P117" s="35" t="s">
        <v>129</v>
      </c>
      <c r="Q117" s="35">
        <v>11.6</v>
      </c>
      <c r="R117" s="49">
        <v>22964</v>
      </c>
      <c r="S117" s="35" t="s">
        <v>137</v>
      </c>
      <c r="T117" s="49">
        <v>0.33</v>
      </c>
      <c r="U117" s="35">
        <v>34676100</v>
      </c>
      <c r="V117" s="49">
        <v>0.33</v>
      </c>
      <c r="W117" s="35"/>
    </row>
    <row r="118" spans="4:23">
      <c r="D118" s="35" t="s">
        <v>129</v>
      </c>
      <c r="E118" s="38">
        <v>12.6</v>
      </c>
      <c r="F118">
        <v>62</v>
      </c>
      <c r="H118" s="37">
        <f t="shared" si="7"/>
        <v>75.4916332875313</v>
      </c>
      <c r="I118" s="45">
        <f t="shared" si="8"/>
        <v>0.00301907054009979</v>
      </c>
      <c r="J118" s="45"/>
      <c r="K118" s="46">
        <f t="shared" si="9"/>
        <v>0.800509218522831</v>
      </c>
      <c r="L118" s="47">
        <f t="shared" si="10"/>
        <v>2.33755800323014</v>
      </c>
      <c r="M118" s="47">
        <f t="shared" si="11"/>
        <v>6.17115312852757</v>
      </c>
      <c r="N118" s="28">
        <f t="shared" si="12"/>
        <v>2.10380220290713</v>
      </c>
      <c r="P118" s="35" t="s">
        <v>129</v>
      </c>
      <c r="Q118" s="35">
        <v>10.15</v>
      </c>
      <c r="R118" s="49">
        <v>0</v>
      </c>
      <c r="S118" s="35" t="s">
        <v>138</v>
      </c>
      <c r="T118" s="49">
        <v>0</v>
      </c>
      <c r="U118" s="35">
        <v>35247609</v>
      </c>
      <c r="V118" s="49">
        <v>0</v>
      </c>
      <c r="W118" s="35"/>
    </row>
    <row r="119" spans="4:23">
      <c r="D119" s="35" t="s">
        <v>129</v>
      </c>
      <c r="E119" s="36">
        <v>12.7</v>
      </c>
      <c r="F119">
        <v>62</v>
      </c>
      <c r="H119" s="37">
        <f t="shared" si="7"/>
        <v>76.0907732342578</v>
      </c>
      <c r="I119" s="45">
        <f t="shared" si="8"/>
        <v>0.00301907054009979</v>
      </c>
      <c r="J119" s="45"/>
      <c r="K119" s="46">
        <f t="shared" si="9"/>
        <v>0.797231742318907</v>
      </c>
      <c r="L119" s="47">
        <f t="shared" si="10"/>
        <v>2.34646357279951</v>
      </c>
      <c r="M119" s="47">
        <f t="shared" si="11"/>
        <v>6.1946638321907</v>
      </c>
      <c r="N119" s="28">
        <f t="shared" si="12"/>
        <v>2.11181721551956</v>
      </c>
      <c r="P119" s="35" t="s">
        <v>129</v>
      </c>
      <c r="Q119" s="35">
        <v>9.88</v>
      </c>
      <c r="R119" s="49">
        <v>25682</v>
      </c>
      <c r="S119" s="35" t="s">
        <v>139</v>
      </c>
      <c r="T119" s="49">
        <v>0.9</v>
      </c>
      <c r="U119" s="35">
        <v>36999231</v>
      </c>
      <c r="V119" s="49">
        <v>0.9</v>
      </c>
      <c r="W119" s="35"/>
    </row>
    <row r="120" spans="4:23">
      <c r="D120" s="35" t="s">
        <v>129</v>
      </c>
      <c r="E120" s="36">
        <v>12.8</v>
      </c>
      <c r="F120">
        <v>62</v>
      </c>
      <c r="H120" s="37">
        <f t="shared" si="7"/>
        <v>76.6899131809842</v>
      </c>
      <c r="I120" s="45">
        <f t="shared" si="8"/>
        <v>0.00301907054009979</v>
      </c>
      <c r="J120" s="45"/>
      <c r="K120" s="46">
        <f t="shared" si="9"/>
        <v>0.793992227524992</v>
      </c>
      <c r="L120" s="47">
        <f t="shared" si="10"/>
        <v>2.35532983955125</v>
      </c>
      <c r="M120" s="47">
        <f t="shared" si="11"/>
        <v>6.2180707764153</v>
      </c>
      <c r="N120" s="28">
        <f t="shared" si="12"/>
        <v>2.11979685559612</v>
      </c>
      <c r="P120" s="35" t="s">
        <v>129</v>
      </c>
      <c r="Q120" s="35">
        <v>9.62</v>
      </c>
      <c r="R120" s="49">
        <v>26898</v>
      </c>
      <c r="S120" s="35" t="s">
        <v>140</v>
      </c>
      <c r="T120" s="49">
        <v>1.91</v>
      </c>
      <c r="U120" s="35">
        <v>38884067</v>
      </c>
      <c r="V120" s="49">
        <v>1.91</v>
      </c>
      <c r="W120" s="35"/>
    </row>
    <row r="121" spans="4:23">
      <c r="D121" s="35" t="s">
        <v>129</v>
      </c>
      <c r="E121" s="38">
        <v>12.9</v>
      </c>
      <c r="F121">
        <v>62</v>
      </c>
      <c r="H121" s="37">
        <f t="shared" si="7"/>
        <v>77.2890531277106</v>
      </c>
      <c r="I121" s="45">
        <f t="shared" si="8"/>
        <v>0.00301907054009979</v>
      </c>
      <c r="J121" s="45"/>
      <c r="K121" s="46">
        <f t="shared" si="9"/>
        <v>0.790789938365165</v>
      </c>
      <c r="L121" s="47">
        <f t="shared" si="10"/>
        <v>2.36415724310093</v>
      </c>
      <c r="M121" s="47">
        <f t="shared" si="11"/>
        <v>6.24137512178647</v>
      </c>
      <c r="N121" s="28">
        <f t="shared" si="12"/>
        <v>2.12774151879084</v>
      </c>
      <c r="P121" s="35" t="s">
        <v>129</v>
      </c>
      <c r="Q121" s="35">
        <v>9.42</v>
      </c>
      <c r="R121" s="49">
        <v>24994</v>
      </c>
      <c r="S121" s="35" t="s">
        <v>76</v>
      </c>
      <c r="T121" s="49">
        <v>1.89</v>
      </c>
      <c r="U121" s="35">
        <v>40868321</v>
      </c>
      <c r="V121" s="49">
        <v>1.89</v>
      </c>
      <c r="W121" s="35"/>
    </row>
    <row r="122" spans="4:23">
      <c r="D122" s="35" t="s">
        <v>129</v>
      </c>
      <c r="E122" s="36">
        <v>13</v>
      </c>
      <c r="F122">
        <v>62</v>
      </c>
      <c r="H122" s="37">
        <f t="shared" si="7"/>
        <v>77.8881930744371</v>
      </c>
      <c r="I122" s="45">
        <f t="shared" si="8"/>
        <v>0.00301907054009979</v>
      </c>
      <c r="J122" s="45"/>
      <c r="K122" s="46">
        <f t="shared" si="9"/>
        <v>0.787624158891892</v>
      </c>
      <c r="L122" s="47">
        <f t="shared" si="10"/>
        <v>2.37294621459557</v>
      </c>
      <c r="M122" s="47">
        <f t="shared" si="11"/>
        <v>6.26457800653232</v>
      </c>
      <c r="N122" s="28">
        <f t="shared" si="12"/>
        <v>2.13565159313602</v>
      </c>
      <c r="P122" s="35" t="s">
        <v>129</v>
      </c>
      <c r="Q122" s="35">
        <v>9.04</v>
      </c>
      <c r="R122" s="49">
        <v>19143</v>
      </c>
      <c r="S122" s="35" t="s">
        <v>141</v>
      </c>
      <c r="T122" s="49">
        <v>4.42</v>
      </c>
      <c r="U122" s="35">
        <v>44410909</v>
      </c>
      <c r="V122" s="49">
        <v>4.42</v>
      </c>
      <c r="W122" s="35"/>
    </row>
    <row r="123" spans="4:23">
      <c r="D123" s="35" t="s">
        <v>129</v>
      </c>
      <c r="E123" s="36">
        <v>13.1</v>
      </c>
      <c r="F123">
        <v>62</v>
      </c>
      <c r="H123" s="37">
        <f t="shared" si="7"/>
        <v>78.4873330211635</v>
      </c>
      <c r="I123" s="45">
        <f t="shared" si="8"/>
        <v>0.00301907054009979</v>
      </c>
      <c r="J123" s="45"/>
      <c r="K123" s="46">
        <f t="shared" si="9"/>
        <v>0.784494192303956</v>
      </c>
      <c r="L123" s="47">
        <f t="shared" si="10"/>
        <v>2.38169717694051</v>
      </c>
      <c r="M123" s="47">
        <f t="shared" si="11"/>
        <v>6.28768054712294</v>
      </c>
      <c r="N123" s="28">
        <f t="shared" si="12"/>
        <v>2.14352745924646</v>
      </c>
      <c r="P123" s="35" t="s">
        <v>129</v>
      </c>
      <c r="Q123" s="35">
        <v>8.89</v>
      </c>
      <c r="R123" s="49">
        <v>19881</v>
      </c>
      <c r="S123" s="35" t="s">
        <v>142</v>
      </c>
      <c r="T123" s="49">
        <v>1.58</v>
      </c>
      <c r="U123" s="35">
        <v>45931246</v>
      </c>
      <c r="V123" s="49">
        <v>1.58</v>
      </c>
      <c r="W123" s="35"/>
    </row>
    <row r="124" spans="4:23">
      <c r="D124" s="35" t="s">
        <v>129</v>
      </c>
      <c r="E124" s="38">
        <v>13.2</v>
      </c>
      <c r="F124">
        <v>62</v>
      </c>
      <c r="H124" s="37">
        <f t="shared" si="7"/>
        <v>79.0864729678899</v>
      </c>
      <c r="I124" s="45">
        <f t="shared" si="8"/>
        <v>0.00301907054009979</v>
      </c>
      <c r="J124" s="45"/>
      <c r="K124" s="46">
        <f t="shared" si="9"/>
        <v>0.78139936029285</v>
      </c>
      <c r="L124" s="47">
        <f t="shared" si="10"/>
        <v>2.39041054501855</v>
      </c>
      <c r="M124" s="47">
        <f t="shared" si="11"/>
        <v>6.31068383884897</v>
      </c>
      <c r="N124" s="28">
        <f t="shared" si="12"/>
        <v>2.15136949051669</v>
      </c>
      <c r="P124" s="35" t="s">
        <v>129</v>
      </c>
      <c r="Q124" s="35">
        <v>8.52</v>
      </c>
      <c r="R124" s="49">
        <v>27467</v>
      </c>
      <c r="S124" s="35" t="s">
        <v>143</v>
      </c>
      <c r="T124" s="49">
        <v>3.48</v>
      </c>
      <c r="U124" s="35">
        <v>49193469</v>
      </c>
      <c r="V124" s="49">
        <v>3.48</v>
      </c>
      <c r="W124" s="35"/>
    </row>
    <row r="125" spans="4:23">
      <c r="D125" s="35" t="s">
        <v>129</v>
      </c>
      <c r="E125" s="36">
        <v>13.3</v>
      </c>
      <c r="F125">
        <v>62</v>
      </c>
      <c r="H125" s="37">
        <f t="shared" si="7"/>
        <v>79.6856129146164</v>
      </c>
      <c r="I125" s="45">
        <f t="shared" si="8"/>
        <v>0.00301907054009979</v>
      </c>
      <c r="J125" s="45"/>
      <c r="K125" s="46">
        <f t="shared" si="9"/>
        <v>0.778339002416241</v>
      </c>
      <c r="L125" s="47">
        <f t="shared" si="10"/>
        <v>2.39908672590166</v>
      </c>
      <c r="M125" s="47">
        <f t="shared" si="11"/>
        <v>6.33358895638039</v>
      </c>
      <c r="N125" s="28">
        <f t="shared" si="12"/>
        <v>2.1591780533115</v>
      </c>
      <c r="P125" s="35" t="s">
        <v>129</v>
      </c>
      <c r="Q125" s="35">
        <v>8.31</v>
      </c>
      <c r="R125" s="49">
        <v>29564</v>
      </c>
      <c r="S125" s="35" t="s">
        <v>144</v>
      </c>
      <c r="T125" s="49">
        <v>3.49</v>
      </c>
      <c r="U125" s="35">
        <v>51231515</v>
      </c>
      <c r="V125" s="49">
        <v>3.49</v>
      </c>
      <c r="W125" s="35"/>
    </row>
    <row r="126" spans="4:23">
      <c r="D126" s="35" t="s">
        <v>129</v>
      </c>
      <c r="E126" s="36">
        <v>13.4</v>
      </c>
      <c r="F126">
        <v>62</v>
      </c>
      <c r="H126" s="37">
        <f t="shared" si="7"/>
        <v>80.2847528613428</v>
      </c>
      <c r="I126" s="45">
        <f t="shared" si="8"/>
        <v>0.00301907054009979</v>
      </c>
      <c r="J126" s="45"/>
      <c r="K126" s="46">
        <f t="shared" si="9"/>
        <v>0.775312475497187</v>
      </c>
      <c r="L126" s="47">
        <f t="shared" si="10"/>
        <v>2.40772611905553</v>
      </c>
      <c r="M126" s="47">
        <f t="shared" si="11"/>
        <v>6.3563969543066</v>
      </c>
      <c r="N126" s="28">
        <f t="shared" si="12"/>
        <v>2.16695350714998</v>
      </c>
      <c r="P126" s="35" t="s">
        <v>129</v>
      </c>
      <c r="Q126" s="35">
        <v>8.14</v>
      </c>
      <c r="R126" s="49">
        <v>28089</v>
      </c>
      <c r="S126" s="35" t="s">
        <v>145</v>
      </c>
      <c r="T126" s="49">
        <v>3.83</v>
      </c>
      <c r="U126" s="35">
        <v>53160573</v>
      </c>
      <c r="V126" s="49">
        <v>3.83</v>
      </c>
      <c r="W126" s="35"/>
    </row>
    <row r="127" spans="4:23">
      <c r="D127" s="35" t="s">
        <v>129</v>
      </c>
      <c r="E127" s="38">
        <v>13.5</v>
      </c>
      <c r="F127">
        <v>62</v>
      </c>
      <c r="H127" s="37">
        <f t="shared" si="7"/>
        <v>80.8838928080692</v>
      </c>
      <c r="I127" s="45">
        <f t="shared" si="8"/>
        <v>0.00301907054009979</v>
      </c>
      <c r="J127" s="45"/>
      <c r="K127" s="46">
        <f t="shared" si="9"/>
        <v>0.772319153047872</v>
      </c>
      <c r="L127" s="47">
        <f t="shared" si="10"/>
        <v>2.41632911653724</v>
      </c>
      <c r="M127" s="47">
        <f t="shared" si="11"/>
        <v>6.37910886765831</v>
      </c>
      <c r="N127" s="28">
        <f t="shared" si="12"/>
        <v>2.17469620488352</v>
      </c>
      <c r="P127" s="35" t="s">
        <v>129</v>
      </c>
      <c r="Q127" s="35">
        <v>7.79</v>
      </c>
      <c r="R127" s="49">
        <v>20571</v>
      </c>
      <c r="S127" s="35" t="s">
        <v>146</v>
      </c>
      <c r="T127" s="49">
        <v>37.37</v>
      </c>
      <c r="U127" s="35">
        <v>56079547</v>
      </c>
      <c r="V127" s="49">
        <v>37.37</v>
      </c>
      <c r="W127" s="35"/>
    </row>
    <row r="128" spans="4:23">
      <c r="D128" s="35" t="s">
        <v>129</v>
      </c>
      <c r="E128" s="36">
        <v>13.6</v>
      </c>
      <c r="F128">
        <v>62</v>
      </c>
      <c r="H128" s="37">
        <f t="shared" si="7"/>
        <v>81.4830327547957</v>
      </c>
      <c r="I128" s="45">
        <f t="shared" si="8"/>
        <v>0.00301907054009979</v>
      </c>
      <c r="J128" s="45"/>
      <c r="K128" s="46">
        <f t="shared" si="9"/>
        <v>0.76935842471668</v>
      </c>
      <c r="L128" s="47">
        <f t="shared" si="10"/>
        <v>2.42489610318644</v>
      </c>
      <c r="M128" s="47">
        <f t="shared" si="11"/>
        <v>6.40172571241219</v>
      </c>
      <c r="N128" s="28">
        <f t="shared" si="12"/>
        <v>2.18240649286779</v>
      </c>
      <c r="P128" s="35" t="s">
        <v>129</v>
      </c>
      <c r="Q128" s="35">
        <v>8.37</v>
      </c>
      <c r="R128" s="49">
        <v>0</v>
      </c>
      <c r="S128" s="35" t="s">
        <v>147</v>
      </c>
      <c r="T128" s="49">
        <v>0</v>
      </c>
      <c r="U128" s="35">
        <v>56863008</v>
      </c>
      <c r="V128" s="49">
        <v>0</v>
      </c>
      <c r="W128" s="35"/>
    </row>
    <row r="129" spans="4:23">
      <c r="D129" s="35" t="s">
        <v>148</v>
      </c>
      <c r="E129" s="36">
        <v>13.7</v>
      </c>
      <c r="F129">
        <v>62</v>
      </c>
      <c r="H129" s="37">
        <f t="shared" si="7"/>
        <v>82.0821727015221</v>
      </c>
      <c r="I129" s="45">
        <f t="shared" si="8"/>
        <v>0.00301907054009979</v>
      </c>
      <c r="J129" s="45"/>
      <c r="K129" s="46">
        <f t="shared" si="9"/>
        <v>0.766429695757492</v>
      </c>
      <c r="L129" s="47">
        <f t="shared" si="10"/>
        <v>2.43342745681015</v>
      </c>
      <c r="M129" s="47">
        <f t="shared" si="11"/>
        <v>6.42424848597879</v>
      </c>
      <c r="N129" s="28">
        <f t="shared" si="12"/>
        <v>2.19008471112913</v>
      </c>
      <c r="P129" s="35" t="s">
        <v>148</v>
      </c>
      <c r="Q129" s="35">
        <v>12.03</v>
      </c>
      <c r="R129" s="49">
        <v>32224</v>
      </c>
      <c r="S129" s="35" t="s">
        <v>149</v>
      </c>
      <c r="T129" s="49">
        <v>0</v>
      </c>
      <c r="U129" s="35">
        <v>2075645</v>
      </c>
      <c r="V129" s="49">
        <v>0</v>
      </c>
      <c r="W129" s="35"/>
    </row>
    <row r="130" spans="4:23">
      <c r="D130" s="35" t="s">
        <v>148</v>
      </c>
      <c r="E130" s="38">
        <v>13.8</v>
      </c>
      <c r="F130">
        <v>62</v>
      </c>
      <c r="H130" s="37">
        <f t="shared" ref="H130:H193" si="13">3484.4*$B$3*E130/$B$4/$B$11</f>
        <v>82.6813126482486</v>
      </c>
      <c r="I130" s="45">
        <f t="shared" ref="I130:I193" si="14">PI()*(F130/2/1000)*(F130/2/1000)</f>
        <v>0.00301907054009979</v>
      </c>
      <c r="J130" s="45"/>
      <c r="K130" s="46">
        <f t="shared" ref="K130:K193" si="15">2.5*POWER(($B$2-H130)*$B$6/H130/H130,0.25)</f>
        <v>0.763532386520178</v>
      </c>
      <c r="L130" s="47">
        <f t="shared" ref="L130:L193" si="16">250000000*I130*E130*K130/$B$4/$B$11/10000</f>
        <v>2.44192354836158</v>
      </c>
      <c r="M130" s="47">
        <f t="shared" ref="M130:M193" si="17">6.6/2.5*L130</f>
        <v>6.44667816767457</v>
      </c>
      <c r="N130" s="28">
        <f t="shared" si="12"/>
        <v>2.19773119352542</v>
      </c>
      <c r="P130" s="35" t="s">
        <v>148</v>
      </c>
      <c r="Q130" s="35">
        <v>11.87</v>
      </c>
      <c r="R130" s="49">
        <v>32444</v>
      </c>
      <c r="S130" s="35" t="s">
        <v>150</v>
      </c>
      <c r="T130" s="49">
        <v>0</v>
      </c>
      <c r="U130" s="35">
        <v>3776581</v>
      </c>
      <c r="V130" s="49">
        <v>0</v>
      </c>
      <c r="W130" s="35"/>
    </row>
    <row r="131" spans="4:23">
      <c r="D131" s="35" t="s">
        <v>148</v>
      </c>
      <c r="E131" s="36">
        <v>13.9</v>
      </c>
      <c r="F131">
        <v>62</v>
      </c>
      <c r="H131" s="37">
        <f t="shared" si="13"/>
        <v>83.280452594975</v>
      </c>
      <c r="I131" s="45">
        <f t="shared" si="14"/>
        <v>0.00301907054009979</v>
      </c>
      <c r="J131" s="45"/>
      <c r="K131" s="46">
        <f t="shared" si="15"/>
        <v>0.760665931961268</v>
      </c>
      <c r="L131" s="47">
        <f t="shared" si="16"/>
        <v>2.45038474211307</v>
      </c>
      <c r="M131" s="47">
        <f t="shared" si="17"/>
        <v>6.46901571917851</v>
      </c>
      <c r="N131" s="28">
        <f t="shared" ref="N131:N194" si="18">2.25/2.5*L131</f>
        <v>2.20534626790177</v>
      </c>
      <c r="P131" s="35" t="s">
        <v>148</v>
      </c>
      <c r="Q131" s="35">
        <v>11.48</v>
      </c>
      <c r="R131" s="49">
        <v>30349</v>
      </c>
      <c r="S131" s="35" t="s">
        <v>151</v>
      </c>
      <c r="T131" s="49">
        <v>0</v>
      </c>
      <c r="U131" s="35">
        <v>6453949</v>
      </c>
      <c r="V131" s="49">
        <v>0</v>
      </c>
      <c r="W131" s="35"/>
    </row>
    <row r="132" spans="4:23">
      <c r="D132" s="35" t="s">
        <v>148</v>
      </c>
      <c r="E132" s="36">
        <v>14</v>
      </c>
      <c r="F132">
        <v>62</v>
      </c>
      <c r="H132" s="37">
        <f t="shared" si="13"/>
        <v>83.8795925417015</v>
      </c>
      <c r="I132" s="45">
        <f t="shared" si="14"/>
        <v>0.00301907054009979</v>
      </c>
      <c r="J132" s="45"/>
      <c r="K132" s="46">
        <f t="shared" si="15"/>
        <v>0.757829781173878</v>
      </c>
      <c r="L132" s="47">
        <f t="shared" si="16"/>
        <v>2.45881139582352</v>
      </c>
      <c r="M132" s="47">
        <f t="shared" si="17"/>
        <v>6.49126208497409</v>
      </c>
      <c r="N132" s="28">
        <f t="shared" si="18"/>
        <v>2.21293025624117</v>
      </c>
      <c r="P132" s="35" t="s">
        <v>148</v>
      </c>
      <c r="Q132" s="35">
        <v>11.3</v>
      </c>
      <c r="R132" s="49">
        <v>28720</v>
      </c>
      <c r="S132" s="35" t="s">
        <v>152</v>
      </c>
      <c r="T132" s="49">
        <v>0</v>
      </c>
      <c r="U132" s="35">
        <v>8925837</v>
      </c>
      <c r="V132" s="49">
        <v>0</v>
      </c>
      <c r="W132" s="35"/>
    </row>
    <row r="133" spans="4:23">
      <c r="D133" s="35" t="s">
        <v>148</v>
      </c>
      <c r="E133" s="38">
        <v>14.1</v>
      </c>
      <c r="F133">
        <v>62</v>
      </c>
      <c r="H133" s="37">
        <f t="shared" si="13"/>
        <v>84.4787324884279</v>
      </c>
      <c r="I133" s="45">
        <f t="shared" si="14"/>
        <v>0.00301907054009979</v>
      </c>
      <c r="J133" s="45"/>
      <c r="K133" s="46">
        <f t="shared" si="15"/>
        <v>0.755023396936001</v>
      </c>
      <c r="L133" s="47">
        <f t="shared" si="16"/>
        <v>2.46720386090037</v>
      </c>
      <c r="M133" s="47">
        <f t="shared" si="17"/>
        <v>6.51341819277698</v>
      </c>
      <c r="N133" s="28">
        <f t="shared" si="18"/>
        <v>2.22048347481033</v>
      </c>
      <c r="P133" s="35" t="s">
        <v>148</v>
      </c>
      <c r="Q133" s="35">
        <v>11.05</v>
      </c>
      <c r="R133" s="49">
        <v>28615</v>
      </c>
      <c r="S133" s="35" t="s">
        <v>153</v>
      </c>
      <c r="T133" s="49">
        <v>0.6</v>
      </c>
      <c r="U133" s="35">
        <v>11043242</v>
      </c>
      <c r="V133" s="49">
        <v>0.6</v>
      </c>
      <c r="W133" s="35"/>
    </row>
    <row r="134" spans="4:23">
      <c r="D134" s="35" t="s">
        <v>148</v>
      </c>
      <c r="E134" s="36">
        <v>14.2</v>
      </c>
      <c r="F134">
        <v>62</v>
      </c>
      <c r="H134" s="37">
        <f t="shared" si="13"/>
        <v>85.0778724351543</v>
      </c>
      <c r="I134" s="45">
        <f t="shared" si="14"/>
        <v>0.00301907054009979</v>
      </c>
      <c r="J134" s="45"/>
      <c r="K134" s="46">
        <f t="shared" si="15"/>
        <v>0.752246255276311</v>
      </c>
      <c r="L134" s="47">
        <f t="shared" si="16"/>
        <v>2.47556248255654</v>
      </c>
      <c r="M134" s="47">
        <f t="shared" si="17"/>
        <v>6.53548495394928</v>
      </c>
      <c r="N134" s="28">
        <f t="shared" si="18"/>
        <v>2.22800623430089</v>
      </c>
      <c r="P134" s="35" t="s">
        <v>148</v>
      </c>
      <c r="Q134" s="35">
        <v>10.11</v>
      </c>
      <c r="R134" s="49">
        <v>36896</v>
      </c>
      <c r="S134" s="35" t="s">
        <v>154</v>
      </c>
      <c r="T134" s="49">
        <v>0</v>
      </c>
      <c r="U134" s="35">
        <v>24999955</v>
      </c>
      <c r="V134" s="49">
        <v>0</v>
      </c>
      <c r="W134" s="35"/>
    </row>
    <row r="135" spans="4:23">
      <c r="D135" s="35" t="s">
        <v>148</v>
      </c>
      <c r="E135" s="36">
        <v>14.3</v>
      </c>
      <c r="F135">
        <v>62</v>
      </c>
      <c r="H135" s="37">
        <f t="shared" si="13"/>
        <v>85.6770123818808</v>
      </c>
      <c r="I135" s="45">
        <f t="shared" si="14"/>
        <v>0.00301907054009979</v>
      </c>
      <c r="J135" s="45"/>
      <c r="K135" s="46">
        <f t="shared" si="15"/>
        <v>0.7494978450567</v>
      </c>
      <c r="L135" s="47">
        <f t="shared" si="16"/>
        <v>2.48388759996232</v>
      </c>
      <c r="M135" s="47">
        <f t="shared" si="17"/>
        <v>6.55746326390052</v>
      </c>
      <c r="N135" s="28">
        <f t="shared" si="18"/>
        <v>2.23549883996609</v>
      </c>
      <c r="P135" s="35" t="s">
        <v>148</v>
      </c>
      <c r="Q135" s="35">
        <v>9.79</v>
      </c>
      <c r="R135" s="49">
        <v>31439</v>
      </c>
      <c r="S135" s="35" t="s">
        <v>155</v>
      </c>
      <c r="T135" s="49">
        <v>0</v>
      </c>
      <c r="U135" s="35">
        <v>29215618</v>
      </c>
      <c r="V135" s="49">
        <v>0</v>
      </c>
      <c r="W135" s="35"/>
    </row>
    <row r="136" spans="4:23">
      <c r="D136" s="35" t="s">
        <v>148</v>
      </c>
      <c r="E136" s="38">
        <v>14.4</v>
      </c>
      <c r="F136">
        <v>62</v>
      </c>
      <c r="H136" s="37">
        <f t="shared" si="13"/>
        <v>86.2761523286072</v>
      </c>
      <c r="I136" s="45">
        <f t="shared" si="14"/>
        <v>0.00301907054009979</v>
      </c>
      <c r="J136" s="45"/>
      <c r="K136" s="46">
        <f t="shared" si="15"/>
        <v>0.746777667570772</v>
      </c>
      <c r="L136" s="47">
        <f t="shared" si="16"/>
        <v>2.49217954639251</v>
      </c>
      <c r="M136" s="47">
        <f t="shared" si="17"/>
        <v>6.57935400247622</v>
      </c>
      <c r="N136" s="28">
        <f t="shared" si="18"/>
        <v>2.24296159175326</v>
      </c>
      <c r="P136" s="35" t="s">
        <v>148</v>
      </c>
      <c r="Q136" s="35">
        <v>9.31</v>
      </c>
      <c r="R136" s="49">
        <v>32466</v>
      </c>
      <c r="S136" s="35" t="s">
        <v>156</v>
      </c>
      <c r="T136" s="49">
        <v>0</v>
      </c>
      <c r="U136" s="35">
        <v>34159021</v>
      </c>
      <c r="V136" s="49">
        <v>0</v>
      </c>
      <c r="W136" s="35"/>
    </row>
    <row r="137" spans="4:23">
      <c r="D137" s="35" t="s">
        <v>148</v>
      </c>
      <c r="E137" s="36">
        <v>14.5</v>
      </c>
      <c r="F137">
        <v>62</v>
      </c>
      <c r="H137" s="37">
        <f t="shared" si="13"/>
        <v>86.8752922753337</v>
      </c>
      <c r="I137" s="45">
        <f t="shared" si="14"/>
        <v>0.00301907054009979</v>
      </c>
      <c r="J137" s="45"/>
      <c r="K137" s="46">
        <f t="shared" si="15"/>
        <v>0.744085236157592</v>
      </c>
      <c r="L137" s="47">
        <f t="shared" si="16"/>
        <v>2.50043864936904</v>
      </c>
      <c r="M137" s="47">
        <f t="shared" si="17"/>
        <v>6.60115803433426</v>
      </c>
      <c r="N137" s="28">
        <f t="shared" si="18"/>
        <v>2.25039478443214</v>
      </c>
      <c r="P137" s="35" t="s">
        <v>148</v>
      </c>
      <c r="Q137" s="35">
        <v>9.28</v>
      </c>
      <c r="R137" s="49">
        <v>29589</v>
      </c>
      <c r="S137" s="35" t="s">
        <v>157</v>
      </c>
      <c r="T137" s="49">
        <v>0</v>
      </c>
      <c r="U137" s="35">
        <v>38476906</v>
      </c>
      <c r="V137" s="49">
        <v>0</v>
      </c>
      <c r="W137" s="35"/>
    </row>
    <row r="138" spans="4:23">
      <c r="D138" s="35" t="s">
        <v>148</v>
      </c>
      <c r="E138" s="36">
        <v>14.6</v>
      </c>
      <c r="F138">
        <v>62</v>
      </c>
      <c r="H138" s="37">
        <f t="shared" si="13"/>
        <v>87.4744322220601</v>
      </c>
      <c r="I138" s="45">
        <f t="shared" si="14"/>
        <v>0.00301907054009979</v>
      </c>
      <c r="J138" s="45"/>
      <c r="K138" s="46">
        <f t="shared" si="15"/>
        <v>0.741420075830008</v>
      </c>
      <c r="L138" s="47">
        <f t="shared" si="16"/>
        <v>2.50866523079912</v>
      </c>
      <c r="M138" s="47">
        <f t="shared" si="17"/>
        <v>6.62287620930967</v>
      </c>
      <c r="N138" s="28">
        <f t="shared" si="18"/>
        <v>2.2577987077192</v>
      </c>
      <c r="P138" s="35" t="s">
        <v>148</v>
      </c>
      <c r="Q138" s="35">
        <v>9.04</v>
      </c>
      <c r="R138" s="49">
        <v>28765</v>
      </c>
      <c r="S138" s="35" t="s">
        <v>158</v>
      </c>
      <c r="T138" s="49">
        <v>0</v>
      </c>
      <c r="U138" s="35">
        <v>42034877</v>
      </c>
      <c r="V138" s="49">
        <v>0</v>
      </c>
      <c r="W138" s="35"/>
    </row>
    <row r="139" spans="4:23">
      <c r="D139" s="35" t="s">
        <v>148</v>
      </c>
      <c r="E139" s="38">
        <v>14.7</v>
      </c>
      <c r="F139">
        <v>62</v>
      </c>
      <c r="H139" s="37">
        <f t="shared" si="13"/>
        <v>88.0735721687865</v>
      </c>
      <c r="I139" s="45">
        <f t="shared" si="14"/>
        <v>0.00301907054009979</v>
      </c>
      <c r="J139" s="45"/>
      <c r="K139" s="46">
        <f t="shared" si="15"/>
        <v>0.73878172291689</v>
      </c>
      <c r="L139" s="47">
        <f t="shared" si="16"/>
        <v>2.51685960710914</v>
      </c>
      <c r="M139" s="47">
        <f t="shared" si="17"/>
        <v>6.64450936276812</v>
      </c>
      <c r="N139" s="28">
        <f t="shared" si="18"/>
        <v>2.26517364639822</v>
      </c>
      <c r="P139" s="35" t="s">
        <v>148</v>
      </c>
      <c r="Q139" s="35">
        <v>8.86</v>
      </c>
      <c r="R139" s="49">
        <v>45185</v>
      </c>
      <c r="S139" s="35" t="s">
        <v>121</v>
      </c>
      <c r="T139" s="49">
        <v>0.55</v>
      </c>
      <c r="U139" s="35">
        <v>42496818</v>
      </c>
      <c r="V139" s="49">
        <v>0.55</v>
      </c>
      <c r="W139" s="35"/>
    </row>
    <row r="140" spans="4:23">
      <c r="D140" s="35" t="s">
        <v>148</v>
      </c>
      <c r="E140" s="36">
        <v>14.8</v>
      </c>
      <c r="F140">
        <v>62</v>
      </c>
      <c r="H140" s="37">
        <f t="shared" si="13"/>
        <v>88.672712115513</v>
      </c>
      <c r="I140" s="45">
        <f t="shared" si="14"/>
        <v>0.00301907054009979</v>
      </c>
      <c r="J140" s="45"/>
      <c r="K140" s="46">
        <f t="shared" si="15"/>
        <v>0.736169724718688</v>
      </c>
      <c r="L140" s="47">
        <f t="shared" si="16"/>
        <v>2.52502208937454</v>
      </c>
      <c r="M140" s="47">
        <f t="shared" si="17"/>
        <v>6.66605831594879</v>
      </c>
      <c r="N140" s="28">
        <f t="shared" si="18"/>
        <v>2.27251988043709</v>
      </c>
      <c r="P140" s="35" t="s">
        <v>148</v>
      </c>
      <c r="Q140" s="35">
        <v>9.07</v>
      </c>
      <c r="R140" s="49">
        <v>41997</v>
      </c>
      <c r="S140" s="35" t="s">
        <v>159</v>
      </c>
      <c r="T140" s="49">
        <v>0.38</v>
      </c>
      <c r="U140" s="35">
        <v>48674358</v>
      </c>
      <c r="V140" s="49">
        <v>0.38</v>
      </c>
      <c r="W140" s="35"/>
    </row>
    <row r="141" spans="4:23">
      <c r="D141" s="35" t="s">
        <v>148</v>
      </c>
      <c r="E141" s="36">
        <v>14.9</v>
      </c>
      <c r="F141">
        <v>62</v>
      </c>
      <c r="H141" s="37">
        <f t="shared" si="13"/>
        <v>89.2718520622394</v>
      </c>
      <c r="I141" s="45">
        <f t="shared" si="14"/>
        <v>0.00301907054009979</v>
      </c>
      <c r="J141" s="45"/>
      <c r="K141" s="46">
        <f t="shared" si="15"/>
        <v>0.733583639175717</v>
      </c>
      <c r="L141" s="47">
        <f t="shared" si="16"/>
        <v>2.53315298344571</v>
      </c>
      <c r="M141" s="47">
        <f t="shared" si="17"/>
        <v>6.68752387629666</v>
      </c>
      <c r="N141" s="28">
        <f t="shared" si="18"/>
        <v>2.27983768510113</v>
      </c>
      <c r="P141" s="35" t="s">
        <v>148</v>
      </c>
      <c r="Q141" s="35">
        <v>8.2</v>
      </c>
      <c r="R141" s="49">
        <v>36198</v>
      </c>
      <c r="S141" s="35" t="s">
        <v>98</v>
      </c>
      <c r="T141" s="49">
        <v>0</v>
      </c>
      <c r="U141" s="35">
        <v>55294018</v>
      </c>
      <c r="V141" s="49">
        <v>0</v>
      </c>
      <c r="W141" s="35"/>
    </row>
    <row r="142" spans="4:23">
      <c r="D142" s="35" t="s">
        <v>148</v>
      </c>
      <c r="E142" s="38">
        <v>15</v>
      </c>
      <c r="F142">
        <v>62</v>
      </c>
      <c r="H142" s="37">
        <f t="shared" si="13"/>
        <v>89.8709920089658</v>
      </c>
      <c r="I142" s="45">
        <f t="shared" si="14"/>
        <v>0.00301907054009979</v>
      </c>
      <c r="J142" s="45"/>
      <c r="K142" s="46">
        <f t="shared" si="15"/>
        <v>0.731023034548627</v>
      </c>
      <c r="L142" s="47">
        <f t="shared" si="16"/>
        <v>2.54125259007006</v>
      </c>
      <c r="M142" s="47">
        <f t="shared" si="17"/>
        <v>6.70890683778495</v>
      </c>
      <c r="N142" s="28">
        <f t="shared" si="18"/>
        <v>2.28712733106305</v>
      </c>
      <c r="P142" s="35" t="s">
        <v>148</v>
      </c>
      <c r="Q142" s="35">
        <v>7.94</v>
      </c>
      <c r="R142" s="49">
        <v>33808</v>
      </c>
      <c r="S142" s="35" t="s">
        <v>91</v>
      </c>
      <c r="T142" s="49">
        <v>2.6</v>
      </c>
      <c r="U142" s="35">
        <v>60710973</v>
      </c>
      <c r="V142" s="49">
        <v>2.6</v>
      </c>
      <c r="W142" s="35"/>
    </row>
    <row r="143" spans="4:23">
      <c r="D143" s="35" t="s">
        <v>148</v>
      </c>
      <c r="E143" s="36">
        <v>15.1</v>
      </c>
      <c r="F143">
        <v>62</v>
      </c>
      <c r="H143" s="37">
        <f t="shared" si="13"/>
        <v>90.4701319556923</v>
      </c>
      <c r="I143" s="45">
        <f t="shared" si="14"/>
        <v>0.00301907054009979</v>
      </c>
      <c r="J143" s="45"/>
      <c r="K143" s="46">
        <f t="shared" si="15"/>
        <v>0.728487489110515</v>
      </c>
      <c r="L143" s="47">
        <f t="shared" si="16"/>
        <v>2.54932120501054</v>
      </c>
      <c r="M143" s="47">
        <f t="shared" si="17"/>
        <v>6.73020798122782</v>
      </c>
      <c r="N143" s="28">
        <f t="shared" si="18"/>
        <v>2.29438908450948</v>
      </c>
      <c r="P143" s="35" t="s">
        <v>148</v>
      </c>
      <c r="Q143" s="35">
        <v>7.37</v>
      </c>
      <c r="R143" s="49">
        <v>32540</v>
      </c>
      <c r="S143" s="35" t="s">
        <v>126</v>
      </c>
      <c r="T143" s="49">
        <v>1.71</v>
      </c>
      <c r="U143" s="35">
        <v>69279075</v>
      </c>
      <c r="V143" s="49">
        <v>1.71</v>
      </c>
      <c r="W143" s="35"/>
    </row>
    <row r="144" spans="4:23">
      <c r="D144" s="35" t="s">
        <v>148</v>
      </c>
      <c r="E144" s="36">
        <v>15.2</v>
      </c>
      <c r="F144">
        <v>62</v>
      </c>
      <c r="H144" s="37">
        <f t="shared" si="13"/>
        <v>91.0692719024187</v>
      </c>
      <c r="I144" s="45">
        <f t="shared" si="14"/>
        <v>0.00301907054009979</v>
      </c>
      <c r="J144" s="45"/>
      <c r="K144" s="46">
        <f t="shared" si="15"/>
        <v>0.725976590850203</v>
      </c>
      <c r="L144" s="47">
        <f t="shared" si="16"/>
        <v>2.55735911916055</v>
      </c>
      <c r="M144" s="47">
        <f t="shared" si="17"/>
        <v>6.75142807458387</v>
      </c>
      <c r="N144" s="28">
        <f t="shared" si="18"/>
        <v>2.3016232072445</v>
      </c>
      <c r="P144" s="35" t="s">
        <v>148</v>
      </c>
      <c r="Q144" s="35">
        <v>7.18</v>
      </c>
      <c r="R144" s="49">
        <v>33497</v>
      </c>
      <c r="S144" s="35" t="s">
        <v>160</v>
      </c>
      <c r="T144" s="49">
        <v>2.92</v>
      </c>
      <c r="U144" s="35">
        <v>72537322</v>
      </c>
      <c r="V144" s="49">
        <v>2.92</v>
      </c>
      <c r="W144" s="35"/>
    </row>
    <row r="145" spans="4:23">
      <c r="D145" s="35" t="s">
        <v>148</v>
      </c>
      <c r="E145" s="38">
        <v>15.3</v>
      </c>
      <c r="F145">
        <v>62</v>
      </c>
      <c r="H145" s="37">
        <f t="shared" si="13"/>
        <v>91.6684118491452</v>
      </c>
      <c r="I145" s="45">
        <f t="shared" si="14"/>
        <v>0.00301907054009979</v>
      </c>
      <c r="J145" s="45"/>
      <c r="K145" s="46">
        <f t="shared" si="15"/>
        <v>0.72348993718619</v>
      </c>
      <c r="L145" s="47">
        <f t="shared" si="16"/>
        <v>2.56536661865552</v>
      </c>
      <c r="M145" s="47">
        <f t="shared" si="17"/>
        <v>6.77256787325058</v>
      </c>
      <c r="N145" s="28">
        <f t="shared" si="18"/>
        <v>2.30882995678997</v>
      </c>
      <c r="P145" s="35" t="s">
        <v>148</v>
      </c>
      <c r="Q145" s="35">
        <v>7.06</v>
      </c>
      <c r="R145" s="49">
        <v>33590</v>
      </c>
      <c r="S145" s="35" t="s">
        <v>161</v>
      </c>
      <c r="T145" s="49">
        <v>3.25</v>
      </c>
      <c r="U145" s="35">
        <v>73795812</v>
      </c>
      <c r="V145" s="49">
        <v>3.25</v>
      </c>
      <c r="W145" s="35"/>
    </row>
    <row r="146" spans="4:23">
      <c r="D146" s="35" t="s">
        <v>162</v>
      </c>
      <c r="E146" s="36">
        <v>15.4</v>
      </c>
      <c r="F146">
        <v>62</v>
      </c>
      <c r="H146" s="37">
        <f t="shared" si="13"/>
        <v>92.2675517958716</v>
      </c>
      <c r="I146" s="45">
        <f t="shared" si="14"/>
        <v>0.00301907054009979</v>
      </c>
      <c r="J146" s="45"/>
      <c r="K146" s="46">
        <f t="shared" si="15"/>
        <v>0.721027134690834</v>
      </c>
      <c r="L146" s="47">
        <f t="shared" si="16"/>
        <v>2.57334398498115</v>
      </c>
      <c r="M146" s="47">
        <f t="shared" si="17"/>
        <v>6.79362812035023</v>
      </c>
      <c r="N146" s="28">
        <f t="shared" si="18"/>
        <v>2.31600958648303</v>
      </c>
      <c r="P146" s="35" t="s">
        <v>162</v>
      </c>
      <c r="Q146" s="35">
        <v>6.55</v>
      </c>
      <c r="R146" s="49">
        <v>24465</v>
      </c>
      <c r="S146" s="35" t="s">
        <v>116</v>
      </c>
      <c r="T146" s="49">
        <v>0.32</v>
      </c>
      <c r="U146" s="35">
        <v>28460298</v>
      </c>
      <c r="V146" s="49">
        <v>0.32</v>
      </c>
      <c r="W146" s="35"/>
    </row>
    <row r="147" spans="4:23">
      <c r="D147" s="35" t="s">
        <v>162</v>
      </c>
      <c r="E147" s="36">
        <v>15.5</v>
      </c>
      <c r="F147">
        <v>62</v>
      </c>
      <c r="H147" s="37">
        <f t="shared" si="13"/>
        <v>92.866691742598</v>
      </c>
      <c r="I147" s="45">
        <f t="shared" si="14"/>
        <v>0.00301907054009979</v>
      </c>
      <c r="J147" s="45"/>
      <c r="K147" s="46">
        <f t="shared" si="15"/>
        <v>0.718587798824328</v>
      </c>
      <c r="L147" s="47">
        <f t="shared" si="16"/>
        <v>2.58129149507857</v>
      </c>
      <c r="M147" s="47">
        <f t="shared" si="17"/>
        <v>6.81460954700743</v>
      </c>
      <c r="N147" s="28">
        <f t="shared" si="18"/>
        <v>2.32316234557072</v>
      </c>
      <c r="P147" s="35" t="s">
        <v>162</v>
      </c>
      <c r="Q147" s="35">
        <v>6.1</v>
      </c>
      <c r="R147" s="49">
        <v>23870</v>
      </c>
      <c r="S147" s="35" t="s">
        <v>56</v>
      </c>
      <c r="T147" s="49">
        <v>0</v>
      </c>
      <c r="U147" s="35">
        <v>32408365</v>
      </c>
      <c r="V147" s="49">
        <v>0</v>
      </c>
      <c r="W147" s="35"/>
    </row>
    <row r="148" spans="4:23">
      <c r="D148" s="35" t="s">
        <v>162</v>
      </c>
      <c r="E148" s="38">
        <v>15.6</v>
      </c>
      <c r="F148">
        <v>62</v>
      </c>
      <c r="H148" s="37">
        <f t="shared" si="13"/>
        <v>93.4658316893245</v>
      </c>
      <c r="I148" s="45">
        <f t="shared" si="14"/>
        <v>0.00301907054009979</v>
      </c>
      <c r="J148" s="45"/>
      <c r="K148" s="46">
        <f t="shared" si="15"/>
        <v>0.71617155367808</v>
      </c>
      <c r="L148" s="47">
        <f t="shared" si="16"/>
        <v>2.58920942144644</v>
      </c>
      <c r="M148" s="47">
        <f t="shared" si="17"/>
        <v>6.83551287261861</v>
      </c>
      <c r="N148" s="28">
        <f t="shared" si="18"/>
        <v>2.3302884793018</v>
      </c>
      <c r="P148" s="35" t="s">
        <v>162</v>
      </c>
      <c r="Q148" s="35">
        <v>6.73</v>
      </c>
      <c r="R148" s="49">
        <v>23132</v>
      </c>
      <c r="S148" s="35" t="s">
        <v>96</v>
      </c>
      <c r="T148" s="49">
        <v>0.61</v>
      </c>
      <c r="U148" s="35">
        <v>34562758</v>
      </c>
      <c r="V148" s="49">
        <v>0.61</v>
      </c>
      <c r="W148" s="35"/>
    </row>
    <row r="149" spans="4:23">
      <c r="D149" s="35" t="s">
        <v>162</v>
      </c>
      <c r="E149" s="36">
        <v>15.7</v>
      </c>
      <c r="F149">
        <v>62</v>
      </c>
      <c r="H149" s="37">
        <f t="shared" si="13"/>
        <v>94.0649716360509</v>
      </c>
      <c r="I149" s="45">
        <f t="shared" si="14"/>
        <v>0.00301907054009979</v>
      </c>
      <c r="J149" s="45"/>
      <c r="K149" s="46">
        <f t="shared" si="15"/>
        <v>0.713778031727075</v>
      </c>
      <c r="L149" s="47">
        <f t="shared" si="16"/>
        <v>2.59709803224008</v>
      </c>
      <c r="M149" s="47">
        <f t="shared" si="17"/>
        <v>6.8563388051138</v>
      </c>
      <c r="N149" s="28">
        <f t="shared" si="18"/>
        <v>2.33738822901607</v>
      </c>
      <c r="P149" s="35" t="s">
        <v>162</v>
      </c>
      <c r="Q149" s="35">
        <v>6.18</v>
      </c>
      <c r="R149" s="49">
        <v>23879</v>
      </c>
      <c r="S149" s="35" t="s">
        <v>97</v>
      </c>
      <c r="T149" s="49">
        <v>0.35</v>
      </c>
      <c r="U149" s="35">
        <v>37899659</v>
      </c>
      <c r="V149" s="49">
        <v>0.35</v>
      </c>
      <c r="W149" s="35"/>
    </row>
    <row r="150" spans="4:23">
      <c r="D150" s="35" t="s">
        <v>162</v>
      </c>
      <c r="E150" s="36">
        <v>15.8</v>
      </c>
      <c r="F150">
        <v>62</v>
      </c>
      <c r="H150" s="37">
        <f t="shared" si="13"/>
        <v>94.6641115827773</v>
      </c>
      <c r="I150" s="45">
        <f t="shared" si="14"/>
        <v>0.00301907054009979</v>
      </c>
      <c r="J150" s="45"/>
      <c r="K150" s="46">
        <f t="shared" si="15"/>
        <v>0.711406873590884</v>
      </c>
      <c r="L150" s="47">
        <f t="shared" si="16"/>
        <v>2.60495759136777</v>
      </c>
      <c r="M150" s="47">
        <f t="shared" si="17"/>
        <v>6.87708804121092</v>
      </c>
      <c r="N150" s="28">
        <f t="shared" si="18"/>
        <v>2.344461832231</v>
      </c>
      <c r="P150" s="35" t="s">
        <v>162</v>
      </c>
      <c r="Q150" s="35">
        <v>6.39</v>
      </c>
      <c r="R150" s="49">
        <v>21361</v>
      </c>
      <c r="S150" s="35" t="s">
        <v>59</v>
      </c>
      <c r="T150" s="49">
        <v>0.43</v>
      </c>
      <c r="U150" s="35">
        <v>41192726</v>
      </c>
      <c r="V150" s="49">
        <v>0.43</v>
      </c>
      <c r="W150" s="35"/>
    </row>
    <row r="151" spans="4:23">
      <c r="D151" s="35" t="s">
        <v>162</v>
      </c>
      <c r="E151" s="38">
        <v>15.9</v>
      </c>
      <c r="F151">
        <v>62</v>
      </c>
      <c r="H151" s="37">
        <f t="shared" si="13"/>
        <v>95.2632515295038</v>
      </c>
      <c r="I151" s="45">
        <f t="shared" si="14"/>
        <v>0.00301907054009979</v>
      </c>
      <c r="J151" s="45"/>
      <c r="K151" s="46">
        <f t="shared" si="15"/>
        <v>0.709057727802938</v>
      </c>
      <c r="L151" s="47">
        <f t="shared" si="16"/>
        <v>2.61278835858442</v>
      </c>
      <c r="M151" s="47">
        <f t="shared" si="17"/>
        <v>6.89776126666287</v>
      </c>
      <c r="N151" s="28">
        <f t="shared" si="18"/>
        <v>2.35150952272598</v>
      </c>
      <c r="P151" s="35" t="s">
        <v>162</v>
      </c>
      <c r="Q151" s="35">
        <v>6.15</v>
      </c>
      <c r="R151" s="49">
        <v>24878</v>
      </c>
      <c r="S151" s="35" t="s">
        <v>163</v>
      </c>
      <c r="T151" s="49">
        <v>4.47</v>
      </c>
      <c r="U151" s="35">
        <v>43455520</v>
      </c>
      <c r="V151" s="49">
        <v>4.47</v>
      </c>
      <c r="W151" s="35"/>
    </row>
    <row r="152" spans="4:23">
      <c r="D152" s="35" t="s">
        <v>162</v>
      </c>
      <c r="E152" s="36">
        <v>16</v>
      </c>
      <c r="F152">
        <v>62</v>
      </c>
      <c r="H152" s="37">
        <f t="shared" si="13"/>
        <v>95.8623914762302</v>
      </c>
      <c r="I152" s="45">
        <f t="shared" si="14"/>
        <v>0.00301907054009979</v>
      </c>
      <c r="J152" s="45"/>
      <c r="K152" s="46">
        <f t="shared" si="15"/>
        <v>0.706730250587752</v>
      </c>
      <c r="L152" s="47">
        <f t="shared" si="16"/>
        <v>2.62059058958242</v>
      </c>
      <c r="M152" s="47">
        <f t="shared" si="17"/>
        <v>6.91835915649759</v>
      </c>
      <c r="N152" s="28">
        <f t="shared" si="18"/>
        <v>2.35853153062418</v>
      </c>
      <c r="P152" s="35" t="s">
        <v>162</v>
      </c>
      <c r="Q152" s="35">
        <v>6.3</v>
      </c>
      <c r="R152" s="49">
        <v>20607</v>
      </c>
      <c r="S152" s="35" t="s">
        <v>62</v>
      </c>
      <c r="T152" s="49">
        <v>0</v>
      </c>
      <c r="U152" s="35">
        <v>49068702</v>
      </c>
      <c r="V152" s="49">
        <v>0</v>
      </c>
      <c r="W152" s="35"/>
    </row>
    <row r="153" spans="4:23">
      <c r="D153" s="35" t="s">
        <v>162</v>
      </c>
      <c r="E153" s="36">
        <v>16.1</v>
      </c>
      <c r="F153">
        <v>62</v>
      </c>
      <c r="H153" s="37">
        <f t="shared" si="13"/>
        <v>96.4615314229567</v>
      </c>
      <c r="I153" s="45">
        <f t="shared" si="14"/>
        <v>0.00301907054009979</v>
      </c>
      <c r="J153" s="45"/>
      <c r="K153" s="46">
        <f t="shared" si="15"/>
        <v>0.704424105645756</v>
      </c>
      <c r="L153" s="47">
        <f t="shared" si="16"/>
        <v>2.6283645360801</v>
      </c>
      <c r="M153" s="47">
        <f t="shared" si="17"/>
        <v>6.93888237525145</v>
      </c>
      <c r="N153" s="28">
        <f t="shared" si="18"/>
        <v>2.36552808247209</v>
      </c>
      <c r="P153" s="35" t="s">
        <v>162</v>
      </c>
      <c r="Q153" s="35">
        <v>6.35</v>
      </c>
      <c r="R153" s="49">
        <v>22610</v>
      </c>
      <c r="S153" s="35" t="s">
        <v>63</v>
      </c>
      <c r="T153" s="49">
        <v>0</v>
      </c>
      <c r="U153" s="35">
        <v>51998962</v>
      </c>
      <c r="V153" s="49">
        <v>0</v>
      </c>
      <c r="W153" s="35"/>
    </row>
    <row r="154" spans="4:23">
      <c r="D154" s="35" t="s">
        <v>162</v>
      </c>
      <c r="E154" s="38">
        <v>16.2</v>
      </c>
      <c r="F154">
        <v>62</v>
      </c>
      <c r="H154" s="37">
        <f t="shared" si="13"/>
        <v>97.0606713696831</v>
      </c>
      <c r="I154" s="45">
        <f t="shared" si="14"/>
        <v>0.00301907054009979</v>
      </c>
      <c r="J154" s="45"/>
      <c r="K154" s="46">
        <f t="shared" si="15"/>
        <v>0.702138963945453</v>
      </c>
      <c r="L154" s="47">
        <f t="shared" si="16"/>
        <v>2.63611044590763</v>
      </c>
      <c r="M154" s="47">
        <f t="shared" si="17"/>
        <v>6.95933157719614</v>
      </c>
      <c r="N154" s="28">
        <f t="shared" si="18"/>
        <v>2.37249940131687</v>
      </c>
      <c r="P154" s="35" t="s">
        <v>162</v>
      </c>
      <c r="Q154" s="35">
        <v>6.25</v>
      </c>
      <c r="R154" s="49">
        <v>23780</v>
      </c>
      <c r="S154" s="35" t="s">
        <v>64</v>
      </c>
      <c r="T154" s="49">
        <v>1.38</v>
      </c>
      <c r="U154" s="35">
        <v>54117163</v>
      </c>
      <c r="V154" s="49">
        <v>1.38</v>
      </c>
      <c r="W154" s="35"/>
    </row>
    <row r="155" spans="4:23">
      <c r="D155" s="35" t="s">
        <v>162</v>
      </c>
      <c r="E155" s="36">
        <v>16.3</v>
      </c>
      <c r="F155">
        <v>62</v>
      </c>
      <c r="H155" s="37">
        <f t="shared" si="13"/>
        <v>97.6598113164095</v>
      </c>
      <c r="I155" s="45">
        <f t="shared" si="14"/>
        <v>0.00301907054009979</v>
      </c>
      <c r="J155" s="45"/>
      <c r="K155" s="46">
        <f t="shared" si="15"/>
        <v>0.699874503522588</v>
      </c>
      <c r="L155" s="47">
        <f t="shared" si="16"/>
        <v>2.64382856309062</v>
      </c>
      <c r="M155" s="47">
        <f t="shared" si="17"/>
        <v>6.97970740655923</v>
      </c>
      <c r="N155" s="28">
        <f t="shared" si="18"/>
        <v>2.37944570678156</v>
      </c>
      <c r="P155" s="35" t="s">
        <v>162</v>
      </c>
      <c r="Q155" s="35">
        <v>6.56</v>
      </c>
      <c r="R155" s="49">
        <v>17630</v>
      </c>
      <c r="S155" s="35" t="s">
        <v>164</v>
      </c>
      <c r="T155" s="49">
        <v>0</v>
      </c>
      <c r="U155" s="35">
        <v>54650805</v>
      </c>
      <c r="V155" s="49">
        <v>0</v>
      </c>
      <c r="W155" s="35"/>
    </row>
    <row r="156" spans="4:23">
      <c r="D156" s="35" t="s">
        <v>162</v>
      </c>
      <c r="E156" s="36">
        <v>16.4</v>
      </c>
      <c r="F156">
        <v>62</v>
      </c>
      <c r="H156" s="37">
        <f t="shared" si="13"/>
        <v>98.258951263136</v>
      </c>
      <c r="I156" s="45">
        <f t="shared" si="14"/>
        <v>0.00301907054009979</v>
      </c>
      <c r="J156" s="45"/>
      <c r="K156" s="46">
        <f t="shared" si="15"/>
        <v>0.697630409286063</v>
      </c>
      <c r="L156" s="47">
        <f t="shared" si="16"/>
        <v>2.65151912793134</v>
      </c>
      <c r="M156" s="47">
        <f t="shared" si="17"/>
        <v>7.00001049773873</v>
      </c>
      <c r="N156" s="28">
        <f t="shared" si="18"/>
        <v>2.3863672151382</v>
      </c>
      <c r="P156" s="35" t="s">
        <v>162</v>
      </c>
      <c r="Q156" s="35">
        <v>5.86</v>
      </c>
      <c r="R156" s="49">
        <v>14774</v>
      </c>
      <c r="S156" s="35" t="s">
        <v>165</v>
      </c>
      <c r="T156" s="49">
        <v>0</v>
      </c>
      <c r="U156" s="35">
        <v>56473352</v>
      </c>
      <c r="V156" s="49">
        <v>0</v>
      </c>
      <c r="W156" s="35"/>
    </row>
    <row r="157" spans="4:23">
      <c r="D157" s="35" t="s">
        <v>166</v>
      </c>
      <c r="E157" s="38">
        <v>16.5</v>
      </c>
      <c r="F157">
        <v>62</v>
      </c>
      <c r="H157" s="37">
        <f t="shared" si="13"/>
        <v>98.8580912098624</v>
      </c>
      <c r="I157" s="45">
        <f t="shared" si="14"/>
        <v>0.00301907054009979</v>
      </c>
      <c r="J157" s="45"/>
      <c r="K157" s="46">
        <f t="shared" si="15"/>
        <v>0.695406372830329</v>
      </c>
      <c r="L157" s="47">
        <f t="shared" si="16"/>
        <v>2.65918237708776</v>
      </c>
      <c r="M157" s="47">
        <f t="shared" si="17"/>
        <v>7.02024147551169</v>
      </c>
      <c r="N157" s="28">
        <f t="shared" si="18"/>
        <v>2.39326413937899</v>
      </c>
      <c r="P157" s="35" t="s">
        <v>166</v>
      </c>
      <c r="Q157" s="35">
        <v>11.75</v>
      </c>
      <c r="R157" s="49">
        <v>35786</v>
      </c>
      <c r="S157" s="35" t="s">
        <v>49</v>
      </c>
      <c r="T157" s="49">
        <v>0</v>
      </c>
      <c r="U157" s="35">
        <v>299422</v>
      </c>
      <c r="V157" s="49">
        <v>0</v>
      </c>
      <c r="W157" s="35"/>
    </row>
    <row r="158" spans="4:23">
      <c r="D158" s="35" t="s">
        <v>166</v>
      </c>
      <c r="E158" s="36">
        <v>16.6</v>
      </c>
      <c r="F158">
        <v>62</v>
      </c>
      <c r="H158" s="37">
        <f t="shared" si="13"/>
        <v>99.4572311565889</v>
      </c>
      <c r="I158" s="45">
        <f t="shared" si="14"/>
        <v>0.00301907054009979</v>
      </c>
      <c r="J158" s="45"/>
      <c r="K158" s="46">
        <f t="shared" si="15"/>
        <v>0.693202092254</v>
      </c>
      <c r="L158" s="47">
        <f t="shared" si="16"/>
        <v>2.66681854365048</v>
      </c>
      <c r="M158" s="47">
        <f t="shared" si="17"/>
        <v>7.04040095523726</v>
      </c>
      <c r="N158" s="28">
        <f t="shared" si="18"/>
        <v>2.40013668928543</v>
      </c>
      <c r="P158" s="35" t="s">
        <v>166</v>
      </c>
      <c r="Q158" s="35">
        <v>11.81</v>
      </c>
      <c r="R158" s="49">
        <v>28487</v>
      </c>
      <c r="S158" s="35" t="s">
        <v>50</v>
      </c>
      <c r="T158" s="49">
        <v>0</v>
      </c>
      <c r="U158" s="35">
        <v>4478833</v>
      </c>
      <c r="V158" s="49">
        <v>0</v>
      </c>
      <c r="W158" s="35"/>
    </row>
    <row r="159" spans="4:23">
      <c r="D159" s="35" t="s">
        <v>166</v>
      </c>
      <c r="E159" s="36">
        <v>16.7</v>
      </c>
      <c r="F159">
        <v>62</v>
      </c>
      <c r="H159" s="37">
        <f t="shared" si="13"/>
        <v>100.056371103315</v>
      </c>
      <c r="I159" s="45">
        <f t="shared" si="14"/>
        <v>0.00301907054009979</v>
      </c>
      <c r="J159" s="45"/>
      <c r="K159" s="46">
        <f t="shared" si="15"/>
        <v>0.691017271984447</v>
      </c>
      <c r="L159" s="47">
        <f t="shared" si="16"/>
        <v>2.67442785721747</v>
      </c>
      <c r="M159" s="47">
        <f t="shared" si="17"/>
        <v>7.06048954305412</v>
      </c>
      <c r="N159" s="28">
        <f t="shared" si="18"/>
        <v>2.40698507149572</v>
      </c>
      <c r="P159" s="35" t="s">
        <v>166</v>
      </c>
      <c r="Q159" s="35">
        <v>11.64</v>
      </c>
      <c r="R159" s="49">
        <v>31493</v>
      </c>
      <c r="S159" s="35" t="s">
        <v>167</v>
      </c>
      <c r="T159" s="49">
        <v>0</v>
      </c>
      <c r="U159" s="35">
        <v>7589228</v>
      </c>
      <c r="V159" s="49">
        <v>0</v>
      </c>
      <c r="W159" s="35"/>
    </row>
    <row r="160" spans="4:23">
      <c r="D160" s="35" t="s">
        <v>166</v>
      </c>
      <c r="E160" s="38">
        <v>16.8</v>
      </c>
      <c r="F160">
        <v>62</v>
      </c>
      <c r="H160" s="37">
        <f t="shared" si="13"/>
        <v>100.655511050042</v>
      </c>
      <c r="I160" s="45">
        <f t="shared" si="14"/>
        <v>0.00301907054009979</v>
      </c>
      <c r="J160" s="45"/>
      <c r="K160" s="46">
        <f t="shared" si="15"/>
        <v>0.688851622608142</v>
      </c>
      <c r="L160" s="47">
        <f t="shared" si="16"/>
        <v>2.68201054396694</v>
      </c>
      <c r="M160" s="47">
        <f t="shared" si="17"/>
        <v>7.08050783607273</v>
      </c>
      <c r="N160" s="28">
        <f t="shared" si="18"/>
        <v>2.41380948957025</v>
      </c>
      <c r="P160" s="35" t="s">
        <v>166</v>
      </c>
      <c r="Q160" s="35">
        <v>11.54</v>
      </c>
      <c r="R160" s="49">
        <v>28737</v>
      </c>
      <c r="S160" s="35" t="s">
        <v>52</v>
      </c>
      <c r="T160" s="49">
        <v>0.59</v>
      </c>
      <c r="U160" s="35">
        <v>9604041</v>
      </c>
      <c r="V160" s="49">
        <v>0.59</v>
      </c>
      <c r="W160" s="35"/>
    </row>
    <row r="161" spans="4:23">
      <c r="D161" s="35" t="s">
        <v>166</v>
      </c>
      <c r="E161" s="36">
        <v>16.9</v>
      </c>
      <c r="F161">
        <v>62</v>
      </c>
      <c r="H161" s="37">
        <f t="shared" si="13"/>
        <v>101.254650996768</v>
      </c>
      <c r="I161" s="45">
        <f t="shared" si="14"/>
        <v>0.00301907054009979</v>
      </c>
      <c r="J161" s="45"/>
      <c r="K161" s="46">
        <f t="shared" si="15"/>
        <v>0.686704860706524</v>
      </c>
      <c r="L161" s="47">
        <f t="shared" si="16"/>
        <v>2.68956682672816</v>
      </c>
      <c r="M161" s="47">
        <f t="shared" si="17"/>
        <v>7.10045642256235</v>
      </c>
      <c r="N161" s="28">
        <f t="shared" si="18"/>
        <v>2.42061014405535</v>
      </c>
      <c r="P161" s="35" t="s">
        <v>166</v>
      </c>
      <c r="Q161" s="35">
        <v>11.33</v>
      </c>
      <c r="R161" s="49">
        <v>29807</v>
      </c>
      <c r="S161" s="35" t="s">
        <v>168</v>
      </c>
      <c r="T161" s="49">
        <v>0</v>
      </c>
      <c r="U161" s="35">
        <v>11948713</v>
      </c>
      <c r="V161" s="49">
        <v>0</v>
      </c>
      <c r="W161" s="35"/>
    </row>
    <row r="162" spans="4:23">
      <c r="D162" s="35" t="s">
        <v>166</v>
      </c>
      <c r="E162" s="36">
        <v>17</v>
      </c>
      <c r="F162">
        <v>62</v>
      </c>
      <c r="H162" s="37">
        <f t="shared" si="13"/>
        <v>101.853790943495</v>
      </c>
      <c r="I162" s="45">
        <f t="shared" si="14"/>
        <v>0.00301907054009979</v>
      </c>
      <c r="J162" s="45"/>
      <c r="K162" s="46">
        <f t="shared" si="15"/>
        <v>0.68457670869719</v>
      </c>
      <c r="L162" s="47">
        <f t="shared" si="16"/>
        <v>2.69709692505045</v>
      </c>
      <c r="M162" s="47">
        <f t="shared" si="17"/>
        <v>7.1203358821332</v>
      </c>
      <c r="N162" s="28">
        <f t="shared" si="18"/>
        <v>2.42738723254541</v>
      </c>
      <c r="P162" s="35" t="s">
        <v>166</v>
      </c>
      <c r="Q162" s="35">
        <v>10.89</v>
      </c>
      <c r="R162" s="49">
        <v>32861</v>
      </c>
      <c r="S162" s="35" t="s">
        <v>53</v>
      </c>
      <c r="T162" s="49">
        <v>0</v>
      </c>
      <c r="U162" s="35">
        <v>19058589</v>
      </c>
      <c r="V162" s="49">
        <v>0</v>
      </c>
      <c r="W162" s="35"/>
    </row>
    <row r="163" spans="4:23">
      <c r="D163" s="35" t="s">
        <v>166</v>
      </c>
      <c r="E163" s="38">
        <v>17.1</v>
      </c>
      <c r="F163">
        <v>62</v>
      </c>
      <c r="H163" s="37">
        <f t="shared" si="13"/>
        <v>102.452930890221</v>
      </c>
      <c r="I163" s="45">
        <f t="shared" si="14"/>
        <v>0.00301907054009979</v>
      </c>
      <c r="J163" s="45"/>
      <c r="K163" s="46">
        <f t="shared" si="15"/>
        <v>0.682466894680192</v>
      </c>
      <c r="L163" s="47">
        <f t="shared" si="16"/>
        <v>2.70460105527034</v>
      </c>
      <c r="M163" s="47">
        <f t="shared" si="17"/>
        <v>7.14014678591369</v>
      </c>
      <c r="N163" s="28">
        <f t="shared" si="18"/>
        <v>2.4341409497433</v>
      </c>
      <c r="P163" s="35" t="s">
        <v>166</v>
      </c>
      <c r="Q163" s="35">
        <v>10.72</v>
      </c>
      <c r="R163" s="49">
        <v>33114</v>
      </c>
      <c r="S163" s="35" t="s">
        <v>87</v>
      </c>
      <c r="T163" s="49">
        <v>0</v>
      </c>
      <c r="U163" s="35">
        <v>22960084</v>
      </c>
      <c r="V163" s="49">
        <v>0</v>
      </c>
      <c r="W163" s="35"/>
    </row>
    <row r="164" spans="4:23">
      <c r="D164" s="35" t="s">
        <v>166</v>
      </c>
      <c r="E164" s="36">
        <v>17.2</v>
      </c>
      <c r="F164">
        <v>62</v>
      </c>
      <c r="H164" s="37">
        <f t="shared" si="13"/>
        <v>103.052070836947</v>
      </c>
      <c r="I164" s="45">
        <f t="shared" si="14"/>
        <v>0.00301907054009979</v>
      </c>
      <c r="J164" s="45"/>
      <c r="K164" s="46">
        <f t="shared" si="15"/>
        <v>0.68037515228925</v>
      </c>
      <c r="L164" s="47">
        <f t="shared" si="16"/>
        <v>2.71207943057695</v>
      </c>
      <c r="M164" s="47">
        <f t="shared" si="17"/>
        <v>7.15988969672315</v>
      </c>
      <c r="N164" s="28">
        <f t="shared" si="18"/>
        <v>2.44087148751925</v>
      </c>
      <c r="P164" s="35" t="s">
        <v>166</v>
      </c>
      <c r="Q164" s="35">
        <v>10.5</v>
      </c>
      <c r="R164" s="49">
        <v>31353</v>
      </c>
      <c r="S164" s="35" t="s">
        <v>169</v>
      </c>
      <c r="T164" s="49">
        <v>0.37</v>
      </c>
      <c r="U164" s="35">
        <v>26790583</v>
      </c>
      <c r="V164" s="49">
        <v>0.37</v>
      </c>
      <c r="W164" s="35"/>
    </row>
    <row r="165" spans="4:23">
      <c r="D165" s="35" t="s">
        <v>166</v>
      </c>
      <c r="E165" s="36">
        <v>17.3</v>
      </c>
      <c r="F165">
        <v>62</v>
      </c>
      <c r="H165" s="37">
        <f t="shared" si="13"/>
        <v>103.651210783674</v>
      </c>
      <c r="I165" s="45">
        <f t="shared" si="14"/>
        <v>0.00301907054009979</v>
      </c>
      <c r="J165" s="45"/>
      <c r="K165" s="46">
        <f t="shared" si="15"/>
        <v>0.678301220547715</v>
      </c>
      <c r="L165" s="47">
        <f t="shared" si="16"/>
        <v>2.71953226107572</v>
      </c>
      <c r="M165" s="47">
        <f t="shared" si="17"/>
        <v>7.1795651692399</v>
      </c>
      <c r="N165" s="28">
        <f t="shared" si="18"/>
        <v>2.44757903496815</v>
      </c>
      <c r="P165" s="35" t="s">
        <v>166</v>
      </c>
      <c r="Q165" s="35">
        <v>10.47</v>
      </c>
      <c r="R165" s="49">
        <v>31814</v>
      </c>
      <c r="S165" s="35" t="s">
        <v>170</v>
      </c>
      <c r="T165" s="49">
        <v>0.21</v>
      </c>
      <c r="U165" s="35">
        <v>27040691</v>
      </c>
      <c r="V165" s="49">
        <v>0.21</v>
      </c>
      <c r="W165" s="35"/>
    </row>
    <row r="166" spans="4:23">
      <c r="D166" s="35" t="s">
        <v>166</v>
      </c>
      <c r="E166" s="38">
        <v>17.4</v>
      </c>
      <c r="F166">
        <v>62</v>
      </c>
      <c r="H166" s="37">
        <f t="shared" si="13"/>
        <v>104.2503507304</v>
      </c>
      <c r="I166" s="45">
        <f t="shared" si="14"/>
        <v>0.00301907054009979</v>
      </c>
      <c r="J166" s="45"/>
      <c r="K166" s="46">
        <f t="shared" si="15"/>
        <v>0.676244843729073</v>
      </c>
      <c r="L166" s="47">
        <f t="shared" si="16"/>
        <v>2.72695975385042</v>
      </c>
      <c r="M166" s="47">
        <f t="shared" si="17"/>
        <v>7.19917375016511</v>
      </c>
      <c r="N166" s="28">
        <f t="shared" si="18"/>
        <v>2.45426377846538</v>
      </c>
      <c r="P166" s="35" t="s">
        <v>166</v>
      </c>
      <c r="Q166" s="35">
        <v>10.11</v>
      </c>
      <c r="R166" s="49">
        <v>30410</v>
      </c>
      <c r="S166" s="35" t="s">
        <v>171</v>
      </c>
      <c r="T166" s="49">
        <v>0.33</v>
      </c>
      <c r="U166" s="35">
        <v>32803497</v>
      </c>
      <c r="V166" s="49">
        <v>0.33</v>
      </c>
      <c r="W166" s="35"/>
    </row>
    <row r="167" spans="4:23">
      <c r="D167" s="35" t="s">
        <v>166</v>
      </c>
      <c r="E167" s="36">
        <v>17.5</v>
      </c>
      <c r="F167">
        <v>62</v>
      </c>
      <c r="H167" s="37">
        <f t="shared" si="13"/>
        <v>104.849490677127</v>
      </c>
      <c r="I167" s="45">
        <f t="shared" si="14"/>
        <v>0.00301907054009979</v>
      </c>
      <c r="J167" s="45"/>
      <c r="K167" s="46">
        <f t="shared" si="15"/>
        <v>0.674205771221845</v>
      </c>
      <c r="L167" s="47">
        <f t="shared" si="16"/>
        <v>2.7343621130236</v>
      </c>
      <c r="M167" s="47">
        <f t="shared" si="17"/>
        <v>7.21871597838231</v>
      </c>
      <c r="N167" s="28">
        <f t="shared" si="18"/>
        <v>2.46092590172124</v>
      </c>
      <c r="P167" s="35" t="s">
        <v>166</v>
      </c>
      <c r="Q167" s="35">
        <v>9.66</v>
      </c>
      <c r="R167" s="49">
        <v>32551</v>
      </c>
      <c r="S167" s="35" t="s">
        <v>172</v>
      </c>
      <c r="T167" s="49">
        <v>0</v>
      </c>
      <c r="U167" s="35">
        <v>36789392</v>
      </c>
      <c r="V167" s="49">
        <v>0</v>
      </c>
      <c r="W167" s="35"/>
    </row>
    <row r="168" spans="4:23">
      <c r="D168" s="35" t="s">
        <v>166</v>
      </c>
      <c r="E168" s="36">
        <v>17.6</v>
      </c>
      <c r="F168">
        <v>62</v>
      </c>
      <c r="H168" s="37">
        <f t="shared" si="13"/>
        <v>105.448630623853</v>
      </c>
      <c r="I168" s="45">
        <f t="shared" si="14"/>
        <v>0.00301907054009979</v>
      </c>
      <c r="J168" s="45"/>
      <c r="K168" s="46">
        <f t="shared" si="15"/>
        <v>0.672183757398716</v>
      </c>
      <c r="L168" s="47">
        <f t="shared" si="16"/>
        <v>2.74173953981549</v>
      </c>
      <c r="M168" s="47">
        <f t="shared" si="17"/>
        <v>7.2381923851129</v>
      </c>
      <c r="N168" s="28">
        <f t="shared" si="18"/>
        <v>2.46756558583394</v>
      </c>
      <c r="P168" s="35" t="s">
        <v>166</v>
      </c>
      <c r="Q168" s="35">
        <v>9.58</v>
      </c>
      <c r="R168" s="49">
        <v>28198</v>
      </c>
      <c r="S168" s="35" t="s">
        <v>173</v>
      </c>
      <c r="T168" s="49">
        <v>3.76</v>
      </c>
      <c r="U168" s="35">
        <v>41225345</v>
      </c>
      <c r="V168" s="49">
        <v>3.76</v>
      </c>
      <c r="W168" s="35"/>
    </row>
    <row r="169" spans="4:23">
      <c r="D169" s="35" t="s">
        <v>166</v>
      </c>
      <c r="E169" s="38">
        <v>17.7</v>
      </c>
      <c r="F169">
        <v>62</v>
      </c>
      <c r="H169" s="37">
        <f t="shared" si="13"/>
        <v>106.04777057058</v>
      </c>
      <c r="I169" s="45">
        <f t="shared" si="14"/>
        <v>0.00301907054009979</v>
      </c>
      <c r="J169" s="45"/>
      <c r="K169" s="46">
        <f t="shared" si="15"/>
        <v>0.670178561489727</v>
      </c>
      <c r="L169" s="47">
        <f t="shared" si="16"/>
        <v>2.74909223260139</v>
      </c>
      <c r="M169" s="47">
        <f t="shared" si="17"/>
        <v>7.25760349406767</v>
      </c>
      <c r="N169" s="28">
        <f t="shared" si="18"/>
        <v>2.47418300934125</v>
      </c>
      <c r="P169" s="35" t="s">
        <v>166</v>
      </c>
      <c r="Q169" s="35">
        <v>9.5</v>
      </c>
      <c r="R169" s="49">
        <v>24088</v>
      </c>
      <c r="S169" s="35" t="s">
        <v>174</v>
      </c>
      <c r="T169" s="49">
        <v>0.3</v>
      </c>
      <c r="U169" s="35">
        <v>43386654</v>
      </c>
      <c r="V169" s="49">
        <v>0.3</v>
      </c>
      <c r="W169" s="35"/>
    </row>
    <row r="170" spans="4:23">
      <c r="D170" s="35" t="s">
        <v>166</v>
      </c>
      <c r="E170" s="36">
        <v>17.8</v>
      </c>
      <c r="F170">
        <v>62</v>
      </c>
      <c r="H170" s="37">
        <f t="shared" si="13"/>
        <v>106.646910517306</v>
      </c>
      <c r="I170" s="45">
        <f t="shared" si="14"/>
        <v>0.00301907054009979</v>
      </c>
      <c r="J170" s="45"/>
      <c r="K170" s="46">
        <f t="shared" si="15"/>
        <v>0.668189947459396</v>
      </c>
      <c r="L170" s="47">
        <f t="shared" si="16"/>
        <v>2.7564203869676</v>
      </c>
      <c r="M170" s="47">
        <f t="shared" si="17"/>
        <v>7.27694982159447</v>
      </c>
      <c r="N170" s="28">
        <f t="shared" si="18"/>
        <v>2.48077834827084</v>
      </c>
      <c r="P170" s="35" t="s">
        <v>166</v>
      </c>
      <c r="Q170" s="35">
        <v>9.17</v>
      </c>
      <c r="R170" s="49">
        <v>30221</v>
      </c>
      <c r="S170" s="35" t="s">
        <v>119</v>
      </c>
      <c r="T170" s="49">
        <v>0</v>
      </c>
      <c r="U170" s="35">
        <v>45443947</v>
      </c>
      <c r="V170" s="49">
        <v>0</v>
      </c>
      <c r="W170" s="35"/>
    </row>
    <row r="171" spans="4:23">
      <c r="D171" s="35" t="s">
        <v>166</v>
      </c>
      <c r="E171" s="36">
        <v>17.9</v>
      </c>
      <c r="F171">
        <v>62</v>
      </c>
      <c r="H171" s="37">
        <f t="shared" si="13"/>
        <v>107.246050464033</v>
      </c>
      <c r="I171" s="45">
        <f t="shared" si="14"/>
        <v>0.00301907054009979</v>
      </c>
      <c r="J171" s="45"/>
      <c r="K171" s="46">
        <f t="shared" si="15"/>
        <v>0.666217683887609</v>
      </c>
      <c r="L171" s="47">
        <f t="shared" si="16"/>
        <v>2.76372419576597</v>
      </c>
      <c r="M171" s="47">
        <f t="shared" si="17"/>
        <v>7.29623187682215</v>
      </c>
      <c r="N171" s="28">
        <f t="shared" si="18"/>
        <v>2.48735177618937</v>
      </c>
      <c r="P171" s="35" t="s">
        <v>166</v>
      </c>
      <c r="Q171" s="35">
        <v>8.84</v>
      </c>
      <c r="R171" s="49">
        <v>30473</v>
      </c>
      <c r="S171" s="35" t="s">
        <v>120</v>
      </c>
      <c r="T171" s="49">
        <v>1.27</v>
      </c>
      <c r="U171" s="35">
        <v>48227208</v>
      </c>
      <c r="V171" s="49">
        <v>1.27</v>
      </c>
      <c r="W171" s="35"/>
    </row>
    <row r="172" spans="4:23">
      <c r="D172" s="35" t="s">
        <v>166</v>
      </c>
      <c r="E172" s="38">
        <v>18</v>
      </c>
      <c r="F172">
        <v>62</v>
      </c>
      <c r="H172" s="37">
        <f t="shared" si="13"/>
        <v>107.845190410759</v>
      </c>
      <c r="I172" s="45">
        <f t="shared" si="14"/>
        <v>0.00301907054009979</v>
      </c>
      <c r="J172" s="45"/>
      <c r="K172" s="46">
        <f t="shared" si="15"/>
        <v>0.664261543854168</v>
      </c>
      <c r="L172" s="47">
        <f t="shared" si="16"/>
        <v>2.77100384916703</v>
      </c>
      <c r="M172" s="47">
        <f t="shared" si="17"/>
        <v>7.31545016180096</v>
      </c>
      <c r="N172" s="28">
        <f t="shared" si="18"/>
        <v>2.49390346425033</v>
      </c>
      <c r="P172" s="35" t="s">
        <v>166</v>
      </c>
      <c r="Q172" s="35">
        <v>8.73</v>
      </c>
      <c r="R172" s="49">
        <v>30694</v>
      </c>
      <c r="S172" s="35" t="s">
        <v>175</v>
      </c>
      <c r="T172" s="49">
        <v>3.05</v>
      </c>
      <c r="U172" s="35">
        <v>53586588</v>
      </c>
      <c r="V172" s="49">
        <v>3.05</v>
      </c>
      <c r="W172" s="35"/>
    </row>
    <row r="173" spans="4:23">
      <c r="D173" s="35" t="s">
        <v>166</v>
      </c>
      <c r="E173" s="36">
        <v>18.1</v>
      </c>
      <c r="F173">
        <v>62</v>
      </c>
      <c r="H173" s="37">
        <f t="shared" si="13"/>
        <v>108.444330357485</v>
      </c>
      <c r="I173" s="45">
        <f t="shared" si="14"/>
        <v>0.00301907054009979</v>
      </c>
      <c r="J173" s="45"/>
      <c r="K173" s="46">
        <f t="shared" si="15"/>
        <v>0.662321304826836</v>
      </c>
      <c r="L173" s="47">
        <f t="shared" si="16"/>
        <v>2.77825953471187</v>
      </c>
      <c r="M173" s="47">
        <f t="shared" si="17"/>
        <v>7.33460517163934</v>
      </c>
      <c r="N173" s="28">
        <f t="shared" si="18"/>
        <v>2.50043358124069</v>
      </c>
      <c r="P173" s="35" t="s">
        <v>166</v>
      </c>
      <c r="Q173" s="35">
        <v>8.52</v>
      </c>
      <c r="R173" s="49">
        <v>29241</v>
      </c>
      <c r="S173" s="35" t="s">
        <v>176</v>
      </c>
      <c r="T173" s="49">
        <v>0.67</v>
      </c>
      <c r="U173" s="35">
        <v>56073402</v>
      </c>
      <c r="V173" s="49">
        <v>0.67</v>
      </c>
      <c r="W173" s="35"/>
    </row>
    <row r="174" spans="4:23">
      <c r="D174" s="35" t="s">
        <v>166</v>
      </c>
      <c r="E174" s="36">
        <v>18.2</v>
      </c>
      <c r="F174">
        <v>62</v>
      </c>
      <c r="H174" s="37">
        <f t="shared" si="13"/>
        <v>109.043470304212</v>
      </c>
      <c r="I174" s="45">
        <f t="shared" si="14"/>
        <v>0.00301907054009979</v>
      </c>
      <c r="J174" s="45"/>
      <c r="K174" s="46">
        <f t="shared" si="15"/>
        <v>0.660396748552775</v>
      </c>
      <c r="L174" s="47">
        <f t="shared" si="16"/>
        <v>2.78549143736268</v>
      </c>
      <c r="M174" s="47">
        <f t="shared" si="17"/>
        <v>7.35369739463747</v>
      </c>
      <c r="N174" s="28">
        <f t="shared" si="18"/>
        <v>2.50694229362641</v>
      </c>
      <c r="P174" s="35" t="s">
        <v>166</v>
      </c>
      <c r="Q174" s="35">
        <v>8.33</v>
      </c>
      <c r="R174" s="49">
        <v>40317</v>
      </c>
      <c r="S174" s="35" t="s">
        <v>177</v>
      </c>
      <c r="T174" s="49">
        <v>0.22</v>
      </c>
      <c r="U174" s="35">
        <v>59418144</v>
      </c>
      <c r="V174" s="49">
        <v>0.22</v>
      </c>
      <c r="W174" s="35"/>
    </row>
    <row r="175" spans="4:23">
      <c r="D175" s="35" t="s">
        <v>166</v>
      </c>
      <c r="E175" s="38">
        <v>18.3</v>
      </c>
      <c r="F175">
        <v>62</v>
      </c>
      <c r="H175" s="37">
        <f t="shared" si="13"/>
        <v>109.642610250938</v>
      </c>
      <c r="I175" s="45">
        <f t="shared" si="14"/>
        <v>0.00301907054009979</v>
      </c>
      <c r="J175" s="45"/>
      <c r="K175" s="46">
        <f t="shared" si="15"/>
        <v>0.658487660953252</v>
      </c>
      <c r="L175" s="47">
        <f t="shared" si="16"/>
        <v>2.79269973955203</v>
      </c>
      <c r="M175" s="47">
        <f t="shared" si="17"/>
        <v>7.37272731241735</v>
      </c>
      <c r="N175" s="28">
        <f t="shared" si="18"/>
        <v>2.51342976559682</v>
      </c>
      <c r="P175" s="35" t="s">
        <v>166</v>
      </c>
      <c r="Q175" s="35">
        <v>8.09</v>
      </c>
      <c r="R175" s="49">
        <v>32815</v>
      </c>
      <c r="S175" s="35" t="s">
        <v>178</v>
      </c>
      <c r="T175" s="49">
        <v>1.86</v>
      </c>
      <c r="U175" s="35">
        <v>62391874</v>
      </c>
      <c r="V175" s="49">
        <v>1.86</v>
      </c>
      <c r="W175" s="35"/>
    </row>
    <row r="176" spans="4:23">
      <c r="D176" s="35" t="s">
        <v>166</v>
      </c>
      <c r="E176" s="36">
        <v>18.4</v>
      </c>
      <c r="F176">
        <v>62</v>
      </c>
      <c r="H176" s="37">
        <f t="shared" si="13"/>
        <v>110.241750197665</v>
      </c>
      <c r="I176" s="45">
        <f t="shared" si="14"/>
        <v>0.00301907054009979</v>
      </c>
      <c r="J176" s="45"/>
      <c r="K176" s="46">
        <f t="shared" si="15"/>
        <v>0.656593832021489</v>
      </c>
      <c r="L176" s="47">
        <f t="shared" si="16"/>
        <v>2.79988462123101</v>
      </c>
      <c r="M176" s="47">
        <f t="shared" si="17"/>
        <v>7.39169540004985</v>
      </c>
      <c r="N176" s="28">
        <f t="shared" si="18"/>
        <v>2.51989615910791</v>
      </c>
      <c r="P176" s="35" t="s">
        <v>166</v>
      </c>
      <c r="Q176" s="35">
        <v>7.98</v>
      </c>
      <c r="R176" s="49">
        <v>32570</v>
      </c>
      <c r="S176" s="35" t="s">
        <v>145</v>
      </c>
      <c r="T176" s="49">
        <v>1.66</v>
      </c>
      <c r="U176" s="35">
        <v>65832061</v>
      </c>
      <c r="V176" s="49">
        <v>1.66</v>
      </c>
      <c r="W176" s="35"/>
    </row>
    <row r="177" spans="4:23">
      <c r="D177" s="35" t="s">
        <v>166</v>
      </c>
      <c r="E177" s="36">
        <v>18.5</v>
      </c>
      <c r="F177">
        <v>62</v>
      </c>
      <c r="H177" s="37">
        <f t="shared" si="13"/>
        <v>110.840890144391</v>
      </c>
      <c r="I177" s="45">
        <f t="shared" si="14"/>
        <v>0.00301907054009979</v>
      </c>
      <c r="J177" s="45"/>
      <c r="K177" s="46">
        <f t="shared" si="15"/>
        <v>0.654715055723558</v>
      </c>
      <c r="L177" s="47">
        <f t="shared" si="16"/>
        <v>2.80704625991614</v>
      </c>
      <c r="M177" s="47">
        <f t="shared" si="17"/>
        <v>7.4106021261786</v>
      </c>
      <c r="N177" s="28">
        <f t="shared" si="18"/>
        <v>2.52634163392452</v>
      </c>
      <c r="P177" s="35" t="s">
        <v>166</v>
      </c>
      <c r="Q177" s="35">
        <v>7.79</v>
      </c>
      <c r="R177" s="49">
        <v>23098</v>
      </c>
      <c r="S177" s="35" t="s">
        <v>146</v>
      </c>
      <c r="T177" s="49">
        <v>1.26</v>
      </c>
      <c r="U177" s="35">
        <v>70181901</v>
      </c>
      <c r="V177" s="49">
        <v>1.26</v>
      </c>
      <c r="W177" s="35"/>
    </row>
    <row r="178" spans="4:23">
      <c r="D178" s="35" t="s">
        <v>166</v>
      </c>
      <c r="E178" s="38">
        <v>18.6</v>
      </c>
      <c r="F178">
        <v>62</v>
      </c>
      <c r="H178" s="37">
        <f t="shared" si="13"/>
        <v>111.440030091118</v>
      </c>
      <c r="I178" s="45">
        <f t="shared" si="14"/>
        <v>0.00301907054009979</v>
      </c>
      <c r="J178" s="45"/>
      <c r="K178" s="46">
        <f t="shared" si="15"/>
        <v>0.652851129902205</v>
      </c>
      <c r="L178" s="47">
        <f t="shared" si="16"/>
        <v>2.81418483073516</v>
      </c>
      <c r="M178" s="47">
        <f t="shared" si="17"/>
        <v>7.42944795314083</v>
      </c>
      <c r="N178" s="28">
        <f t="shared" si="18"/>
        <v>2.53276634766165</v>
      </c>
      <c r="P178" s="35" t="s">
        <v>166</v>
      </c>
      <c r="Q178" s="35">
        <v>7.61</v>
      </c>
      <c r="R178" s="49">
        <v>20177</v>
      </c>
      <c r="S178" s="35" t="s">
        <v>179</v>
      </c>
      <c r="T178" s="49">
        <v>1.53</v>
      </c>
      <c r="U178" s="35">
        <v>71729813</v>
      </c>
      <c r="V178" s="49">
        <v>1.53</v>
      </c>
      <c r="W178" s="35"/>
    </row>
    <row r="179" spans="4:23">
      <c r="D179" s="35" t="s">
        <v>166</v>
      </c>
      <c r="E179" s="36">
        <v>18.7</v>
      </c>
      <c r="F179">
        <v>62</v>
      </c>
      <c r="H179" s="37">
        <f t="shared" si="13"/>
        <v>112.039170037844</v>
      </c>
      <c r="I179" s="45">
        <f t="shared" si="14"/>
        <v>0.00301907054009979</v>
      </c>
      <c r="J179" s="45"/>
      <c r="K179" s="46">
        <f t="shared" si="15"/>
        <v>0.651001856183508</v>
      </c>
      <c r="L179" s="47">
        <f t="shared" si="16"/>
        <v>2.82130050647174</v>
      </c>
      <c r="M179" s="47">
        <f t="shared" si="17"/>
        <v>7.4482333370854</v>
      </c>
      <c r="N179" s="28">
        <f t="shared" si="18"/>
        <v>2.53917045582457</v>
      </c>
      <c r="P179" s="35" t="s">
        <v>166</v>
      </c>
      <c r="Q179" s="35">
        <v>7.42</v>
      </c>
      <c r="R179" s="49">
        <v>17943</v>
      </c>
      <c r="S179" s="35" t="s">
        <v>65</v>
      </c>
      <c r="T179" s="49">
        <v>1.78</v>
      </c>
      <c r="U179" s="35">
        <v>73554101</v>
      </c>
      <c r="V179" s="49">
        <v>1.78</v>
      </c>
      <c r="W179" s="35"/>
    </row>
    <row r="180" spans="4:23">
      <c r="D180" s="35" t="s">
        <v>166</v>
      </c>
      <c r="E180" s="36">
        <v>18.8</v>
      </c>
      <c r="F180">
        <v>62</v>
      </c>
      <c r="H180" s="37">
        <f t="shared" si="13"/>
        <v>112.638309984571</v>
      </c>
      <c r="I180" s="45">
        <f t="shared" si="14"/>
        <v>0.00301907054009979</v>
      </c>
      <c r="J180" s="45"/>
      <c r="K180" s="46">
        <f t="shared" si="15"/>
        <v>0.649167039886268</v>
      </c>
      <c r="L180" s="47">
        <f t="shared" si="16"/>
        <v>2.82839345760906</v>
      </c>
      <c r="M180" s="47">
        <f t="shared" si="17"/>
        <v>7.46695872808792</v>
      </c>
      <c r="N180" s="28">
        <f t="shared" si="18"/>
        <v>2.54555411184816</v>
      </c>
      <c r="P180" s="35" t="s">
        <v>166</v>
      </c>
      <c r="Q180" s="35">
        <v>7.24</v>
      </c>
      <c r="R180" s="49">
        <v>20702</v>
      </c>
      <c r="S180" s="35" t="s">
        <v>180</v>
      </c>
      <c r="T180" s="49">
        <v>1.55</v>
      </c>
      <c r="U180" s="35">
        <v>75654701</v>
      </c>
      <c r="V180" s="49">
        <v>1.55</v>
      </c>
      <c r="W180" s="35"/>
    </row>
    <row r="181" spans="4:23">
      <c r="D181" s="35" t="s">
        <v>181</v>
      </c>
      <c r="E181" s="38">
        <v>18.9</v>
      </c>
      <c r="F181">
        <v>62</v>
      </c>
      <c r="H181" s="37">
        <f t="shared" si="13"/>
        <v>113.237449931297</v>
      </c>
      <c r="I181" s="45">
        <f t="shared" si="14"/>
        <v>0.00301907054009979</v>
      </c>
      <c r="J181" s="45"/>
      <c r="K181" s="46">
        <f t="shared" si="15"/>
        <v>0.647346489934035</v>
      </c>
      <c r="L181" s="47">
        <f t="shared" si="16"/>
        <v>2.8354638523724</v>
      </c>
      <c r="M181" s="47">
        <f t="shared" si="17"/>
        <v>7.48562457026313</v>
      </c>
      <c r="N181" s="28">
        <f t="shared" si="18"/>
        <v>2.55191746713516</v>
      </c>
      <c r="P181" s="35" t="s">
        <v>181</v>
      </c>
      <c r="Q181" s="35">
        <v>13.31</v>
      </c>
      <c r="R181" s="49">
        <v>7919</v>
      </c>
      <c r="S181" s="35" t="s">
        <v>182</v>
      </c>
      <c r="T181" s="49">
        <v>0</v>
      </c>
      <c r="U181" s="35">
        <v>175219</v>
      </c>
      <c r="V181" s="49">
        <v>0</v>
      </c>
      <c r="W181" s="35"/>
    </row>
    <row r="182" spans="4:23">
      <c r="D182" s="35" t="s">
        <v>181</v>
      </c>
      <c r="E182" s="36">
        <v>19</v>
      </c>
      <c r="F182">
        <v>62</v>
      </c>
      <c r="H182" s="37">
        <f t="shared" si="13"/>
        <v>113.836589878023</v>
      </c>
      <c r="I182" s="45">
        <f t="shared" si="14"/>
        <v>0.00301907054009979</v>
      </c>
      <c r="J182" s="45"/>
      <c r="K182" s="46">
        <f t="shared" si="15"/>
        <v>0.645540018769689</v>
      </c>
      <c r="L182" s="47">
        <f t="shared" si="16"/>
        <v>2.8425118567707</v>
      </c>
      <c r="M182" s="47">
        <f t="shared" si="17"/>
        <v>7.50423130187465</v>
      </c>
      <c r="N182" s="28">
        <f t="shared" si="18"/>
        <v>2.55826067109363</v>
      </c>
      <c r="P182" s="35" t="s">
        <v>181</v>
      </c>
      <c r="Q182" s="35">
        <v>11.34</v>
      </c>
      <c r="R182" s="49">
        <v>30572</v>
      </c>
      <c r="S182" s="35" t="s">
        <v>183</v>
      </c>
      <c r="T182" s="49">
        <v>0</v>
      </c>
      <c r="U182" s="35">
        <v>3212680</v>
      </c>
      <c r="V182" s="49">
        <v>0</v>
      </c>
      <c r="W182" s="35"/>
    </row>
    <row r="183" spans="4:23">
      <c r="D183" s="35" t="s">
        <v>181</v>
      </c>
      <c r="E183" s="36">
        <v>19.1</v>
      </c>
      <c r="F183">
        <v>62</v>
      </c>
      <c r="H183" s="37">
        <f t="shared" si="13"/>
        <v>114.43572982475</v>
      </c>
      <c r="I183" s="45">
        <f t="shared" si="14"/>
        <v>0.00301907054009979</v>
      </c>
      <c r="J183" s="45"/>
      <c r="K183" s="46">
        <f t="shared" si="15"/>
        <v>0.643747442272477</v>
      </c>
      <c r="L183" s="47">
        <f t="shared" si="16"/>
        <v>2.84953763463718</v>
      </c>
      <c r="M183" s="47">
        <f t="shared" si="17"/>
        <v>7.52277935544215</v>
      </c>
      <c r="N183" s="28">
        <f t="shared" si="18"/>
        <v>2.56458387117346</v>
      </c>
      <c r="P183" s="35" t="s">
        <v>181</v>
      </c>
      <c r="Q183" s="35">
        <v>11.28</v>
      </c>
      <c r="R183" s="49">
        <v>31903</v>
      </c>
      <c r="S183" s="35" t="s">
        <v>184</v>
      </c>
      <c r="T183" s="49">
        <v>0</v>
      </c>
      <c r="U183" s="35">
        <v>4323503</v>
      </c>
      <c r="V183" s="49">
        <v>0</v>
      </c>
      <c r="W183" s="35"/>
    </row>
    <row r="184" spans="4:23">
      <c r="D184" s="35" t="s">
        <v>181</v>
      </c>
      <c r="E184" s="38">
        <v>19.2</v>
      </c>
      <c r="F184">
        <v>62</v>
      </c>
      <c r="H184" s="37">
        <f t="shared" si="13"/>
        <v>115.034869771476</v>
      </c>
      <c r="I184" s="45">
        <f t="shared" si="14"/>
        <v>0.00301907054009979</v>
      </c>
      <c r="J184" s="45"/>
      <c r="K184" s="46">
        <f t="shared" si="15"/>
        <v>0.64196857967743</v>
      </c>
      <c r="L184" s="47">
        <f t="shared" si="16"/>
        <v>2.8565413476689</v>
      </c>
      <c r="M184" s="47">
        <f t="shared" si="17"/>
        <v>7.54126915784591</v>
      </c>
      <c r="N184" s="28">
        <f t="shared" si="18"/>
        <v>2.57088721290201</v>
      </c>
      <c r="P184" s="35" t="s">
        <v>181</v>
      </c>
      <c r="Q184" s="35">
        <v>11.13</v>
      </c>
      <c r="R184" s="49">
        <v>31000</v>
      </c>
      <c r="S184" s="35" t="s">
        <v>185</v>
      </c>
      <c r="T184" s="49">
        <v>0</v>
      </c>
      <c r="U184" s="35">
        <v>5921687</v>
      </c>
      <c r="V184" s="49">
        <v>0</v>
      </c>
      <c r="W184" s="35"/>
    </row>
    <row r="185" spans="4:23">
      <c r="D185" s="35" t="s">
        <v>181</v>
      </c>
      <c r="E185" s="36">
        <v>19.3</v>
      </c>
      <c r="F185">
        <v>62</v>
      </c>
      <c r="H185" s="37">
        <f t="shared" si="13"/>
        <v>115.634009718203</v>
      </c>
      <c r="I185" s="45">
        <f t="shared" si="14"/>
        <v>0.00301907054009979</v>
      </c>
      <c r="J185" s="45"/>
      <c r="K185" s="46">
        <f t="shared" si="15"/>
        <v>0.640203253497084</v>
      </c>
      <c r="L185" s="47">
        <f t="shared" si="16"/>
        <v>2.86352315546555</v>
      </c>
      <c r="M185" s="47">
        <f t="shared" si="17"/>
        <v>7.55970113042905</v>
      </c>
      <c r="N185" s="28">
        <f t="shared" si="18"/>
        <v>2.577170839919</v>
      </c>
      <c r="P185" s="35" t="s">
        <v>181</v>
      </c>
      <c r="Q185" s="35">
        <v>10.96</v>
      </c>
      <c r="R185" s="49">
        <v>24164</v>
      </c>
      <c r="S185" s="35" t="s">
        <v>186</v>
      </c>
      <c r="T185" s="49">
        <v>0.61</v>
      </c>
      <c r="U185" s="35">
        <v>7197553</v>
      </c>
      <c r="V185" s="49">
        <v>0.61</v>
      </c>
      <c r="W185" s="35"/>
    </row>
    <row r="186" spans="4:23">
      <c r="D186" s="35" t="s">
        <v>181</v>
      </c>
      <c r="E186" s="36">
        <v>19.4</v>
      </c>
      <c r="F186">
        <v>62</v>
      </c>
      <c r="H186" s="37">
        <f t="shared" si="13"/>
        <v>116.233149664929</v>
      </c>
      <c r="I186" s="45">
        <f t="shared" si="14"/>
        <v>0.00301907054009979</v>
      </c>
      <c r="J186" s="45"/>
      <c r="K186" s="46">
        <f t="shared" si="15"/>
        <v>0.63845128944541</v>
      </c>
      <c r="L186" s="47">
        <f t="shared" si="16"/>
        <v>2.87048321556718</v>
      </c>
      <c r="M186" s="47">
        <f t="shared" si="17"/>
        <v>7.57807568909735</v>
      </c>
      <c r="N186" s="28">
        <f t="shared" si="18"/>
        <v>2.58343489401046</v>
      </c>
      <c r="P186" s="35" t="s">
        <v>181</v>
      </c>
      <c r="Q186" s="35">
        <v>10.4</v>
      </c>
      <c r="R186" s="49">
        <v>27367</v>
      </c>
      <c r="S186" s="35" t="s">
        <v>187</v>
      </c>
      <c r="T186" s="49">
        <v>0</v>
      </c>
      <c r="U186" s="35">
        <v>13095812</v>
      </c>
      <c r="V186" s="49">
        <v>0</v>
      </c>
      <c r="W186" s="35"/>
    </row>
    <row r="187" spans="4:23">
      <c r="D187" s="35" t="s">
        <v>181</v>
      </c>
      <c r="E187" s="38">
        <v>19.5</v>
      </c>
      <c r="F187">
        <v>62</v>
      </c>
      <c r="H187" s="37">
        <f t="shared" si="13"/>
        <v>116.832289611656</v>
      </c>
      <c r="I187" s="45">
        <f t="shared" si="14"/>
        <v>0.00301907054009979</v>
      </c>
      <c r="J187" s="45"/>
      <c r="K187" s="46">
        <f t="shared" si="15"/>
        <v>0.636712516363904</v>
      </c>
      <c r="L187" s="47">
        <f t="shared" si="16"/>
        <v>2.87742168349117</v>
      </c>
      <c r="M187" s="47">
        <f t="shared" si="17"/>
        <v>7.59639324441668</v>
      </c>
      <c r="N187" s="28">
        <f t="shared" si="18"/>
        <v>2.58967951514205</v>
      </c>
      <c r="P187" s="35" t="s">
        <v>181</v>
      </c>
      <c r="Q187" s="35">
        <v>10.32</v>
      </c>
      <c r="R187" s="49">
        <v>27305</v>
      </c>
      <c r="S187" s="35" t="s">
        <v>188</v>
      </c>
      <c r="T187" s="49">
        <v>0</v>
      </c>
      <c r="U187" s="35">
        <v>16711426</v>
      </c>
      <c r="V187" s="49">
        <v>0</v>
      </c>
      <c r="W187" s="35"/>
    </row>
    <row r="188" spans="4:23">
      <c r="D188" s="35" t="s">
        <v>181</v>
      </c>
      <c r="E188" s="36">
        <v>19.6</v>
      </c>
      <c r="F188">
        <v>62</v>
      </c>
      <c r="H188" s="37">
        <f t="shared" si="13"/>
        <v>117.431429558382</v>
      </c>
      <c r="I188" s="45">
        <f t="shared" si="14"/>
        <v>0.00301907054009979</v>
      </c>
      <c r="J188" s="45"/>
      <c r="K188" s="46">
        <f t="shared" si="15"/>
        <v>0.634986766149744</v>
      </c>
      <c r="L188" s="47">
        <f t="shared" si="16"/>
        <v>2.88433871276832</v>
      </c>
      <c r="M188" s="47">
        <f t="shared" si="17"/>
        <v>7.61465420170835</v>
      </c>
      <c r="N188" s="28">
        <f t="shared" si="18"/>
        <v>2.59590484149148</v>
      </c>
      <c r="P188" s="35" t="s">
        <v>181</v>
      </c>
      <c r="Q188" s="35">
        <v>9.94</v>
      </c>
      <c r="R188" s="49">
        <v>26441</v>
      </c>
      <c r="S188" s="35" t="s">
        <v>189</v>
      </c>
      <c r="T188" s="49">
        <v>0</v>
      </c>
      <c r="U188" s="35">
        <v>19268482</v>
      </c>
      <c r="V188" s="49">
        <v>0</v>
      </c>
      <c r="W188" s="35"/>
    </row>
    <row r="189" spans="4:23">
      <c r="D189" s="35" t="s">
        <v>181</v>
      </c>
      <c r="E189" s="36">
        <v>19.7</v>
      </c>
      <c r="F189">
        <v>62</v>
      </c>
      <c r="H189" s="37">
        <f t="shared" si="13"/>
        <v>118.030569505108</v>
      </c>
      <c r="I189" s="45">
        <f t="shared" si="14"/>
        <v>0.00301907054009979</v>
      </c>
      <c r="J189" s="45"/>
      <c r="K189" s="46">
        <f t="shared" si="15"/>
        <v>0.633273873685958</v>
      </c>
      <c r="L189" s="47">
        <f t="shared" si="16"/>
        <v>2.89123445497808</v>
      </c>
      <c r="M189" s="47">
        <f t="shared" si="17"/>
        <v>7.63285896114213</v>
      </c>
      <c r="N189" s="28">
        <f t="shared" si="18"/>
        <v>2.60211100948027</v>
      </c>
      <c r="P189" s="35" t="s">
        <v>181</v>
      </c>
      <c r="Q189" s="35">
        <v>9.96</v>
      </c>
      <c r="R189" s="49">
        <v>24842</v>
      </c>
      <c r="S189" s="35" t="s">
        <v>75</v>
      </c>
      <c r="T189" s="49">
        <v>0</v>
      </c>
      <c r="U189" s="35">
        <v>21777490</v>
      </c>
      <c r="V189" s="49">
        <v>0</v>
      </c>
      <c r="W189" s="35"/>
    </row>
    <row r="190" spans="4:23">
      <c r="D190" s="35" t="s">
        <v>181</v>
      </c>
      <c r="E190" s="38">
        <v>19.8</v>
      </c>
      <c r="F190">
        <v>62</v>
      </c>
      <c r="H190" s="37">
        <f t="shared" si="13"/>
        <v>118.629709451835</v>
      </c>
      <c r="I190" s="45">
        <f t="shared" si="14"/>
        <v>0.00301907054009979</v>
      </c>
      <c r="J190" s="45"/>
      <c r="K190" s="46">
        <f t="shared" si="15"/>
        <v>0.631573676773531</v>
      </c>
      <c r="L190" s="47">
        <f t="shared" si="16"/>
        <v>2.89810905978303</v>
      </c>
      <c r="M190" s="47">
        <f t="shared" si="17"/>
        <v>7.65100791782721</v>
      </c>
      <c r="N190" s="28">
        <f t="shared" si="18"/>
        <v>2.60829815380473</v>
      </c>
      <c r="P190" s="35" t="s">
        <v>181</v>
      </c>
      <c r="Q190" s="35">
        <v>9.51</v>
      </c>
      <c r="R190" s="49">
        <v>24488</v>
      </c>
      <c r="S190" s="35" t="s">
        <v>190</v>
      </c>
      <c r="T190" s="49">
        <v>0.26</v>
      </c>
      <c r="U190" s="35">
        <v>25302471</v>
      </c>
      <c r="V190" s="49">
        <v>0.26</v>
      </c>
      <c r="W190" s="35"/>
    </row>
    <row r="191" spans="4:23">
      <c r="D191" s="35" t="s">
        <v>181</v>
      </c>
      <c r="E191" s="36">
        <v>19.9</v>
      </c>
      <c r="F191">
        <v>62</v>
      </c>
      <c r="H191" s="37">
        <f t="shared" si="13"/>
        <v>119.228849398561</v>
      </c>
      <c r="I191" s="45">
        <f t="shared" si="14"/>
        <v>0.00301907054009979</v>
      </c>
      <c r="J191" s="45"/>
      <c r="K191" s="46">
        <f t="shared" si="15"/>
        <v>0.629886016065394</v>
      </c>
      <c r="L191" s="47">
        <f t="shared" si="16"/>
        <v>2.90496267496255</v>
      </c>
      <c r="M191" s="47">
        <f t="shared" si="17"/>
        <v>7.66910146190114</v>
      </c>
      <c r="N191" s="28">
        <f t="shared" si="18"/>
        <v>2.6144664074663</v>
      </c>
      <c r="P191" s="35" t="s">
        <v>181</v>
      </c>
      <c r="Q191" s="35">
        <v>9.32</v>
      </c>
      <c r="R191" s="49">
        <v>26351</v>
      </c>
      <c r="S191" s="35" t="s">
        <v>191</v>
      </c>
      <c r="T191" s="49">
        <v>0</v>
      </c>
      <c r="U191" s="35">
        <v>29002808</v>
      </c>
      <c r="V191" s="49">
        <v>0</v>
      </c>
      <c r="W191" s="35"/>
    </row>
    <row r="192" spans="4:23">
      <c r="D192" s="35" t="s">
        <v>181</v>
      </c>
      <c r="E192" s="36">
        <v>20</v>
      </c>
      <c r="F192">
        <v>62</v>
      </c>
      <c r="H192" s="37">
        <f t="shared" si="13"/>
        <v>119.827989345288</v>
      </c>
      <c r="I192" s="45">
        <f t="shared" si="14"/>
        <v>0.00301907054009979</v>
      </c>
      <c r="J192" s="45"/>
      <c r="K192" s="46">
        <f t="shared" si="15"/>
        <v>0.628210735002225</v>
      </c>
      <c r="L192" s="47">
        <f t="shared" si="16"/>
        <v>2.91179544644572</v>
      </c>
      <c r="M192" s="47">
        <f t="shared" si="17"/>
        <v>7.6871399786167</v>
      </c>
      <c r="N192" s="28">
        <f t="shared" si="18"/>
        <v>2.62061590180115</v>
      </c>
      <c r="P192" s="35" t="s">
        <v>181</v>
      </c>
      <c r="Q192" s="35">
        <v>9.11</v>
      </c>
      <c r="R192" s="49">
        <v>25803</v>
      </c>
      <c r="S192" s="35" t="s">
        <v>192</v>
      </c>
      <c r="T192" s="49">
        <v>0</v>
      </c>
      <c r="U192" s="35">
        <v>31461834</v>
      </c>
      <c r="V192" s="49">
        <v>0</v>
      </c>
      <c r="W192" s="35"/>
    </row>
    <row r="193" spans="4:23">
      <c r="D193" s="35" t="s">
        <v>181</v>
      </c>
      <c r="E193" s="38">
        <v>20.1</v>
      </c>
      <c r="F193">
        <v>62</v>
      </c>
      <c r="H193" s="37">
        <f t="shared" si="13"/>
        <v>120.427129292014</v>
      </c>
      <c r="I193" s="45">
        <f t="shared" si="14"/>
        <v>0.00301907054009979</v>
      </c>
      <c r="J193" s="45"/>
      <c r="K193" s="46">
        <f t="shared" si="15"/>
        <v>0.626547679750007</v>
      </c>
      <c r="L193" s="47">
        <f t="shared" si="16"/>
        <v>2.9186075183435</v>
      </c>
      <c r="M193" s="47">
        <f t="shared" si="17"/>
        <v>7.70512384842683</v>
      </c>
      <c r="N193" s="28">
        <f t="shared" si="18"/>
        <v>2.62674676650915</v>
      </c>
      <c r="P193" s="35" t="s">
        <v>181</v>
      </c>
      <c r="Q193" s="35">
        <v>8.89</v>
      </c>
      <c r="R193" s="49">
        <v>25787</v>
      </c>
      <c r="S193" s="35" t="s">
        <v>193</v>
      </c>
      <c r="T193" s="49">
        <v>0</v>
      </c>
      <c r="U193" s="35">
        <v>35053547</v>
      </c>
      <c r="V193" s="49">
        <v>0</v>
      </c>
      <c r="W193" s="35"/>
    </row>
    <row r="194" spans="4:23">
      <c r="D194" s="35" t="s">
        <v>181</v>
      </c>
      <c r="E194" s="36">
        <v>20.2</v>
      </c>
      <c r="F194">
        <v>62</v>
      </c>
      <c r="H194" s="37">
        <f>3484.4*$B$3*E194/$B$4/$B$11</f>
        <v>121.026269238741</v>
      </c>
      <c r="I194" s="45">
        <f>PI()*(F194/2/1000)*(F194/2/1000)</f>
        <v>0.00301907054009979</v>
      </c>
      <c r="J194" s="45"/>
      <c r="K194" s="46">
        <f>2.5*POWER(($B$2-H194)*$B$6/H194/H194,0.25)</f>
        <v>0.624896699139297</v>
      </c>
      <c r="L194" s="47">
        <f>250000000*I194*E194*K194/$B$4/$B$11/10000</f>
        <v>2.92539903298021</v>
      </c>
      <c r="M194" s="47">
        <f>6.6/2.5*L194</f>
        <v>7.72305344706775</v>
      </c>
      <c r="N194" s="28">
        <f t="shared" si="18"/>
        <v>2.63285912968219</v>
      </c>
      <c r="P194" s="35" t="s">
        <v>181</v>
      </c>
      <c r="Q194" s="35">
        <v>8.37</v>
      </c>
      <c r="R194" s="49">
        <v>29690</v>
      </c>
      <c r="S194" s="35" t="s">
        <v>194</v>
      </c>
      <c r="T194" s="49">
        <v>0</v>
      </c>
      <c r="U194" s="35">
        <v>39552510</v>
      </c>
      <c r="V194" s="49">
        <v>0</v>
      </c>
      <c r="W194" s="35"/>
    </row>
    <row r="195" spans="4:23">
      <c r="D195" s="35" t="s">
        <v>181</v>
      </c>
      <c r="E195" s="36">
        <v>20.3</v>
      </c>
      <c r="F195">
        <v>62</v>
      </c>
      <c r="H195" s="37">
        <f>3484.4*$B$3*E195/$B$4/$B$11</f>
        <v>121.625409185467</v>
      </c>
      <c r="I195" s="45">
        <f>PI()*(F195/2/1000)*(F195/2/1000)</f>
        <v>0.00301907054009979</v>
      </c>
      <c r="J195" s="45"/>
      <c r="K195" s="46">
        <f>2.5*POWER(($B$2-H195)*$B$6/H195/H195,0.25)</f>
        <v>0.623257644606129</v>
      </c>
      <c r="L195" s="47">
        <f>250000000*I195*E195*K195/$B$4/$B$11/10000</f>
        <v>2.93217013092428</v>
      </c>
      <c r="M195" s="47">
        <f>6.6/2.5*L195</f>
        <v>7.74092914564009</v>
      </c>
      <c r="N195" s="28">
        <f>2.25/2.5*L195</f>
        <v>2.63895311783185</v>
      </c>
      <c r="P195" s="35" t="s">
        <v>181</v>
      </c>
      <c r="Q195" s="35">
        <v>8.04</v>
      </c>
      <c r="R195" s="49">
        <v>28735</v>
      </c>
      <c r="S195" s="35" t="s">
        <v>195</v>
      </c>
      <c r="T195" s="49">
        <v>3.18</v>
      </c>
      <c r="U195" s="35">
        <v>44238709</v>
      </c>
      <c r="V195" s="49">
        <v>3.18</v>
      </c>
      <c r="W195" s="35"/>
    </row>
    <row r="196" spans="4:23">
      <c r="D196" s="35" t="s">
        <v>181</v>
      </c>
      <c r="E196" s="38">
        <v>20.4</v>
      </c>
      <c r="F196">
        <v>62</v>
      </c>
      <c r="H196" s="37">
        <f>3484.4*$B$3*E196/$B$4/$B$11</f>
        <v>122.224549132194</v>
      </c>
      <c r="I196" s="45">
        <f>PI()*(F196/2/1000)*(F196/2/1000)</f>
        <v>0.00301907054009979</v>
      </c>
      <c r="J196" s="45"/>
      <c r="K196" s="46">
        <f>2.5*POWER(($B$2-H196)*$B$6/H196/H196,0.25)</f>
        <v>0.621630370134516</v>
      </c>
      <c r="L196" s="47">
        <f>250000000*I196*E196*K196/$B$4/$B$11/10000</f>
        <v>2.93892095101831</v>
      </c>
      <c r="M196" s="47">
        <f>6.6/2.5*L196</f>
        <v>7.75875131068835</v>
      </c>
      <c r="N196" s="28">
        <f>2.25/2.5*L196</f>
        <v>2.64502885591648</v>
      </c>
      <c r="P196" s="35" t="s">
        <v>181</v>
      </c>
      <c r="Q196" s="35">
        <v>7.58</v>
      </c>
      <c r="R196" s="49">
        <v>30423</v>
      </c>
      <c r="S196" s="35" t="s">
        <v>196</v>
      </c>
      <c r="T196" s="49">
        <v>0.87</v>
      </c>
      <c r="U196" s="35">
        <v>49362734</v>
      </c>
      <c r="V196" s="49">
        <v>0.87</v>
      </c>
      <c r="W196" s="35"/>
    </row>
    <row r="197" spans="4:23">
      <c r="D197" s="35" t="s">
        <v>181</v>
      </c>
      <c r="E197" s="36">
        <v>20.5</v>
      </c>
      <c r="F197">
        <v>62</v>
      </c>
      <c r="H197" s="37">
        <f>3484.4*$B$3*E197/$B$4/$B$11</f>
        <v>122.82368907892</v>
      </c>
      <c r="I197" s="45">
        <f>PI()*(F197/2/1000)*(F197/2/1000)</f>
        <v>0.00301907054009979</v>
      </c>
      <c r="J197" s="45"/>
      <c r="K197" s="46">
        <f>2.5*POWER(($B$2-H197)*$B$6/H197/H197,0.25)</f>
        <v>0.620014732200505</v>
      </c>
      <c r="L197" s="47">
        <f>250000000*I197*E197*K197/$B$4/$B$11/10000</f>
        <v>2.94565163040855</v>
      </c>
      <c r="M197" s="47">
        <f>6.6/2.5*L197</f>
        <v>7.77652030427858</v>
      </c>
      <c r="N197" s="28">
        <f>2.25/2.5*L197</f>
        <v>2.6510864673677</v>
      </c>
      <c r="P197" s="35" t="s">
        <v>181</v>
      </c>
      <c r="Q197" s="35">
        <v>7.43</v>
      </c>
      <c r="R197" s="49">
        <v>32295</v>
      </c>
      <c r="S197" s="35" t="s">
        <v>81</v>
      </c>
      <c r="T197" s="49">
        <v>0</v>
      </c>
      <c r="U197" s="35">
        <v>51972208</v>
      </c>
      <c r="V197" s="49">
        <v>0</v>
      </c>
      <c r="W197" s="35"/>
    </row>
    <row r="198" spans="4:23">
      <c r="D198" s="35" t="s">
        <v>181</v>
      </c>
      <c r="E198" s="36">
        <v>20.6</v>
      </c>
      <c r="F198">
        <v>62</v>
      </c>
      <c r="H198" s="37">
        <f>3484.4*$B$3*E198/$B$4/$B$11</f>
        <v>123.422829025646</v>
      </c>
      <c r="I198" s="45">
        <f>PI()*(F198/2/1000)*(F198/2/1000)</f>
        <v>0.00301907054009979</v>
      </c>
      <c r="J198" s="45"/>
      <c r="K198" s="46">
        <f>2.5*POWER(($B$2-H198)*$B$6/H198/H198,0.25)</f>
        <v>0.618410589717708</v>
      </c>
      <c r="L198" s="47">
        <f>250000000*I198*E198*K198/$B$4/$B$11/10000</f>
        <v>2.95236230457361</v>
      </c>
      <c r="M198" s="47">
        <f>6.6/2.5*L198</f>
        <v>7.79423648407433</v>
      </c>
      <c r="N198" s="28">
        <f>2.25/2.5*L198</f>
        <v>2.65712607411625</v>
      </c>
      <c r="P198" s="35" t="s">
        <v>181</v>
      </c>
      <c r="Q198" s="35">
        <v>7.33</v>
      </c>
      <c r="R198" s="49">
        <v>24701</v>
      </c>
      <c r="S198" s="35" t="s">
        <v>197</v>
      </c>
      <c r="T198" s="49">
        <v>0.8</v>
      </c>
      <c r="U198" s="35">
        <v>53995971</v>
      </c>
      <c r="V198" s="49">
        <v>0.8</v>
      </c>
      <c r="W198" s="35"/>
    </row>
    <row r="199" spans="4:23">
      <c r="D199" s="35" t="s">
        <v>181</v>
      </c>
      <c r="E199" s="38">
        <v>20.7</v>
      </c>
      <c r="F199">
        <v>62</v>
      </c>
      <c r="H199" s="37">
        <f>3484.4*$B$3*E199/$B$4/$B$11</f>
        <v>124.021968972373</v>
      </c>
      <c r="I199" s="45">
        <f>PI()*(F199/2/1000)*(F199/2/1000)</f>
        <v>0.00301907054009979</v>
      </c>
      <c r="J199" s="45"/>
      <c r="K199" s="46">
        <f>2.5*POWER(($B$2-H199)*$B$6/H199/H199,0.25)</f>
        <v>0.6168178039843</v>
      </c>
      <c r="L199" s="47">
        <f>250000000*I199*E199*K199/$B$4/$B$11/10000</f>
        <v>2.95905310735264</v>
      </c>
      <c r="M199" s="47">
        <f>6.6/2.5*L199</f>
        <v>7.81190020341096</v>
      </c>
      <c r="N199" s="28">
        <f>2.25/2.5*L199</f>
        <v>2.66314779661737</v>
      </c>
      <c r="P199" s="35" t="s">
        <v>181</v>
      </c>
      <c r="Q199" s="35">
        <v>7.09</v>
      </c>
      <c r="R199" s="49">
        <v>30103</v>
      </c>
      <c r="S199" s="35" t="s">
        <v>198</v>
      </c>
      <c r="T199" s="49">
        <v>0</v>
      </c>
      <c r="U199" s="35">
        <v>55511190</v>
      </c>
      <c r="V199" s="49">
        <v>0</v>
      </c>
      <c r="W199" s="35"/>
    </row>
    <row r="200" spans="4:23">
      <c r="D200" s="35" t="s">
        <v>199</v>
      </c>
      <c r="E200" s="36">
        <v>20.8</v>
      </c>
      <c r="F200">
        <v>62</v>
      </c>
      <c r="H200" s="37">
        <f>3484.4*$B$3*E200/$B$4/$B$11</f>
        <v>124.621108919099</v>
      </c>
      <c r="I200" s="45">
        <f>PI()*(F200/2/1000)*(F200/2/1000)</f>
        <v>0.00301907054009979</v>
      </c>
      <c r="J200" s="45"/>
      <c r="K200" s="46">
        <f>2.5*POWER(($B$2-H200)*$B$6/H200/H200,0.25)</f>
        <v>0.615236238631405</v>
      </c>
      <c r="L200" s="47">
        <f>250000000*I200*E200*K200/$B$4/$B$11/10000</f>
        <v>2.96572417097287</v>
      </c>
      <c r="M200" s="47">
        <f>6.6/2.5*L200</f>
        <v>7.82951181136837</v>
      </c>
      <c r="N200" s="28">
        <f>2.25/2.5*L200</f>
        <v>2.66915175387558</v>
      </c>
      <c r="P200" s="35" t="s">
        <v>199</v>
      </c>
      <c r="Q200" s="35">
        <v>10.15</v>
      </c>
      <c r="R200" s="49">
        <v>30221</v>
      </c>
      <c r="S200" s="35" t="s">
        <v>200</v>
      </c>
      <c r="T200" s="49">
        <v>0</v>
      </c>
      <c r="U200" s="35">
        <v>5963738</v>
      </c>
      <c r="V200" s="49">
        <v>0</v>
      </c>
      <c r="W200" s="35"/>
    </row>
    <row r="201" spans="4:23">
      <c r="D201" s="35"/>
      <c r="E201" s="36"/>
      <c r="F201"/>
      <c r="H201" s="37"/>
      <c r="I201" s="45"/>
      <c r="J201" s="45"/>
      <c r="K201" s="46"/>
      <c r="L201" s="47"/>
      <c r="M201" s="47"/>
      <c r="N201" s="28"/>
      <c r="P201" s="35" t="s">
        <v>199</v>
      </c>
      <c r="Q201" s="35">
        <v>9.86</v>
      </c>
      <c r="R201" s="49">
        <v>26536</v>
      </c>
      <c r="S201" s="35" t="s">
        <v>172</v>
      </c>
      <c r="T201" s="49">
        <v>1.22</v>
      </c>
      <c r="U201" s="35">
        <v>9305502</v>
      </c>
      <c r="V201" s="49">
        <v>1.22</v>
      </c>
      <c r="W201" s="35"/>
    </row>
    <row r="202" spans="4:23">
      <c r="D202" s="35"/>
      <c r="E202" s="38"/>
      <c r="F202"/>
      <c r="H202" s="37"/>
      <c r="I202" s="45"/>
      <c r="J202" s="45"/>
      <c r="K202" s="46"/>
      <c r="L202" s="47"/>
      <c r="M202" s="47"/>
      <c r="N202" s="28"/>
      <c r="P202" s="35" t="s">
        <v>199</v>
      </c>
      <c r="Q202" s="35">
        <v>9.57</v>
      </c>
      <c r="R202" s="49">
        <v>36328</v>
      </c>
      <c r="S202" s="35" t="s">
        <v>201</v>
      </c>
      <c r="T202" s="49">
        <v>0</v>
      </c>
      <c r="U202" s="35">
        <v>13106998</v>
      </c>
      <c r="V202" s="49">
        <v>0</v>
      </c>
      <c r="W202" s="35"/>
    </row>
    <row r="203" spans="4:23">
      <c r="D203" s="35"/>
      <c r="E203" s="36"/>
      <c r="F203"/>
      <c r="H203" s="37"/>
      <c r="I203" s="45"/>
      <c r="J203" s="45"/>
      <c r="K203" s="46"/>
      <c r="L203" s="47"/>
      <c r="M203" s="47"/>
      <c r="N203" s="28"/>
      <c r="P203" s="35" t="s">
        <v>199</v>
      </c>
      <c r="Q203" s="35">
        <v>9.42</v>
      </c>
      <c r="R203" s="49">
        <v>32253</v>
      </c>
      <c r="S203" s="35" t="s">
        <v>57</v>
      </c>
      <c r="T203" s="49">
        <v>0.49</v>
      </c>
      <c r="U203" s="35">
        <v>17404927</v>
      </c>
      <c r="V203" s="49">
        <v>0.49</v>
      </c>
      <c r="W203" s="35"/>
    </row>
    <row r="204" spans="4:23">
      <c r="D204" s="35"/>
      <c r="E204" s="36"/>
      <c r="F204"/>
      <c r="H204" s="37"/>
      <c r="I204" s="45"/>
      <c r="J204" s="45"/>
      <c r="K204" s="46"/>
      <c r="L204" s="47"/>
      <c r="M204" s="47"/>
      <c r="N204" s="28"/>
      <c r="P204" s="35" t="s">
        <v>199</v>
      </c>
      <c r="Q204" s="35">
        <v>9.24</v>
      </c>
      <c r="R204" s="49">
        <v>21148</v>
      </c>
      <c r="S204" s="35" t="s">
        <v>202</v>
      </c>
      <c r="T204" s="49">
        <v>2.23</v>
      </c>
      <c r="U204" s="35">
        <v>21452578</v>
      </c>
      <c r="V204" s="49">
        <v>2.23</v>
      </c>
      <c r="W204" s="35"/>
    </row>
    <row r="205" spans="4:23">
      <c r="D205" s="35"/>
      <c r="E205" s="38"/>
      <c r="F205"/>
      <c r="H205" s="37"/>
      <c r="I205" s="45"/>
      <c r="J205" s="45"/>
      <c r="K205" s="46"/>
      <c r="L205" s="47"/>
      <c r="M205" s="47"/>
      <c r="N205" s="28"/>
      <c r="P205" s="35" t="s">
        <v>199</v>
      </c>
      <c r="Q205" s="35">
        <v>8.82</v>
      </c>
      <c r="R205" s="49">
        <v>25192</v>
      </c>
      <c r="S205" s="35" t="s">
        <v>203</v>
      </c>
      <c r="T205" s="49">
        <v>0.67</v>
      </c>
      <c r="U205" s="35">
        <v>25304488</v>
      </c>
      <c r="V205" s="49">
        <v>0.67</v>
      </c>
      <c r="W205" s="35"/>
    </row>
    <row r="206" spans="4:23">
      <c r="D206" s="35"/>
      <c r="E206" s="36"/>
      <c r="F206"/>
      <c r="H206" s="37"/>
      <c r="I206" s="45"/>
      <c r="J206" s="45"/>
      <c r="K206" s="46"/>
      <c r="L206" s="47"/>
      <c r="M206" s="47"/>
      <c r="N206" s="28"/>
      <c r="P206" s="35" t="s">
        <v>199</v>
      </c>
      <c r="Q206" s="35">
        <v>8.7</v>
      </c>
      <c r="R206" s="49">
        <v>24906</v>
      </c>
      <c r="S206" s="35" t="s">
        <v>204</v>
      </c>
      <c r="T206" s="49">
        <v>1.14</v>
      </c>
      <c r="U206" s="35">
        <v>28162844</v>
      </c>
      <c r="V206" s="49">
        <v>1.14</v>
      </c>
      <c r="W206" s="35"/>
    </row>
    <row r="207" spans="4:23">
      <c r="D207" s="35"/>
      <c r="E207" s="36"/>
      <c r="F207"/>
      <c r="H207" s="37"/>
      <c r="I207" s="45"/>
      <c r="J207" s="45"/>
      <c r="K207" s="46"/>
      <c r="L207" s="47"/>
      <c r="M207" s="47"/>
      <c r="N207" s="28"/>
      <c r="P207" s="35" t="s">
        <v>199</v>
      </c>
      <c r="Q207" s="35">
        <v>8.13</v>
      </c>
      <c r="R207" s="49">
        <v>22206</v>
      </c>
      <c r="S207" s="35" t="s">
        <v>205</v>
      </c>
      <c r="T207" s="49">
        <v>1.54</v>
      </c>
      <c r="U207" s="35">
        <v>31623845</v>
      </c>
      <c r="V207" s="49">
        <v>1.54</v>
      </c>
      <c r="W207" s="35"/>
    </row>
    <row r="208" spans="4:23">
      <c r="D208" s="35"/>
      <c r="E208" s="38"/>
      <c r="F208"/>
      <c r="H208" s="37"/>
      <c r="I208" s="45"/>
      <c r="J208" s="45"/>
      <c r="K208" s="46"/>
      <c r="L208" s="47"/>
      <c r="M208" s="47"/>
      <c r="N208" s="28"/>
      <c r="P208" s="35" t="s">
        <v>199</v>
      </c>
      <c r="Q208" s="35">
        <v>7.93</v>
      </c>
      <c r="R208" s="49">
        <v>24191</v>
      </c>
      <c r="S208" s="35" t="s">
        <v>206</v>
      </c>
      <c r="T208" s="49">
        <v>0.17</v>
      </c>
      <c r="U208" s="35">
        <v>35923521</v>
      </c>
      <c r="V208" s="49">
        <v>0.17</v>
      </c>
      <c r="W208" s="35"/>
    </row>
    <row r="209" spans="4:23">
      <c r="D209" s="35"/>
      <c r="E209" s="36"/>
      <c r="F209"/>
      <c r="H209" s="37"/>
      <c r="I209" s="45"/>
      <c r="J209" s="45"/>
      <c r="K209" s="46"/>
      <c r="L209" s="47"/>
      <c r="M209" s="47"/>
      <c r="N209" s="28"/>
      <c r="P209" s="35" t="s">
        <v>199</v>
      </c>
      <c r="Q209" s="35">
        <v>7.5</v>
      </c>
      <c r="R209" s="49">
        <v>23484</v>
      </c>
      <c r="S209" s="35" t="s">
        <v>207</v>
      </c>
      <c r="T209" s="49">
        <v>1.61</v>
      </c>
      <c r="U209" s="35">
        <v>39533274</v>
      </c>
      <c r="V209" s="49">
        <v>1.61</v>
      </c>
      <c r="W209" s="35"/>
    </row>
    <row r="210" spans="4:23">
      <c r="D210" s="35"/>
      <c r="E210" s="36"/>
      <c r="F210"/>
      <c r="H210" s="37"/>
      <c r="I210" s="45"/>
      <c r="J210" s="45"/>
      <c r="K210" s="46"/>
      <c r="L210" s="47"/>
      <c r="M210" s="47"/>
      <c r="N210" s="28"/>
      <c r="P210" s="35" t="s">
        <v>199</v>
      </c>
      <c r="Q210" s="35">
        <v>7.5</v>
      </c>
      <c r="R210" s="49">
        <v>26349</v>
      </c>
      <c r="S210" s="35" t="s">
        <v>208</v>
      </c>
      <c r="T210" s="49">
        <v>0.33</v>
      </c>
      <c r="U210" s="35">
        <v>41927470</v>
      </c>
      <c r="V210" s="49">
        <v>0.33</v>
      </c>
      <c r="W210" s="35"/>
    </row>
    <row r="211" spans="4:23">
      <c r="D211" s="35"/>
      <c r="E211" s="38"/>
      <c r="F211"/>
      <c r="H211" s="37"/>
      <c r="I211" s="45"/>
      <c r="J211" s="45"/>
      <c r="K211" s="46"/>
      <c r="L211" s="47"/>
      <c r="M211" s="47"/>
      <c r="N211" s="28"/>
      <c r="P211" s="35" t="s">
        <v>199</v>
      </c>
      <c r="Q211" s="35">
        <v>7.05</v>
      </c>
      <c r="R211" s="49">
        <v>29002</v>
      </c>
      <c r="S211" s="35" t="s">
        <v>209</v>
      </c>
      <c r="T211" s="49">
        <v>0</v>
      </c>
      <c r="U211" s="35">
        <v>45613333</v>
      </c>
      <c r="V211" s="49">
        <v>0</v>
      </c>
      <c r="W211" s="35"/>
    </row>
    <row r="212" spans="4:23">
      <c r="D212" s="35"/>
      <c r="E212" s="36"/>
      <c r="F212"/>
      <c r="H212" s="37"/>
      <c r="I212" s="45"/>
      <c r="J212" s="45"/>
      <c r="K212" s="46"/>
      <c r="L212" s="47"/>
      <c r="M212" s="47"/>
      <c r="N212" s="28"/>
      <c r="P212" s="35" t="s">
        <v>210</v>
      </c>
      <c r="Q212" s="35">
        <v>11</v>
      </c>
      <c r="R212" s="49">
        <v>28604</v>
      </c>
      <c r="S212" s="35" t="s">
        <v>170</v>
      </c>
      <c r="T212" s="49">
        <v>0</v>
      </c>
      <c r="U212" s="35">
        <v>492625</v>
      </c>
      <c r="V212" s="49">
        <v>0</v>
      </c>
      <c r="W212" s="35"/>
    </row>
    <row r="213" spans="4:23">
      <c r="D213" s="35"/>
      <c r="E213" s="36"/>
      <c r="F213"/>
      <c r="H213" s="37"/>
      <c r="I213" s="45"/>
      <c r="J213" s="45"/>
      <c r="K213" s="46"/>
      <c r="L213" s="47"/>
      <c r="M213" s="47"/>
      <c r="N213" s="28"/>
      <c r="P213" s="35" t="s">
        <v>210</v>
      </c>
      <c r="Q213" s="35">
        <v>10.35</v>
      </c>
      <c r="R213" s="49">
        <v>24639</v>
      </c>
      <c r="S213" s="35" t="s">
        <v>211</v>
      </c>
      <c r="T213" s="49">
        <v>0.25</v>
      </c>
      <c r="U213" s="35">
        <v>8241570</v>
      </c>
      <c r="V213" s="49">
        <v>0.25</v>
      </c>
      <c r="W213" s="35"/>
    </row>
    <row r="214" spans="4:23">
      <c r="D214" s="35"/>
      <c r="E214" s="38"/>
      <c r="F214"/>
      <c r="H214" s="37"/>
      <c r="I214" s="45"/>
      <c r="J214" s="45"/>
      <c r="K214" s="46"/>
      <c r="L214" s="47"/>
      <c r="M214" s="47"/>
      <c r="N214" s="28"/>
      <c r="P214" s="35" t="s">
        <v>210</v>
      </c>
      <c r="Q214" s="35">
        <v>9.65</v>
      </c>
      <c r="R214" s="49">
        <v>20609</v>
      </c>
      <c r="S214" s="35" t="s">
        <v>212</v>
      </c>
      <c r="T214" s="49">
        <v>1</v>
      </c>
      <c r="U214" s="35">
        <v>13577859</v>
      </c>
      <c r="V214" s="49">
        <v>1</v>
      </c>
      <c r="W214" s="35"/>
    </row>
    <row r="215" spans="4:23">
      <c r="D215" s="35"/>
      <c r="E215" s="36"/>
      <c r="F215"/>
      <c r="H215" s="37"/>
      <c r="I215" s="45"/>
      <c r="J215" s="45"/>
      <c r="K215" s="46"/>
      <c r="L215" s="47"/>
      <c r="M215" s="47"/>
      <c r="N215" s="28"/>
      <c r="P215" s="35" t="s">
        <v>213</v>
      </c>
      <c r="Q215" s="35">
        <v>10.23</v>
      </c>
      <c r="R215" s="49">
        <v>25570</v>
      </c>
      <c r="S215" s="35" t="s">
        <v>200</v>
      </c>
      <c r="T215" s="49">
        <v>1.48</v>
      </c>
      <c r="U215" s="35">
        <v>5124385</v>
      </c>
      <c r="V215" s="49">
        <v>1.48</v>
      </c>
      <c r="W215" s="35"/>
    </row>
    <row r="216" spans="4:23">
      <c r="D216" s="35"/>
      <c r="E216" s="36"/>
      <c r="F216"/>
      <c r="H216" s="37"/>
      <c r="I216" s="45"/>
      <c r="J216" s="45"/>
      <c r="K216" s="46"/>
      <c r="L216" s="47"/>
      <c r="M216" s="47"/>
      <c r="N216" s="28"/>
      <c r="P216" s="35" t="s">
        <v>213</v>
      </c>
      <c r="Q216" s="35">
        <v>9.96</v>
      </c>
      <c r="R216" s="49">
        <v>25557</v>
      </c>
      <c r="S216" s="35" t="s">
        <v>214</v>
      </c>
      <c r="T216" s="49">
        <v>0</v>
      </c>
      <c r="U216" s="35">
        <v>9343167</v>
      </c>
      <c r="V216" s="49">
        <v>0</v>
      </c>
      <c r="W216" s="35"/>
    </row>
    <row r="217" spans="4:23">
      <c r="D217" s="35"/>
      <c r="E217" s="38"/>
      <c r="F217"/>
      <c r="H217" s="37"/>
      <c r="I217" s="45"/>
      <c r="J217" s="45"/>
      <c r="K217" s="46"/>
      <c r="L217" s="47"/>
      <c r="M217" s="47"/>
      <c r="N217" s="28"/>
      <c r="P217" s="35" t="s">
        <v>213</v>
      </c>
      <c r="Q217" s="35">
        <v>9.96</v>
      </c>
      <c r="R217" s="49">
        <v>25465</v>
      </c>
      <c r="S217" s="35" t="s">
        <v>75</v>
      </c>
      <c r="T217" s="49">
        <v>0</v>
      </c>
      <c r="U217" s="35">
        <v>9368632</v>
      </c>
      <c r="V217" s="49">
        <v>0</v>
      </c>
      <c r="W217" s="35"/>
    </row>
    <row r="218" spans="4:23">
      <c r="D218" s="35"/>
      <c r="E218" s="36"/>
      <c r="F218"/>
      <c r="H218" s="37"/>
      <c r="I218" s="45"/>
      <c r="J218" s="45"/>
      <c r="K218" s="46"/>
      <c r="L218" s="47"/>
      <c r="M218" s="47"/>
      <c r="N218" s="28"/>
      <c r="P218" s="35" t="s">
        <v>213</v>
      </c>
      <c r="Q218" s="35">
        <v>9.4</v>
      </c>
      <c r="R218" s="49">
        <v>25415</v>
      </c>
      <c r="S218" s="35" t="s">
        <v>215</v>
      </c>
      <c r="T218" s="49">
        <v>0</v>
      </c>
      <c r="U218" s="35">
        <v>13496340</v>
      </c>
      <c r="V218" s="49">
        <v>0</v>
      </c>
      <c r="W218" s="35"/>
    </row>
    <row r="219" spans="4:23">
      <c r="D219" s="35"/>
      <c r="E219" s="36"/>
      <c r="F219"/>
      <c r="H219" s="37"/>
      <c r="I219" s="45"/>
      <c r="J219" s="45"/>
      <c r="K219" s="46"/>
      <c r="L219" s="47"/>
      <c r="M219" s="47"/>
      <c r="N219" s="28"/>
      <c r="P219" s="35" t="s">
        <v>213</v>
      </c>
      <c r="Q219" s="35">
        <v>9.34</v>
      </c>
      <c r="R219" s="49">
        <v>26634</v>
      </c>
      <c r="S219" s="35" t="s">
        <v>216</v>
      </c>
      <c r="T219" s="49">
        <v>0</v>
      </c>
      <c r="U219" s="35">
        <v>14198815</v>
      </c>
      <c r="V219" s="49">
        <v>0</v>
      </c>
      <c r="W219" s="35"/>
    </row>
    <row r="220" spans="4:23">
      <c r="D220" s="35"/>
      <c r="E220" s="38"/>
      <c r="F220"/>
      <c r="H220" s="37"/>
      <c r="I220" s="45"/>
      <c r="J220" s="45"/>
      <c r="K220" s="46"/>
      <c r="L220" s="47"/>
      <c r="M220" s="47"/>
      <c r="N220" s="28"/>
      <c r="P220" s="35" t="s">
        <v>213</v>
      </c>
      <c r="Q220" s="35">
        <v>8.87</v>
      </c>
      <c r="R220" s="49">
        <v>27091</v>
      </c>
      <c r="S220" s="35" t="s">
        <v>217</v>
      </c>
      <c r="T220" s="49">
        <v>0</v>
      </c>
      <c r="U220" s="35">
        <v>19460518</v>
      </c>
      <c r="V220" s="49">
        <v>0</v>
      </c>
      <c r="W220" s="35"/>
    </row>
    <row r="221" spans="4:23">
      <c r="D221" s="35"/>
      <c r="E221" s="36"/>
      <c r="F221"/>
      <c r="H221" s="37"/>
      <c r="I221" s="45"/>
      <c r="J221" s="45"/>
      <c r="K221" s="46"/>
      <c r="L221" s="47"/>
      <c r="M221" s="47"/>
      <c r="N221" s="28"/>
      <c r="P221" s="35" t="s">
        <v>213</v>
      </c>
      <c r="Q221" s="35">
        <v>8.84</v>
      </c>
      <c r="R221" s="49">
        <v>23468</v>
      </c>
      <c r="S221" s="35" t="s">
        <v>77</v>
      </c>
      <c r="T221" s="49">
        <v>3</v>
      </c>
      <c r="U221" s="35">
        <v>21827234</v>
      </c>
      <c r="V221" s="49">
        <v>3</v>
      </c>
      <c r="W221" s="35"/>
    </row>
    <row r="222" spans="4:23">
      <c r="D222" s="35"/>
      <c r="E222" s="36"/>
      <c r="F222"/>
      <c r="H222" s="37"/>
      <c r="I222" s="45"/>
      <c r="J222" s="45"/>
      <c r="K222" s="46"/>
      <c r="L222" s="47"/>
      <c r="M222" s="47"/>
      <c r="N222" s="28"/>
      <c r="P222" s="35" t="s">
        <v>213</v>
      </c>
      <c r="Q222" s="35">
        <v>8.4</v>
      </c>
      <c r="R222" s="49">
        <v>22884</v>
      </c>
      <c r="S222" s="35" t="s">
        <v>218</v>
      </c>
      <c r="T222" s="49">
        <v>1.39</v>
      </c>
      <c r="U222" s="35">
        <v>24632585</v>
      </c>
      <c r="V222" s="49">
        <v>1.39</v>
      </c>
      <c r="W222" s="35"/>
    </row>
    <row r="223" spans="4:23">
      <c r="D223" s="35"/>
      <c r="E223" s="38"/>
      <c r="F223"/>
      <c r="H223" s="37"/>
      <c r="I223" s="45"/>
      <c r="J223" s="45"/>
      <c r="K223" s="46"/>
      <c r="L223" s="47"/>
      <c r="M223" s="47"/>
      <c r="N223" s="28"/>
      <c r="P223" s="35" t="s">
        <v>213</v>
      </c>
      <c r="Q223" s="35">
        <v>8.23</v>
      </c>
      <c r="R223" s="49">
        <v>23171</v>
      </c>
      <c r="S223" s="35" t="s">
        <v>219</v>
      </c>
      <c r="T223" s="49">
        <v>1.89</v>
      </c>
      <c r="U223" s="35">
        <v>26723393</v>
      </c>
      <c r="V223" s="49">
        <v>1.89</v>
      </c>
      <c r="W223" s="35"/>
    </row>
    <row r="224" spans="4:23">
      <c r="D224" s="35"/>
      <c r="E224" s="36"/>
      <c r="F224"/>
      <c r="H224" s="37"/>
      <c r="I224" s="45"/>
      <c r="J224" s="45"/>
      <c r="K224" s="46"/>
      <c r="L224" s="47"/>
      <c r="M224" s="47"/>
      <c r="N224" s="28"/>
      <c r="P224" s="35" t="s">
        <v>213</v>
      </c>
      <c r="Q224" s="35">
        <v>8.03</v>
      </c>
      <c r="R224" s="49">
        <v>23482</v>
      </c>
      <c r="S224" s="35" t="s">
        <v>220</v>
      </c>
      <c r="T224" s="49">
        <v>1.94</v>
      </c>
      <c r="U224" s="35">
        <v>28056850</v>
      </c>
      <c r="V224" s="49">
        <v>1.94</v>
      </c>
      <c r="W224" s="35"/>
    </row>
    <row r="225" spans="4:23">
      <c r="D225" s="35"/>
      <c r="E225" s="36"/>
      <c r="F225"/>
      <c r="H225" s="37"/>
      <c r="I225" s="45"/>
      <c r="J225" s="45"/>
      <c r="K225" s="46"/>
      <c r="L225" s="47"/>
      <c r="M225" s="47"/>
      <c r="N225" s="28"/>
      <c r="P225" s="35" t="s">
        <v>213</v>
      </c>
      <c r="Q225" s="35">
        <v>7.85</v>
      </c>
      <c r="R225" s="49">
        <v>22638</v>
      </c>
      <c r="S225" s="35" t="s">
        <v>221</v>
      </c>
      <c r="T225" s="49">
        <v>0.84</v>
      </c>
      <c r="U225" s="35">
        <v>31833177</v>
      </c>
      <c r="V225" s="49">
        <v>0.84</v>
      </c>
      <c r="W225" s="35"/>
    </row>
    <row r="226" spans="4:23">
      <c r="D226" s="35"/>
      <c r="E226" s="38"/>
      <c r="F226"/>
      <c r="H226" s="37"/>
      <c r="I226" s="45"/>
      <c r="J226" s="45"/>
      <c r="K226" s="46"/>
      <c r="L226" s="47"/>
      <c r="M226" s="47"/>
      <c r="N226" s="28"/>
      <c r="P226" s="35" t="s">
        <v>213</v>
      </c>
      <c r="Q226" s="35">
        <v>7.54</v>
      </c>
      <c r="R226" s="49">
        <v>23139</v>
      </c>
      <c r="S226" s="35" t="s">
        <v>164</v>
      </c>
      <c r="T226" s="49">
        <v>0</v>
      </c>
      <c r="U226" s="35">
        <v>33876579</v>
      </c>
      <c r="V226" s="49">
        <v>0</v>
      </c>
      <c r="W226" s="35"/>
    </row>
    <row r="227" spans="4:23">
      <c r="D227" s="35"/>
      <c r="E227" s="36"/>
      <c r="F227"/>
      <c r="H227" s="37"/>
      <c r="I227" s="45"/>
      <c r="J227" s="45"/>
      <c r="K227" s="46"/>
      <c r="L227" s="47"/>
      <c r="M227" s="47"/>
      <c r="N227" s="28"/>
      <c r="P227" s="35" t="s">
        <v>213</v>
      </c>
      <c r="Q227" s="35">
        <v>7.34</v>
      </c>
      <c r="R227" s="49">
        <v>21918</v>
      </c>
      <c r="S227" s="35" t="s">
        <v>222</v>
      </c>
      <c r="T227" s="49">
        <v>0</v>
      </c>
      <c r="U227" s="35">
        <v>36047348</v>
      </c>
      <c r="V227" s="49">
        <v>0</v>
      </c>
      <c r="W227" s="35"/>
    </row>
    <row r="228" spans="4:23">
      <c r="D228" s="35"/>
      <c r="E228" s="36"/>
      <c r="F228"/>
      <c r="H228" s="37"/>
      <c r="I228" s="45"/>
      <c r="J228" s="45"/>
      <c r="K228" s="46"/>
      <c r="L228" s="47"/>
      <c r="M228" s="47"/>
      <c r="N228" s="28"/>
      <c r="P228" s="35" t="s">
        <v>213</v>
      </c>
      <c r="Q228" s="35">
        <v>6.93</v>
      </c>
      <c r="R228" s="49">
        <v>26471</v>
      </c>
      <c r="S228" s="35" t="s">
        <v>223</v>
      </c>
      <c r="T228" s="49">
        <v>0</v>
      </c>
      <c r="U228" s="35">
        <v>39023448</v>
      </c>
      <c r="V228" s="49">
        <v>0</v>
      </c>
      <c r="W228" s="35"/>
    </row>
    <row r="229" spans="4:23">
      <c r="D229" s="35"/>
      <c r="E229" s="38"/>
      <c r="F229"/>
      <c r="H229" s="37"/>
      <c r="I229" s="45"/>
      <c r="J229" s="45"/>
      <c r="K229" s="46"/>
      <c r="L229" s="47"/>
      <c r="M229" s="47"/>
      <c r="N229" s="28"/>
      <c r="P229" s="35" t="s">
        <v>224</v>
      </c>
      <c r="Q229" s="35">
        <v>7.05</v>
      </c>
      <c r="R229" s="49">
        <v>16077</v>
      </c>
      <c r="S229" s="35" t="s">
        <v>225</v>
      </c>
      <c r="T229" s="49">
        <v>0</v>
      </c>
      <c r="U229" s="35">
        <v>81720</v>
      </c>
      <c r="V229" s="49">
        <v>0</v>
      </c>
      <c r="W229" s="35"/>
    </row>
    <row r="230" spans="4:23">
      <c r="D230" s="35"/>
      <c r="E230" s="36"/>
      <c r="F230"/>
      <c r="H230" s="37"/>
      <c r="I230" s="45"/>
      <c r="J230" s="45"/>
      <c r="K230" s="46"/>
      <c r="L230" s="47"/>
      <c r="M230" s="47"/>
      <c r="N230" s="28"/>
      <c r="P230" s="35" t="s">
        <v>224</v>
      </c>
      <c r="Q230" s="35">
        <v>6.6</v>
      </c>
      <c r="R230" s="49">
        <v>19833</v>
      </c>
      <c r="S230" s="35" t="s">
        <v>207</v>
      </c>
      <c r="T230" s="49">
        <v>1.68</v>
      </c>
      <c r="U230" s="35">
        <v>2945447</v>
      </c>
      <c r="V230" s="49">
        <v>1.68</v>
      </c>
      <c r="W230" s="35"/>
    </row>
    <row r="231" spans="4:23">
      <c r="D231" s="35"/>
      <c r="E231" s="36"/>
      <c r="F231"/>
      <c r="H231" s="37"/>
      <c r="I231" s="45"/>
      <c r="J231" s="45"/>
      <c r="K231" s="46"/>
      <c r="L231" s="47"/>
      <c r="M231" s="47"/>
      <c r="N231" s="28"/>
      <c r="P231" s="35" t="s">
        <v>224</v>
      </c>
      <c r="Q231" s="35">
        <v>7.05</v>
      </c>
      <c r="R231" s="49">
        <v>15673</v>
      </c>
      <c r="S231" s="35" t="s">
        <v>226</v>
      </c>
      <c r="T231" s="49">
        <v>0</v>
      </c>
      <c r="U231" s="35">
        <v>5202831</v>
      </c>
      <c r="V231" s="49">
        <v>0</v>
      </c>
      <c r="W231" s="35"/>
    </row>
    <row r="232" spans="4:23">
      <c r="D232" s="35"/>
      <c r="E232" s="38"/>
      <c r="F232"/>
      <c r="H232" s="37"/>
      <c r="I232" s="45"/>
      <c r="J232" s="45"/>
      <c r="K232" s="46"/>
      <c r="L232" s="47"/>
      <c r="M232" s="47"/>
      <c r="N232" s="28"/>
      <c r="P232" s="35" t="s">
        <v>224</v>
      </c>
      <c r="Q232" s="35">
        <v>7</v>
      </c>
      <c r="R232" s="49">
        <v>18637</v>
      </c>
      <c r="S232" s="35" t="s">
        <v>227</v>
      </c>
      <c r="T232" s="49">
        <v>0.26</v>
      </c>
      <c r="U232" s="35">
        <v>7372089</v>
      </c>
      <c r="V232" s="49">
        <v>0.26</v>
      </c>
      <c r="W232" s="35"/>
    </row>
    <row r="233" spans="4:23">
      <c r="D233" s="35"/>
      <c r="E233" s="36"/>
      <c r="F233"/>
      <c r="H233" s="37"/>
      <c r="I233" s="45"/>
      <c r="J233" s="45"/>
      <c r="K233" s="46"/>
      <c r="L233" s="47"/>
      <c r="M233" s="47"/>
      <c r="N233" s="28"/>
      <c r="P233" s="35" t="s">
        <v>228</v>
      </c>
      <c r="Q233" s="35">
        <v>7.46</v>
      </c>
      <c r="R233" s="49">
        <v>22561</v>
      </c>
      <c r="S233" s="35" t="s">
        <v>229</v>
      </c>
      <c r="T233" s="49">
        <v>0.96</v>
      </c>
      <c r="U233" s="35">
        <v>663435</v>
      </c>
      <c r="V233" s="49">
        <v>0.96</v>
      </c>
      <c r="W233" s="35"/>
    </row>
    <row r="234" spans="4:23">
      <c r="D234" s="35"/>
      <c r="E234" s="36"/>
      <c r="F234"/>
      <c r="H234" s="37"/>
      <c r="I234" s="45"/>
      <c r="J234" s="45"/>
      <c r="K234" s="46"/>
      <c r="L234" s="47"/>
      <c r="M234" s="47"/>
      <c r="N234" s="28"/>
      <c r="P234" s="35" t="s">
        <v>228</v>
      </c>
      <c r="Q234" s="35">
        <v>7.61</v>
      </c>
      <c r="R234" s="49">
        <v>26985</v>
      </c>
      <c r="S234" s="35" t="s">
        <v>230</v>
      </c>
      <c r="T234" s="49">
        <v>0</v>
      </c>
      <c r="U234" s="35">
        <v>2898500</v>
      </c>
      <c r="V234" s="49">
        <v>0</v>
      </c>
      <c r="W234" s="35"/>
    </row>
    <row r="235" spans="4:23">
      <c r="D235" s="35"/>
      <c r="E235" s="38"/>
      <c r="F235"/>
      <c r="H235" s="37"/>
      <c r="I235" s="45"/>
      <c r="J235" s="45"/>
      <c r="K235" s="46"/>
      <c r="L235" s="47"/>
      <c r="M235" s="47"/>
      <c r="N235" s="28"/>
      <c r="P235" s="35" t="s">
        <v>228</v>
      </c>
      <c r="Q235" s="35">
        <v>7.53</v>
      </c>
      <c r="R235" s="49">
        <v>26894</v>
      </c>
      <c r="S235" s="35" t="s">
        <v>81</v>
      </c>
      <c r="T235" s="49">
        <v>1.74</v>
      </c>
      <c r="U235" s="35">
        <v>5150413</v>
      </c>
      <c r="V235" s="49">
        <v>1.74</v>
      </c>
      <c r="W235" s="35"/>
    </row>
    <row r="236" spans="4:23">
      <c r="D236" s="35"/>
      <c r="E236" s="36"/>
      <c r="F236"/>
      <c r="H236" s="37"/>
      <c r="I236" s="45"/>
      <c r="J236" s="45"/>
      <c r="K236" s="46"/>
      <c r="L236" s="47"/>
      <c r="M236" s="47"/>
      <c r="N236" s="28"/>
      <c r="P236" s="35" t="s">
        <v>228</v>
      </c>
      <c r="Q236" s="35">
        <v>7.4</v>
      </c>
      <c r="R236" s="49">
        <v>26895</v>
      </c>
      <c r="S236" s="35" t="s">
        <v>231</v>
      </c>
      <c r="T236" s="49">
        <v>1.72</v>
      </c>
      <c r="U236" s="35">
        <v>7861163</v>
      </c>
      <c r="V236" s="49">
        <v>1.72</v>
      </c>
      <c r="W236" s="35"/>
    </row>
    <row r="237" spans="4:23">
      <c r="D237" s="35"/>
      <c r="E237" s="36"/>
      <c r="F237"/>
      <c r="H237" s="37"/>
      <c r="I237" s="45"/>
      <c r="J237" s="45"/>
      <c r="K237" s="46"/>
      <c r="L237" s="47"/>
      <c r="M237" s="47"/>
      <c r="N237" s="28"/>
      <c r="P237" s="35" t="s">
        <v>232</v>
      </c>
      <c r="Q237" s="35">
        <v>12.66</v>
      </c>
      <c r="R237" s="49">
        <v>3566</v>
      </c>
      <c r="S237" s="35" t="s">
        <v>233</v>
      </c>
      <c r="T237" s="49">
        <v>0</v>
      </c>
      <c r="U237" s="35">
        <v>1069164</v>
      </c>
      <c r="V237" s="49">
        <v>0</v>
      </c>
      <c r="W237" s="35"/>
    </row>
    <row r="238" spans="4:23">
      <c r="D238" s="35"/>
      <c r="E238" s="38"/>
      <c r="F238"/>
      <c r="H238" s="37"/>
      <c r="I238" s="45"/>
      <c r="J238" s="45"/>
      <c r="K238" s="46"/>
      <c r="L238" s="47"/>
      <c r="M238" s="47"/>
      <c r="N238" s="28"/>
      <c r="P238" s="35" t="s">
        <v>232</v>
      </c>
      <c r="Q238" s="35">
        <v>12.58</v>
      </c>
      <c r="R238" s="49">
        <v>17977</v>
      </c>
      <c r="S238" s="35" t="s">
        <v>20</v>
      </c>
      <c r="T238" s="49">
        <v>0</v>
      </c>
      <c r="U238" s="35">
        <v>1126384</v>
      </c>
      <c r="V238" s="49">
        <v>0</v>
      </c>
      <c r="W238" s="35"/>
    </row>
    <row r="239" spans="4:23">
      <c r="D239" s="35"/>
      <c r="E239" s="36"/>
      <c r="F239"/>
      <c r="H239" s="37"/>
      <c r="I239" s="45"/>
      <c r="J239" s="45"/>
      <c r="K239" s="46"/>
      <c r="L239" s="47"/>
      <c r="M239" s="47"/>
      <c r="N239" s="28"/>
      <c r="P239" s="35" t="s">
        <v>232</v>
      </c>
      <c r="Q239" s="35">
        <v>12.52</v>
      </c>
      <c r="R239" s="49">
        <v>32778</v>
      </c>
      <c r="S239" s="35" t="s">
        <v>234</v>
      </c>
      <c r="T239" s="49">
        <v>0.05</v>
      </c>
      <c r="U239" s="35">
        <v>1225802</v>
      </c>
      <c r="V239" s="49">
        <v>0.05</v>
      </c>
      <c r="W239" s="35"/>
    </row>
    <row r="240" spans="4:23">
      <c r="D240" s="35"/>
      <c r="E240" s="36"/>
      <c r="F240"/>
      <c r="H240" s="37"/>
      <c r="I240" s="45"/>
      <c r="J240" s="45"/>
      <c r="K240" s="46"/>
      <c r="L240" s="47"/>
      <c r="M240" s="47"/>
      <c r="N240" s="28"/>
      <c r="P240" s="35" t="s">
        <v>232</v>
      </c>
      <c r="Q240" s="35">
        <v>12.55</v>
      </c>
      <c r="R240" s="49">
        <v>31692</v>
      </c>
      <c r="S240" s="35" t="s">
        <v>235</v>
      </c>
      <c r="T240" s="49">
        <v>0</v>
      </c>
      <c r="U240" s="35">
        <v>1879063</v>
      </c>
      <c r="V240" s="49">
        <v>0</v>
      </c>
      <c r="W240" s="35"/>
    </row>
    <row r="241" spans="4:23">
      <c r="D241" s="35"/>
      <c r="E241" s="38"/>
      <c r="F241"/>
      <c r="H241" s="37"/>
      <c r="I241" s="45"/>
      <c r="J241" s="45"/>
      <c r="K241" s="46"/>
      <c r="L241" s="47"/>
      <c r="M241" s="47"/>
      <c r="N241" s="28"/>
      <c r="P241" s="35" t="s">
        <v>232</v>
      </c>
      <c r="Q241" s="35">
        <v>12.43</v>
      </c>
      <c r="R241" s="49">
        <v>35608</v>
      </c>
      <c r="S241" s="35" t="s">
        <v>24</v>
      </c>
      <c r="T241" s="49">
        <v>3.3</v>
      </c>
      <c r="U241" s="35">
        <v>3255753</v>
      </c>
      <c r="V241" s="49">
        <v>3.3</v>
      </c>
      <c r="W241" s="35"/>
    </row>
    <row r="242" spans="4:23">
      <c r="D242" s="35"/>
      <c r="E242" s="36"/>
      <c r="F242"/>
      <c r="H242" s="37"/>
      <c r="I242" s="45"/>
      <c r="J242" s="45"/>
      <c r="K242" s="46"/>
      <c r="L242" s="47"/>
      <c r="M242" s="47"/>
      <c r="N242" s="28"/>
      <c r="P242" s="35" t="s">
        <v>232</v>
      </c>
      <c r="Q242" s="35">
        <v>12.47</v>
      </c>
      <c r="R242" s="49">
        <v>31694</v>
      </c>
      <c r="S242" s="35" t="s">
        <v>27</v>
      </c>
      <c r="T242" s="49">
        <v>2.66</v>
      </c>
      <c r="U242" s="35">
        <v>4226849</v>
      </c>
      <c r="V242" s="49">
        <v>2.66</v>
      </c>
      <c r="W242" s="35"/>
    </row>
    <row r="243" spans="4:23">
      <c r="D243" s="35"/>
      <c r="E243" s="36"/>
      <c r="F243"/>
      <c r="H243" s="37"/>
      <c r="I243" s="45"/>
      <c r="J243" s="45"/>
      <c r="K243" s="46"/>
      <c r="L243" s="47"/>
      <c r="M243" s="47"/>
      <c r="N243" s="28"/>
      <c r="P243" s="35" t="s">
        <v>232</v>
      </c>
      <c r="Q243" s="35">
        <v>12.56</v>
      </c>
      <c r="R243" s="49">
        <v>30548</v>
      </c>
      <c r="S243" s="35" t="s">
        <v>236</v>
      </c>
      <c r="T243" s="49">
        <v>0</v>
      </c>
      <c r="U243" s="35">
        <v>5681005</v>
      </c>
      <c r="V243" s="49">
        <v>0</v>
      </c>
      <c r="W243" s="35"/>
    </row>
    <row r="244" spans="4:23">
      <c r="D244" s="35"/>
      <c r="E244" s="38"/>
      <c r="F244"/>
      <c r="H244" s="37"/>
      <c r="I244" s="45"/>
      <c r="J244" s="45"/>
      <c r="K244" s="46"/>
      <c r="L244" s="47"/>
      <c r="M244" s="47"/>
      <c r="N244" s="28"/>
      <c r="P244" s="35" t="s">
        <v>232</v>
      </c>
      <c r="Q244" s="35">
        <v>12.45</v>
      </c>
      <c r="R244" s="49">
        <v>28438</v>
      </c>
      <c r="S244" s="35" t="s">
        <v>237</v>
      </c>
      <c r="T244" s="49">
        <v>1.8</v>
      </c>
      <c r="U244" s="35">
        <v>7642087</v>
      </c>
      <c r="V244" s="49">
        <v>1.8</v>
      </c>
      <c r="W244" s="35"/>
    </row>
    <row r="245" spans="4:23">
      <c r="D245" s="35"/>
      <c r="E245" s="36"/>
      <c r="F245"/>
      <c r="H245" s="37"/>
      <c r="I245" s="45"/>
      <c r="J245" s="45"/>
      <c r="K245" s="46"/>
      <c r="L245" s="47"/>
      <c r="M245" s="47"/>
      <c r="N245" s="28"/>
      <c r="P245" s="35" t="s">
        <v>232</v>
      </c>
      <c r="Q245" s="35">
        <v>12.4</v>
      </c>
      <c r="R245" s="49">
        <v>31394</v>
      </c>
      <c r="S245" s="35" t="s">
        <v>238</v>
      </c>
      <c r="T245" s="49">
        <v>0</v>
      </c>
      <c r="U245" s="35">
        <v>9090678</v>
      </c>
      <c r="V245" s="49">
        <v>0</v>
      </c>
      <c r="W245" s="35"/>
    </row>
    <row r="246" spans="4:23">
      <c r="D246" s="35"/>
      <c r="E246" s="36"/>
      <c r="F246"/>
      <c r="H246" s="37"/>
      <c r="I246" s="45"/>
      <c r="J246" s="45"/>
      <c r="K246" s="46"/>
      <c r="L246" s="47"/>
      <c r="M246" s="47"/>
      <c r="N246" s="28"/>
      <c r="P246" s="35" t="s">
        <v>232</v>
      </c>
      <c r="Q246" s="35">
        <v>12.43</v>
      </c>
      <c r="R246" s="49">
        <v>30599</v>
      </c>
      <c r="S246" s="35" t="s">
        <v>239</v>
      </c>
      <c r="T246" s="49">
        <v>0</v>
      </c>
      <c r="U246" s="35">
        <v>9277202</v>
      </c>
      <c r="V246" s="49">
        <v>0</v>
      </c>
      <c r="W246" s="35"/>
    </row>
    <row r="247" spans="4:23">
      <c r="D247" s="35"/>
      <c r="E247" s="38"/>
      <c r="F247"/>
      <c r="H247" s="37"/>
      <c r="I247" s="45"/>
      <c r="J247" s="45"/>
      <c r="K247" s="46"/>
      <c r="L247" s="47"/>
      <c r="M247" s="47"/>
      <c r="N247" s="28"/>
      <c r="P247" s="35" t="s">
        <v>232</v>
      </c>
      <c r="Q247" s="35">
        <v>12.52</v>
      </c>
      <c r="R247" s="49">
        <v>32781</v>
      </c>
      <c r="S247" s="35" t="s">
        <v>31</v>
      </c>
      <c r="T247" s="49">
        <v>0.61</v>
      </c>
      <c r="U247" s="35">
        <v>11580800</v>
      </c>
      <c r="V247" s="49">
        <v>0.61</v>
      </c>
      <c r="W247" s="35"/>
    </row>
    <row r="248" spans="4:23">
      <c r="D248" s="35"/>
      <c r="E248" s="36"/>
      <c r="F248"/>
      <c r="H248" s="37"/>
      <c r="I248" s="45"/>
      <c r="J248" s="45"/>
      <c r="K248" s="46"/>
      <c r="L248" s="47"/>
      <c r="M248" s="47"/>
      <c r="N248" s="28"/>
      <c r="P248" s="35" t="s">
        <v>232</v>
      </c>
      <c r="Q248" s="35">
        <v>12.55</v>
      </c>
      <c r="R248" s="49">
        <v>35008</v>
      </c>
      <c r="S248" s="35" t="s">
        <v>240</v>
      </c>
      <c r="T248" s="49">
        <v>0.33</v>
      </c>
      <c r="U248" s="35">
        <v>15579907</v>
      </c>
      <c r="V248" s="49">
        <v>0.33</v>
      </c>
      <c r="W248" s="35"/>
    </row>
    <row r="249" spans="4:23">
      <c r="D249" s="35"/>
      <c r="E249" s="36"/>
      <c r="F249"/>
      <c r="H249" s="37"/>
      <c r="I249" s="45"/>
      <c r="J249" s="45"/>
      <c r="K249" s="46"/>
      <c r="L249" s="47"/>
      <c r="M249" s="47"/>
      <c r="N249" s="28"/>
      <c r="P249" s="35" t="s">
        <v>232</v>
      </c>
      <c r="Q249" s="35">
        <v>12.54</v>
      </c>
      <c r="R249" s="49">
        <v>32070</v>
      </c>
      <c r="S249" s="35" t="s">
        <v>241</v>
      </c>
      <c r="T249" s="49">
        <v>0</v>
      </c>
      <c r="U249" s="35">
        <v>17505510</v>
      </c>
      <c r="V249" s="49">
        <v>0</v>
      </c>
      <c r="W249" s="35"/>
    </row>
    <row r="250" spans="4:23">
      <c r="D250" s="35"/>
      <c r="E250" s="38"/>
      <c r="F250"/>
      <c r="H250" s="37"/>
      <c r="I250" s="45"/>
      <c r="J250" s="45"/>
      <c r="K250" s="46"/>
      <c r="L250" s="47"/>
      <c r="M250" s="47"/>
      <c r="N250" s="28"/>
      <c r="P250" s="35" t="s">
        <v>232</v>
      </c>
      <c r="Q250" s="35">
        <v>12.28</v>
      </c>
      <c r="R250" s="49">
        <v>25085</v>
      </c>
      <c r="S250" s="35" t="s">
        <v>242</v>
      </c>
      <c r="T250" s="49">
        <v>0</v>
      </c>
      <c r="U250" s="35">
        <v>19564335</v>
      </c>
      <c r="V250" s="49">
        <v>0</v>
      </c>
      <c r="W250" s="35"/>
    </row>
    <row r="251" spans="4:23">
      <c r="D251" s="35"/>
      <c r="E251" s="36"/>
      <c r="F251"/>
      <c r="H251" s="37"/>
      <c r="I251" s="45"/>
      <c r="J251" s="45"/>
      <c r="K251" s="46"/>
      <c r="L251" s="47"/>
      <c r="M251" s="47"/>
      <c r="N251" s="28"/>
      <c r="P251" s="35" t="s">
        <v>232</v>
      </c>
      <c r="Q251" s="35">
        <v>12.25</v>
      </c>
      <c r="R251" s="49">
        <v>32148</v>
      </c>
      <c r="S251" s="35" t="s">
        <v>243</v>
      </c>
      <c r="T251" s="49">
        <v>0</v>
      </c>
      <c r="U251" s="35">
        <v>25526243</v>
      </c>
      <c r="V251" s="49">
        <v>0</v>
      </c>
      <c r="W251" s="35"/>
    </row>
    <row r="252" spans="4:23">
      <c r="D252" s="35"/>
      <c r="E252" s="36"/>
      <c r="F252"/>
      <c r="H252" s="37"/>
      <c r="I252" s="45"/>
      <c r="J252" s="45"/>
      <c r="K252" s="46"/>
      <c r="L252" s="47"/>
      <c r="M252" s="47"/>
      <c r="N252" s="28"/>
      <c r="P252" s="35" t="s">
        <v>232</v>
      </c>
      <c r="Q252" s="35">
        <v>11.98</v>
      </c>
      <c r="R252" s="49">
        <v>30640</v>
      </c>
      <c r="S252" s="35" t="s">
        <v>167</v>
      </c>
      <c r="T252" s="49">
        <v>0</v>
      </c>
      <c r="U252" s="35">
        <v>28673900</v>
      </c>
      <c r="V252" s="49">
        <v>0</v>
      </c>
      <c r="W252" s="35"/>
    </row>
    <row r="253" spans="4:23">
      <c r="D253" s="35"/>
      <c r="E253" s="38"/>
      <c r="F253"/>
      <c r="H253" s="37"/>
      <c r="I253" s="45"/>
      <c r="J253" s="45"/>
      <c r="K253" s="46"/>
      <c r="L253" s="47"/>
      <c r="M253" s="47"/>
      <c r="N253" s="28"/>
      <c r="P253" s="35" t="s">
        <v>232</v>
      </c>
      <c r="Q253" s="35">
        <v>11.07</v>
      </c>
      <c r="R253" s="49">
        <v>27095</v>
      </c>
      <c r="S253" s="35" t="s">
        <v>52</v>
      </c>
      <c r="T253" s="49">
        <v>2.15</v>
      </c>
      <c r="U253" s="35">
        <v>31859456</v>
      </c>
      <c r="V253" s="49">
        <v>2.15</v>
      </c>
      <c r="W253" s="35"/>
    </row>
    <row r="254" spans="4:23">
      <c r="D254" s="35"/>
      <c r="E254" s="36"/>
      <c r="F254"/>
      <c r="H254" s="37"/>
      <c r="I254" s="45"/>
      <c r="J254" s="45"/>
      <c r="K254" s="46"/>
      <c r="L254" s="47"/>
      <c r="M254" s="47"/>
      <c r="N254" s="28"/>
      <c r="P254" s="35" t="s">
        <v>232</v>
      </c>
      <c r="Q254" s="35">
        <v>10.62</v>
      </c>
      <c r="R254" s="49">
        <v>26652</v>
      </c>
      <c r="S254" s="35" t="s">
        <v>244</v>
      </c>
      <c r="T254" s="49">
        <v>1.67</v>
      </c>
      <c r="U254" s="35">
        <v>35563277</v>
      </c>
      <c r="V254" s="49">
        <v>1.67</v>
      </c>
      <c r="W254" s="35"/>
    </row>
    <row r="255" spans="4:23">
      <c r="D255" s="35"/>
      <c r="E255" s="36"/>
      <c r="F255"/>
      <c r="H255" s="37"/>
      <c r="I255" s="45"/>
      <c r="J255" s="45"/>
      <c r="K255" s="46"/>
      <c r="L255" s="47"/>
      <c r="M255" s="47"/>
      <c r="N255" s="28"/>
      <c r="P255" s="35" t="s">
        <v>232</v>
      </c>
      <c r="Q255" s="35">
        <v>10.52</v>
      </c>
      <c r="R255" s="49">
        <v>25772</v>
      </c>
      <c r="S255" s="35" t="s">
        <v>245</v>
      </c>
      <c r="T255" s="49">
        <v>2.91</v>
      </c>
      <c r="U255" s="35">
        <v>37889213</v>
      </c>
      <c r="V255" s="49">
        <v>2.91</v>
      </c>
      <c r="W255" s="35"/>
    </row>
    <row r="256" spans="4:23">
      <c r="D256" s="35"/>
      <c r="E256" s="38"/>
      <c r="F256"/>
      <c r="H256" s="37"/>
      <c r="I256" s="45"/>
      <c r="J256" s="45"/>
      <c r="K256" s="46"/>
      <c r="L256" s="47"/>
      <c r="M256" s="47"/>
      <c r="N256" s="28"/>
      <c r="P256" s="35" t="s">
        <v>232</v>
      </c>
      <c r="Q256" s="35">
        <v>10.21</v>
      </c>
      <c r="R256" s="49">
        <v>25692</v>
      </c>
      <c r="S256" s="35" t="s">
        <v>246</v>
      </c>
      <c r="T256" s="49">
        <v>2.26</v>
      </c>
      <c r="U256" s="35">
        <v>40918197</v>
      </c>
      <c r="V256" s="49">
        <v>2.26</v>
      </c>
      <c r="W256" s="35"/>
    </row>
    <row r="257" spans="4:23">
      <c r="D257" s="35"/>
      <c r="E257" s="36"/>
      <c r="F257"/>
      <c r="H257" s="37"/>
      <c r="I257" s="45"/>
      <c r="J257" s="45"/>
      <c r="K257" s="46"/>
      <c r="L257" s="47"/>
      <c r="M257" s="47"/>
      <c r="N257" s="28"/>
      <c r="P257" s="35" t="s">
        <v>232</v>
      </c>
      <c r="Q257" s="35">
        <v>10.09</v>
      </c>
      <c r="R257" s="49">
        <v>25816</v>
      </c>
      <c r="S257" s="35" t="s">
        <v>247</v>
      </c>
      <c r="T257" s="49">
        <v>1.46</v>
      </c>
      <c r="U257" s="35">
        <v>43551826</v>
      </c>
      <c r="V257" s="49">
        <v>1.46</v>
      </c>
      <c r="W257" s="35"/>
    </row>
    <row r="258" spans="4:23">
      <c r="D258" s="35"/>
      <c r="E258" s="36"/>
      <c r="F258"/>
      <c r="H258" s="37"/>
      <c r="I258" s="45"/>
      <c r="J258" s="45"/>
      <c r="K258" s="46"/>
      <c r="L258" s="47"/>
      <c r="M258" s="47"/>
      <c r="N258" s="28"/>
      <c r="P258" s="35" t="s">
        <v>232</v>
      </c>
      <c r="Q258" s="35">
        <v>10</v>
      </c>
      <c r="R258" s="49">
        <v>28433</v>
      </c>
      <c r="S258" s="35" t="s">
        <v>248</v>
      </c>
      <c r="T258" s="49">
        <v>1.1</v>
      </c>
      <c r="U258" s="35">
        <v>46027722</v>
      </c>
      <c r="V258" s="49">
        <v>1.1</v>
      </c>
      <c r="W258" s="35"/>
    </row>
    <row r="259" spans="4:23">
      <c r="D259" s="35"/>
      <c r="E259" s="38"/>
      <c r="F259"/>
      <c r="H259" s="37"/>
      <c r="I259" s="45"/>
      <c r="J259" s="45"/>
      <c r="K259" s="46"/>
      <c r="L259" s="47"/>
      <c r="M259" s="47"/>
      <c r="N259" s="28"/>
      <c r="P259" s="35" t="s">
        <v>232</v>
      </c>
      <c r="Q259" s="35">
        <v>9.58</v>
      </c>
      <c r="R259" s="49">
        <v>25803</v>
      </c>
      <c r="S259" s="35" t="s">
        <v>249</v>
      </c>
      <c r="T259" s="49">
        <v>1.49</v>
      </c>
      <c r="U259" s="35">
        <v>51299645</v>
      </c>
      <c r="V259" s="49">
        <v>1.49</v>
      </c>
      <c r="W259" s="35"/>
    </row>
    <row r="260" spans="4:23">
      <c r="D260" s="35"/>
      <c r="E260" s="36"/>
      <c r="F260"/>
      <c r="H260" s="37"/>
      <c r="I260" s="45"/>
      <c r="J260" s="45"/>
      <c r="K260" s="46"/>
      <c r="L260" s="47"/>
      <c r="M260" s="47"/>
      <c r="N260" s="28"/>
      <c r="P260" s="35" t="s">
        <v>232</v>
      </c>
      <c r="Q260" s="35">
        <v>9.41</v>
      </c>
      <c r="R260" s="49">
        <v>24038</v>
      </c>
      <c r="S260" s="35" t="s">
        <v>250</v>
      </c>
      <c r="T260" s="49">
        <v>0.4</v>
      </c>
      <c r="U260" s="35">
        <v>53625699</v>
      </c>
      <c r="V260" s="49">
        <v>0.4</v>
      </c>
      <c r="W260" s="35"/>
    </row>
    <row r="261" spans="4:23">
      <c r="D261" s="35"/>
      <c r="E261" s="36"/>
      <c r="F261"/>
      <c r="H261" s="37"/>
      <c r="I261" s="45"/>
      <c r="J261" s="45"/>
      <c r="K261" s="46"/>
      <c r="L261" s="47"/>
      <c r="M261" s="47"/>
      <c r="N261" s="28"/>
      <c r="P261" s="35" t="s">
        <v>232</v>
      </c>
      <c r="Q261" s="35">
        <v>8.51</v>
      </c>
      <c r="R261" s="49">
        <v>17564</v>
      </c>
      <c r="S261" s="35" t="s">
        <v>251</v>
      </c>
      <c r="T261" s="49">
        <v>5.77</v>
      </c>
      <c r="U261" s="35">
        <v>60465745</v>
      </c>
      <c r="V261" s="49">
        <v>5.77</v>
      </c>
      <c r="W261" s="35"/>
    </row>
    <row r="262" spans="4:23">
      <c r="D262" s="35"/>
      <c r="E262" s="38"/>
      <c r="F262"/>
      <c r="H262" s="37"/>
      <c r="I262" s="45"/>
      <c r="J262" s="45"/>
      <c r="K262" s="46"/>
      <c r="L262" s="47"/>
      <c r="M262" s="47"/>
      <c r="N262" s="28"/>
      <c r="P262" s="35" t="s">
        <v>232</v>
      </c>
      <c r="Q262" s="35">
        <v>8.66</v>
      </c>
      <c r="R262" s="49">
        <v>17295</v>
      </c>
      <c r="S262" s="35" t="s">
        <v>252</v>
      </c>
      <c r="T262" s="49">
        <v>15.64</v>
      </c>
      <c r="U262" s="35">
        <v>61558266</v>
      </c>
      <c r="V262" s="49">
        <v>15.64</v>
      </c>
      <c r="W262" s="35"/>
    </row>
    <row r="263" spans="4:23">
      <c r="D263" s="35"/>
      <c r="E263" s="36"/>
      <c r="F263"/>
      <c r="H263" s="37"/>
      <c r="I263" s="45"/>
      <c r="J263" s="45"/>
      <c r="K263" s="46"/>
      <c r="L263" s="47"/>
      <c r="M263" s="47"/>
      <c r="N263" s="28"/>
      <c r="P263" s="35" t="s">
        <v>232</v>
      </c>
      <c r="Q263" s="35">
        <v>8.46</v>
      </c>
      <c r="R263" s="49">
        <v>15756</v>
      </c>
      <c r="S263" s="35" t="s">
        <v>191</v>
      </c>
      <c r="T263" s="49">
        <v>6.93</v>
      </c>
      <c r="U263" s="35">
        <v>63618885</v>
      </c>
      <c r="V263" s="49">
        <v>6.93</v>
      </c>
      <c r="W263" s="35"/>
    </row>
    <row r="264" spans="4:23">
      <c r="D264" s="35"/>
      <c r="E264" s="36"/>
      <c r="F264"/>
      <c r="H264" s="37"/>
      <c r="I264" s="45"/>
      <c r="J264" s="45"/>
      <c r="K264" s="46"/>
      <c r="L264" s="47"/>
      <c r="M264" s="47"/>
      <c r="N264" s="28"/>
      <c r="P264" s="35" t="s">
        <v>232</v>
      </c>
      <c r="Q264" s="35">
        <v>8.27</v>
      </c>
      <c r="R264" s="49">
        <v>14064</v>
      </c>
      <c r="S264" s="35" t="s">
        <v>192</v>
      </c>
      <c r="T264" s="49">
        <v>9.14</v>
      </c>
      <c r="U264" s="35">
        <v>65347449</v>
      </c>
      <c r="V264" s="49">
        <v>9.14</v>
      </c>
      <c r="W264" s="35"/>
    </row>
    <row r="265" spans="4:23">
      <c r="D265" s="35"/>
      <c r="E265" s="38"/>
      <c r="F265"/>
      <c r="H265" s="37"/>
      <c r="I265" s="45"/>
      <c r="J265" s="45"/>
      <c r="K265" s="46"/>
      <c r="L265" s="47"/>
      <c r="M265" s="47"/>
      <c r="N265" s="28"/>
      <c r="P265" s="35" t="s">
        <v>232</v>
      </c>
      <c r="Q265" s="35">
        <v>8.13</v>
      </c>
      <c r="R265" s="49">
        <v>13694</v>
      </c>
      <c r="S265" s="35" t="s">
        <v>253</v>
      </c>
      <c r="T265" s="49">
        <v>2.01</v>
      </c>
      <c r="U265" s="35">
        <v>67954246</v>
      </c>
      <c r="V265" s="49">
        <v>2.01</v>
      </c>
      <c r="W265" s="35"/>
    </row>
    <row r="266" spans="4:23">
      <c r="D266" s="35"/>
      <c r="E266" s="36"/>
      <c r="F266"/>
      <c r="H266" s="37"/>
      <c r="I266" s="45"/>
      <c r="J266" s="45"/>
      <c r="K266" s="46"/>
      <c r="L266" s="47"/>
      <c r="M266" s="47"/>
      <c r="N266" s="28"/>
      <c r="P266" s="35" t="s">
        <v>232</v>
      </c>
      <c r="Q266" s="35">
        <v>7.99</v>
      </c>
      <c r="R266" s="49">
        <v>11669</v>
      </c>
      <c r="S266" s="35" t="s">
        <v>254</v>
      </c>
      <c r="T266" s="49">
        <v>8.45</v>
      </c>
      <c r="U266" s="35">
        <v>69729135</v>
      </c>
      <c r="V266" s="49">
        <v>8.45</v>
      </c>
      <c r="W266" s="35"/>
    </row>
    <row r="267" spans="4:23">
      <c r="D267" s="35"/>
      <c r="E267" s="36"/>
      <c r="F267"/>
      <c r="H267" s="37"/>
      <c r="I267" s="45"/>
      <c r="J267" s="45"/>
      <c r="K267" s="46"/>
      <c r="L267" s="47"/>
      <c r="M267" s="47"/>
      <c r="N267" s="28"/>
      <c r="P267" s="35" t="s">
        <v>232</v>
      </c>
      <c r="Q267" s="35">
        <v>7.76</v>
      </c>
      <c r="R267" s="49">
        <v>11458</v>
      </c>
      <c r="S267" s="35" t="s">
        <v>255</v>
      </c>
      <c r="T267" s="49">
        <v>18.27</v>
      </c>
      <c r="U267" s="35">
        <v>71067092</v>
      </c>
      <c r="V267" s="49">
        <v>18.27</v>
      </c>
      <c r="W267" s="35"/>
    </row>
    <row r="268" spans="4:23">
      <c r="D268" s="35"/>
      <c r="E268" s="38"/>
      <c r="F268"/>
      <c r="H268" s="37"/>
      <c r="I268" s="45"/>
      <c r="J268" s="45"/>
      <c r="K268" s="46"/>
      <c r="L268" s="47"/>
      <c r="M268" s="47"/>
      <c r="N268" s="28"/>
      <c r="P268" s="35" t="s">
        <v>232</v>
      </c>
      <c r="Q268" s="35">
        <v>7.8</v>
      </c>
      <c r="R268" s="49">
        <v>16189</v>
      </c>
      <c r="S268" s="35" t="s">
        <v>256</v>
      </c>
      <c r="T268" s="49">
        <v>6.71</v>
      </c>
      <c r="U268" s="35">
        <v>73363066</v>
      </c>
      <c r="V268" s="49">
        <v>6.71</v>
      </c>
      <c r="W268" s="35"/>
    </row>
    <row r="269" spans="4:23">
      <c r="D269" s="35"/>
      <c r="E269" s="36"/>
      <c r="F269"/>
      <c r="H269" s="37"/>
      <c r="I269" s="45"/>
      <c r="J269" s="45"/>
      <c r="K269" s="46"/>
      <c r="L269" s="47"/>
      <c r="M269" s="47"/>
      <c r="N269" s="28"/>
      <c r="P269" s="35" t="s">
        <v>232</v>
      </c>
      <c r="Q269" s="35">
        <v>8.97</v>
      </c>
      <c r="R269" s="49">
        <v>10279</v>
      </c>
      <c r="S269" s="35" t="s">
        <v>257</v>
      </c>
      <c r="T269" s="49">
        <v>0</v>
      </c>
      <c r="U269" s="35">
        <v>75861866</v>
      </c>
      <c r="V269" s="49">
        <v>0</v>
      </c>
      <c r="W269" s="35"/>
    </row>
    <row r="270" spans="4:23">
      <c r="D270" s="35"/>
      <c r="E270" s="36"/>
      <c r="F270"/>
      <c r="H270" s="37"/>
      <c r="I270" s="45"/>
      <c r="J270" s="45"/>
      <c r="K270" s="46"/>
      <c r="L270" s="47"/>
      <c r="M270" s="47"/>
      <c r="N270" s="28"/>
      <c r="P270" s="35" t="s">
        <v>258</v>
      </c>
      <c r="Q270" s="35">
        <v>10.15</v>
      </c>
      <c r="R270" s="49">
        <v>35157</v>
      </c>
      <c r="S270" s="35" t="s">
        <v>74</v>
      </c>
      <c r="T270" s="49">
        <v>0</v>
      </c>
      <c r="U270" s="35">
        <v>34084675</v>
      </c>
      <c r="V270" s="49">
        <v>0</v>
      </c>
      <c r="W270" s="35"/>
    </row>
    <row r="271" spans="4:23">
      <c r="D271" s="35"/>
      <c r="E271" s="38"/>
      <c r="F271"/>
      <c r="H271" s="37"/>
      <c r="I271" s="45"/>
      <c r="J271" s="45"/>
      <c r="K271" s="46"/>
      <c r="L271" s="47"/>
      <c r="M271" s="47"/>
      <c r="N271" s="28"/>
      <c r="P271" s="35" t="s">
        <v>258</v>
      </c>
      <c r="Q271" s="35">
        <v>9.45</v>
      </c>
      <c r="R271" s="49">
        <v>26738</v>
      </c>
      <c r="S271" s="35" t="s">
        <v>173</v>
      </c>
      <c r="T271" s="49">
        <v>0.53</v>
      </c>
      <c r="U271" s="35">
        <v>41806730</v>
      </c>
      <c r="V271" s="49">
        <v>0.53</v>
      </c>
      <c r="W271" s="35"/>
    </row>
    <row r="272" spans="4:23">
      <c r="D272" s="35"/>
      <c r="E272" s="36"/>
      <c r="F272"/>
      <c r="H272" s="37"/>
      <c r="I272" s="45"/>
      <c r="J272" s="45"/>
      <c r="K272" s="46"/>
      <c r="L272" s="47"/>
      <c r="M272" s="47"/>
      <c r="N272" s="28"/>
      <c r="P272" s="35" t="s">
        <v>258</v>
      </c>
      <c r="Q272" s="35">
        <v>9.13</v>
      </c>
      <c r="R272" s="49">
        <v>24819</v>
      </c>
      <c r="S272" s="35" t="s">
        <v>259</v>
      </c>
      <c r="T272" s="49">
        <v>0.38</v>
      </c>
      <c r="U272" s="35">
        <v>44580189</v>
      </c>
      <c r="V272" s="49">
        <v>0.38</v>
      </c>
      <c r="W272" s="35"/>
    </row>
    <row r="273" spans="4:23">
      <c r="D273" s="35"/>
      <c r="E273" s="36"/>
      <c r="F273"/>
      <c r="H273" s="37"/>
      <c r="I273" s="45"/>
      <c r="J273" s="45"/>
      <c r="K273" s="46"/>
      <c r="L273" s="47"/>
      <c r="M273" s="47"/>
      <c r="N273" s="28"/>
      <c r="P273" s="35" t="s">
        <v>258</v>
      </c>
      <c r="Q273" s="35">
        <v>8.92</v>
      </c>
      <c r="R273" s="49">
        <v>25528</v>
      </c>
      <c r="S273" s="35" t="s">
        <v>202</v>
      </c>
      <c r="T273" s="49">
        <v>0.69</v>
      </c>
      <c r="U273" s="35">
        <v>47436304</v>
      </c>
      <c r="V273" s="49">
        <v>0.69</v>
      </c>
      <c r="W273" s="35"/>
    </row>
    <row r="274" spans="4:23">
      <c r="D274" s="35"/>
      <c r="E274" s="38"/>
      <c r="F274"/>
      <c r="H274" s="37"/>
      <c r="I274" s="45"/>
      <c r="J274" s="45"/>
      <c r="K274" s="46"/>
      <c r="L274" s="47"/>
      <c r="M274" s="47"/>
      <c r="N274" s="28"/>
      <c r="P274" s="35" t="s">
        <v>258</v>
      </c>
      <c r="Q274" s="35">
        <v>8.8</v>
      </c>
      <c r="R274" s="49">
        <v>23210</v>
      </c>
      <c r="S274" s="35" t="s">
        <v>260</v>
      </c>
      <c r="T274" s="49">
        <v>2.4</v>
      </c>
      <c r="U274" s="35">
        <v>51848698</v>
      </c>
      <c r="V274" s="49">
        <v>2.4</v>
      </c>
      <c r="W274" s="35"/>
    </row>
    <row r="275" spans="4:23">
      <c r="D275" s="35"/>
      <c r="E275" s="36"/>
      <c r="F275"/>
      <c r="H275" s="37"/>
      <c r="I275" s="45"/>
      <c r="J275" s="45"/>
      <c r="K275" s="46"/>
      <c r="L275" s="47"/>
      <c r="M275" s="47"/>
      <c r="N275" s="28"/>
      <c r="P275" s="35" t="s">
        <v>258</v>
      </c>
      <c r="Q275" s="35">
        <v>7.83</v>
      </c>
      <c r="R275" s="49">
        <v>20889</v>
      </c>
      <c r="S275" s="35" t="s">
        <v>261</v>
      </c>
      <c r="T275" s="49">
        <v>7.37</v>
      </c>
      <c r="U275" s="35">
        <v>55191288</v>
      </c>
      <c r="V275" s="49">
        <v>7.37</v>
      </c>
      <c r="W275" s="35"/>
    </row>
    <row r="276" spans="4:23">
      <c r="D276" s="35"/>
      <c r="E276" s="36"/>
      <c r="F276"/>
      <c r="H276" s="37"/>
      <c r="I276" s="45"/>
      <c r="J276" s="45"/>
      <c r="K276" s="46"/>
      <c r="L276" s="47"/>
      <c r="M276" s="47"/>
      <c r="N276" s="28"/>
      <c r="P276" s="35" t="s">
        <v>258</v>
      </c>
      <c r="Q276" s="35">
        <v>7.58</v>
      </c>
      <c r="R276" s="49">
        <v>11932</v>
      </c>
      <c r="S276" s="35" t="s">
        <v>262</v>
      </c>
      <c r="T276" s="49">
        <v>12.5</v>
      </c>
      <c r="U276" s="35">
        <v>57770355</v>
      </c>
      <c r="V276" s="49">
        <v>12.5</v>
      </c>
      <c r="W276" s="35"/>
    </row>
    <row r="277" spans="4:23">
      <c r="D277" s="35"/>
      <c r="E277" s="38"/>
      <c r="F277"/>
      <c r="H277" s="37"/>
      <c r="I277" s="45"/>
      <c r="J277" s="45"/>
      <c r="K277" s="46"/>
      <c r="L277" s="47"/>
      <c r="M277" s="47"/>
      <c r="N277" s="28"/>
      <c r="P277" s="35" t="s">
        <v>258</v>
      </c>
      <c r="Q277" s="35">
        <v>7.49</v>
      </c>
      <c r="R277" s="49">
        <v>10734</v>
      </c>
      <c r="S277" s="35" t="s">
        <v>222</v>
      </c>
      <c r="T277" s="49">
        <v>9</v>
      </c>
      <c r="U277" s="35">
        <v>59313028</v>
      </c>
      <c r="V277" s="49">
        <v>9</v>
      </c>
      <c r="W277" s="35"/>
    </row>
    <row r="278" spans="4:23">
      <c r="D278" s="35"/>
      <c r="E278" s="36"/>
      <c r="F278"/>
      <c r="H278" s="37"/>
      <c r="I278" s="45"/>
      <c r="J278" s="45"/>
      <c r="K278" s="46"/>
      <c r="L278" s="47"/>
      <c r="M278" s="47"/>
      <c r="N278" s="28"/>
      <c r="P278" s="35" t="s">
        <v>263</v>
      </c>
      <c r="Q278" s="35">
        <v>12.33</v>
      </c>
      <c r="R278" s="49">
        <v>42029</v>
      </c>
      <c r="S278" s="35" t="s">
        <v>264</v>
      </c>
      <c r="T278" s="49">
        <v>0</v>
      </c>
      <c r="U278" s="35">
        <v>989341</v>
      </c>
      <c r="V278" s="49">
        <v>0</v>
      </c>
      <c r="W278" s="35"/>
    </row>
    <row r="279" spans="4:23">
      <c r="D279" s="35"/>
      <c r="E279" s="36"/>
      <c r="F279"/>
      <c r="H279" s="37"/>
      <c r="I279" s="45"/>
      <c r="J279" s="45"/>
      <c r="K279" s="46"/>
      <c r="L279" s="47"/>
      <c r="M279" s="47"/>
      <c r="N279" s="28"/>
      <c r="P279" s="35" t="s">
        <v>263</v>
      </c>
      <c r="Q279" s="35">
        <v>9.9</v>
      </c>
      <c r="R279" s="49">
        <v>29038</v>
      </c>
      <c r="S279" s="35" t="s">
        <v>265</v>
      </c>
      <c r="T279" s="49">
        <v>0.48</v>
      </c>
      <c r="U279" s="35">
        <v>29945076</v>
      </c>
      <c r="V279" s="49">
        <v>0.48</v>
      </c>
      <c r="W279" s="35"/>
    </row>
    <row r="280" spans="4:23">
      <c r="D280" s="35"/>
      <c r="E280" s="38"/>
      <c r="F280"/>
      <c r="H280" s="37"/>
      <c r="I280" s="45"/>
      <c r="J280" s="45"/>
      <c r="K280" s="46"/>
      <c r="L280" s="47"/>
      <c r="M280" s="47"/>
      <c r="N280" s="28"/>
      <c r="P280" s="35" t="s">
        <v>263</v>
      </c>
      <c r="Q280" s="35">
        <v>9.7</v>
      </c>
      <c r="R280" s="49">
        <v>21790</v>
      </c>
      <c r="S280" s="35" t="s">
        <v>94</v>
      </c>
      <c r="T280" s="49">
        <v>0.35</v>
      </c>
      <c r="U280" s="35">
        <v>33396375</v>
      </c>
      <c r="V280" s="49">
        <v>0.35</v>
      </c>
      <c r="W280" s="35"/>
    </row>
    <row r="281" spans="4:23">
      <c r="D281" s="35"/>
      <c r="E281" s="36"/>
      <c r="F281"/>
      <c r="H281" s="37"/>
      <c r="I281" s="45"/>
      <c r="J281" s="45"/>
      <c r="K281" s="46"/>
      <c r="L281" s="47"/>
      <c r="M281" s="47"/>
      <c r="N281" s="28"/>
      <c r="P281" s="35" t="s">
        <v>263</v>
      </c>
      <c r="Q281" s="35">
        <v>9.18</v>
      </c>
      <c r="R281" s="49">
        <v>18451</v>
      </c>
      <c r="S281" s="35" t="s">
        <v>266</v>
      </c>
      <c r="T281" s="49">
        <v>0.97</v>
      </c>
      <c r="U281" s="35">
        <v>36254887</v>
      </c>
      <c r="V281" s="49">
        <v>0.97</v>
      </c>
      <c r="W281" s="35"/>
    </row>
    <row r="282" spans="4:23">
      <c r="D282" s="35"/>
      <c r="E282" s="36"/>
      <c r="F282"/>
      <c r="H282" s="37"/>
      <c r="I282" s="45"/>
      <c r="J282" s="45"/>
      <c r="K282" s="46"/>
      <c r="L282" s="47"/>
      <c r="M282" s="47"/>
      <c r="N282" s="28"/>
      <c r="P282" s="35" t="s">
        <v>263</v>
      </c>
      <c r="Q282" s="35">
        <v>8.94</v>
      </c>
      <c r="R282" s="49">
        <v>15213</v>
      </c>
      <c r="S282" s="35" t="s">
        <v>215</v>
      </c>
      <c r="T282" s="49">
        <v>3.8</v>
      </c>
      <c r="U282" s="35">
        <v>37689302</v>
      </c>
      <c r="V282" s="49">
        <v>3.8</v>
      </c>
      <c r="W282" s="35"/>
    </row>
    <row r="283" spans="4:23">
      <c r="D283" s="35"/>
      <c r="E283" s="38"/>
      <c r="F283"/>
      <c r="H283" s="37"/>
      <c r="I283" s="45"/>
      <c r="J283" s="45"/>
      <c r="K283" s="46"/>
      <c r="L283" s="47"/>
      <c r="M283" s="47"/>
      <c r="N283" s="28"/>
      <c r="P283" s="35" t="s">
        <v>263</v>
      </c>
      <c r="Q283" s="35">
        <v>9.11</v>
      </c>
      <c r="R283" s="49">
        <v>18520</v>
      </c>
      <c r="S283" s="35" t="s">
        <v>202</v>
      </c>
      <c r="T283" s="49">
        <v>0</v>
      </c>
      <c r="U283" s="35">
        <v>39367905</v>
      </c>
      <c r="V283" s="49">
        <v>0</v>
      </c>
      <c r="W283" s="35"/>
    </row>
    <row r="284" spans="4:23">
      <c r="D284" s="35"/>
      <c r="E284" s="36"/>
      <c r="F284"/>
      <c r="H284" s="37"/>
      <c r="I284" s="45"/>
      <c r="J284" s="45"/>
      <c r="K284" s="46"/>
      <c r="L284" s="47"/>
      <c r="M284" s="47"/>
      <c r="N284" s="28"/>
      <c r="P284" s="35" t="s">
        <v>263</v>
      </c>
      <c r="Q284" s="35">
        <v>8.95</v>
      </c>
      <c r="R284" s="49">
        <v>18868</v>
      </c>
      <c r="S284" s="35" t="s">
        <v>260</v>
      </c>
      <c r="T284" s="49">
        <v>2.42</v>
      </c>
      <c r="U284" s="35">
        <v>43601566</v>
      </c>
      <c r="V284" s="49">
        <v>2.42</v>
      </c>
      <c r="W284" s="35"/>
    </row>
    <row r="285" spans="4:23">
      <c r="D285" s="35"/>
      <c r="E285" s="36"/>
      <c r="F285"/>
      <c r="H285" s="37"/>
      <c r="I285" s="45"/>
      <c r="J285" s="45"/>
      <c r="K285" s="46"/>
      <c r="L285" s="47"/>
      <c r="M285" s="47"/>
      <c r="N285" s="28"/>
      <c r="P285" s="35" t="s">
        <v>263</v>
      </c>
      <c r="Q285" s="35">
        <v>8.57</v>
      </c>
      <c r="R285" s="49">
        <v>14663</v>
      </c>
      <c r="S285" s="35" t="s">
        <v>267</v>
      </c>
      <c r="T285" s="49">
        <v>7.26</v>
      </c>
      <c r="U285" s="35">
        <v>45816920</v>
      </c>
      <c r="V285" s="49">
        <v>7.26</v>
      </c>
      <c r="W285" s="35"/>
    </row>
    <row r="286" spans="4:23">
      <c r="D286" s="35"/>
      <c r="E286" s="38"/>
      <c r="F286"/>
      <c r="H286" s="37"/>
      <c r="I286" s="45"/>
      <c r="J286" s="45"/>
      <c r="K286" s="46"/>
      <c r="L286" s="47"/>
      <c r="M286" s="47"/>
      <c r="N286" s="28"/>
      <c r="P286" s="35" t="s">
        <v>263</v>
      </c>
      <c r="Q286" s="35">
        <v>8.56</v>
      </c>
      <c r="R286" s="49">
        <v>24713</v>
      </c>
      <c r="S286" s="35" t="s">
        <v>268</v>
      </c>
      <c r="T286" s="49">
        <v>19</v>
      </c>
      <c r="U286" s="35">
        <v>47283285</v>
      </c>
      <c r="V286" s="49">
        <v>19</v>
      </c>
      <c r="W286" s="35"/>
    </row>
    <row r="287" spans="4:23">
      <c r="D287" s="35"/>
      <c r="E287" s="36"/>
      <c r="F287"/>
      <c r="H287" s="37"/>
      <c r="I287" s="45"/>
      <c r="J287" s="45"/>
      <c r="K287" s="46"/>
      <c r="L287" s="47"/>
      <c r="M287" s="47"/>
      <c r="N287" s="28"/>
      <c r="P287" s="35" t="s">
        <v>263</v>
      </c>
      <c r="Q287" s="35">
        <v>8.46</v>
      </c>
      <c r="R287" s="49">
        <v>13283</v>
      </c>
      <c r="S287" s="35" t="s">
        <v>269</v>
      </c>
      <c r="T287" s="49">
        <v>4.55</v>
      </c>
      <c r="U287" s="35">
        <v>51540440</v>
      </c>
      <c r="V287" s="49">
        <v>4.55</v>
      </c>
      <c r="W287" s="35"/>
    </row>
    <row r="288" spans="4:23">
      <c r="D288" s="35"/>
      <c r="E288" s="36"/>
      <c r="F288"/>
      <c r="H288" s="37"/>
      <c r="I288" s="45"/>
      <c r="J288" s="45"/>
      <c r="K288" s="46"/>
      <c r="L288" s="47"/>
      <c r="M288" s="47"/>
      <c r="N288" s="28"/>
      <c r="P288" s="35" t="s">
        <v>263</v>
      </c>
      <c r="Q288" s="35">
        <v>8.02</v>
      </c>
      <c r="R288" s="49">
        <v>14685</v>
      </c>
      <c r="S288" s="35" t="s">
        <v>270</v>
      </c>
      <c r="T288" s="49">
        <v>18.05</v>
      </c>
      <c r="U288" s="35">
        <v>54309114</v>
      </c>
      <c r="V288" s="49">
        <v>18.05</v>
      </c>
      <c r="W288" s="35"/>
    </row>
    <row r="289" spans="4:23">
      <c r="D289" s="35"/>
      <c r="E289" s="38"/>
      <c r="F289"/>
      <c r="H289" s="37"/>
      <c r="I289" s="45"/>
      <c r="J289" s="45"/>
      <c r="K289" s="46"/>
      <c r="L289" s="47"/>
      <c r="M289" s="47"/>
      <c r="N289" s="28"/>
      <c r="P289" s="35" t="s">
        <v>263</v>
      </c>
      <c r="Q289" s="35">
        <v>8.69</v>
      </c>
      <c r="R289" s="49">
        <v>0</v>
      </c>
      <c r="S289" s="35" t="s">
        <v>147</v>
      </c>
      <c r="T289" s="49">
        <v>0</v>
      </c>
      <c r="U289" s="35">
        <v>54512543</v>
      </c>
      <c r="V289" s="49">
        <v>0</v>
      </c>
      <c r="W289" s="35"/>
    </row>
    <row r="290" spans="4:23">
      <c r="D290" s="35"/>
      <c r="E290" s="36"/>
      <c r="F290"/>
      <c r="H290" s="37"/>
      <c r="I290" s="45"/>
      <c r="J290" s="45"/>
      <c r="K290" s="46"/>
      <c r="L290" s="47"/>
      <c r="M290" s="47"/>
      <c r="N290" s="28"/>
      <c r="P290" s="35" t="s">
        <v>271</v>
      </c>
      <c r="Q290" s="35">
        <v>12.31</v>
      </c>
      <c r="R290" s="49">
        <v>32876</v>
      </c>
      <c r="S290" s="35" t="s">
        <v>272</v>
      </c>
      <c r="T290" s="49">
        <v>0</v>
      </c>
      <c r="U290" s="35">
        <v>278702</v>
      </c>
      <c r="V290" s="49">
        <v>0</v>
      </c>
      <c r="W290" s="35"/>
    </row>
    <row r="291" spans="4:23">
      <c r="D291" s="35"/>
      <c r="E291" s="36"/>
      <c r="F291"/>
      <c r="H291" s="37"/>
      <c r="I291" s="45"/>
      <c r="J291" s="45"/>
      <c r="K291" s="46"/>
      <c r="L291" s="47"/>
      <c r="M291" s="47"/>
      <c r="N291" s="28"/>
      <c r="P291" s="35" t="s">
        <v>273</v>
      </c>
      <c r="Q291" s="35">
        <v>11.2</v>
      </c>
      <c r="R291" s="49">
        <v>61768</v>
      </c>
      <c r="S291" s="35" t="s">
        <v>274</v>
      </c>
      <c r="T291" s="49">
        <v>0</v>
      </c>
      <c r="U291" s="35">
        <v>463702</v>
      </c>
      <c r="V291" s="49">
        <v>0</v>
      </c>
      <c r="W291" s="35"/>
    </row>
    <row r="292" spans="4:23">
      <c r="D292" s="35"/>
      <c r="E292" s="38"/>
      <c r="F292"/>
      <c r="H292" s="37"/>
      <c r="I292" s="45"/>
      <c r="J292" s="45"/>
      <c r="K292" s="46"/>
      <c r="L292" s="47"/>
      <c r="M292" s="47"/>
      <c r="N292" s="28"/>
      <c r="P292" s="35" t="s">
        <v>273</v>
      </c>
      <c r="Q292" s="35">
        <v>11.16</v>
      </c>
      <c r="R292" s="49">
        <v>62871</v>
      </c>
      <c r="S292" s="35" t="s">
        <v>275</v>
      </c>
      <c r="T292" s="49">
        <v>0</v>
      </c>
      <c r="U292" s="35">
        <v>588806</v>
      </c>
      <c r="V292" s="49">
        <v>0</v>
      </c>
      <c r="W292" s="35"/>
    </row>
    <row r="293" spans="4:23">
      <c r="D293" s="35"/>
      <c r="E293" s="36"/>
      <c r="F293"/>
      <c r="H293" s="37"/>
      <c r="I293" s="45"/>
      <c r="J293" s="45"/>
      <c r="K293" s="46"/>
      <c r="L293" s="47"/>
      <c r="M293" s="47"/>
      <c r="N293" s="28"/>
      <c r="P293" s="35" t="s">
        <v>273</v>
      </c>
      <c r="Q293" s="35">
        <v>9.95</v>
      </c>
      <c r="R293" s="49">
        <v>27305</v>
      </c>
      <c r="S293" s="35" t="s">
        <v>75</v>
      </c>
      <c r="T293" s="49">
        <v>6.81</v>
      </c>
      <c r="U293" s="35">
        <v>26791101</v>
      </c>
      <c r="V293" s="49">
        <v>6.81</v>
      </c>
      <c r="W293" s="35"/>
    </row>
    <row r="294" spans="4:23">
      <c r="D294" s="35"/>
      <c r="E294" s="36"/>
      <c r="F294"/>
      <c r="H294" s="37"/>
      <c r="I294" s="45"/>
      <c r="J294" s="45"/>
      <c r="K294" s="46"/>
      <c r="L294" s="47"/>
      <c r="M294" s="47"/>
      <c r="N294" s="28"/>
      <c r="P294" s="35" t="s">
        <v>273</v>
      </c>
      <c r="Q294" s="35">
        <v>8.67</v>
      </c>
      <c r="R294" s="49">
        <v>26806</v>
      </c>
      <c r="S294" s="35" t="s">
        <v>276</v>
      </c>
      <c r="T294" s="49">
        <v>6.69</v>
      </c>
      <c r="U294" s="35">
        <v>26817907</v>
      </c>
      <c r="V294" s="49">
        <v>6.69</v>
      </c>
      <c r="W294" s="35"/>
    </row>
    <row r="295" spans="4:23">
      <c r="D295" s="35"/>
      <c r="E295" s="38"/>
      <c r="F295"/>
      <c r="H295" s="37"/>
      <c r="I295" s="45"/>
      <c r="J295" s="45"/>
      <c r="K295" s="46"/>
      <c r="L295" s="47"/>
      <c r="M295" s="47"/>
      <c r="N295" s="28"/>
      <c r="P295" s="35" t="s">
        <v>273</v>
      </c>
      <c r="Q295" s="35">
        <v>8.32</v>
      </c>
      <c r="R295" s="49">
        <v>20780</v>
      </c>
      <c r="S295" s="35" t="s">
        <v>190</v>
      </c>
      <c r="T295" s="49">
        <v>9.1</v>
      </c>
      <c r="U295" s="35">
        <v>30272744</v>
      </c>
      <c r="V295" s="49">
        <v>9.1</v>
      </c>
      <c r="W295" s="35"/>
    </row>
    <row r="296" spans="4:23">
      <c r="D296" s="35"/>
      <c r="E296" s="36"/>
      <c r="F296"/>
      <c r="H296" s="37"/>
      <c r="I296" s="45"/>
      <c r="J296" s="45"/>
      <c r="K296" s="46"/>
      <c r="L296" s="47"/>
      <c r="M296" s="47"/>
      <c r="N296" s="28"/>
      <c r="P296" s="35" t="s">
        <v>273</v>
      </c>
      <c r="Q296" s="35">
        <v>8.32</v>
      </c>
      <c r="R296" s="49">
        <v>18152</v>
      </c>
      <c r="S296" s="35" t="s">
        <v>277</v>
      </c>
      <c r="T296" s="49">
        <v>11.4</v>
      </c>
      <c r="U296" s="35">
        <v>34057415</v>
      </c>
      <c r="V296" s="49">
        <v>11.4</v>
      </c>
      <c r="W296" s="35"/>
    </row>
    <row r="297" spans="4:23">
      <c r="D297" s="35"/>
      <c r="E297" s="36"/>
      <c r="F297"/>
      <c r="H297" s="37"/>
      <c r="I297" s="45"/>
      <c r="J297" s="45"/>
      <c r="K297" s="46"/>
      <c r="L297" s="47"/>
      <c r="M297" s="47"/>
      <c r="N297" s="28"/>
      <c r="P297" s="35" t="s">
        <v>273</v>
      </c>
      <c r="Q297" s="35">
        <v>8.2</v>
      </c>
      <c r="R297" s="49">
        <v>11115</v>
      </c>
      <c r="S297" s="35" t="s">
        <v>59</v>
      </c>
      <c r="T297" s="49">
        <v>10.01</v>
      </c>
      <c r="U297" s="35">
        <v>36425623</v>
      </c>
      <c r="V297" s="49">
        <v>10.01</v>
      </c>
      <c r="W297" s="35"/>
    </row>
    <row r="298" spans="4:23">
      <c r="D298" s="35"/>
      <c r="E298" s="38"/>
      <c r="F298"/>
      <c r="H298" s="37"/>
      <c r="I298" s="45"/>
      <c r="J298" s="45"/>
      <c r="K298" s="46"/>
      <c r="L298" s="47"/>
      <c r="M298" s="47"/>
      <c r="N298" s="28"/>
      <c r="P298" s="35" t="s">
        <v>273</v>
      </c>
      <c r="Q298" s="35">
        <v>8.28</v>
      </c>
      <c r="R298" s="49">
        <v>6825</v>
      </c>
      <c r="S298" s="35" t="s">
        <v>278</v>
      </c>
      <c r="T298" s="49">
        <v>7.31</v>
      </c>
      <c r="U298" s="35">
        <v>37905806</v>
      </c>
      <c r="V298" s="49">
        <v>7.31</v>
      </c>
      <c r="W298" s="35"/>
    </row>
    <row r="299" spans="4:23">
      <c r="D299" s="35"/>
      <c r="E299" s="36"/>
      <c r="F299"/>
      <c r="H299" s="37"/>
      <c r="I299" s="45"/>
      <c r="J299" s="45"/>
      <c r="K299" s="46"/>
      <c r="L299" s="47"/>
      <c r="M299" s="47"/>
      <c r="N299" s="28"/>
      <c r="P299" s="35" t="s">
        <v>273</v>
      </c>
      <c r="Q299" s="35">
        <v>7.88</v>
      </c>
      <c r="R299" s="49">
        <v>7017</v>
      </c>
      <c r="S299" s="35" t="s">
        <v>279</v>
      </c>
      <c r="T299" s="49">
        <v>11.39</v>
      </c>
      <c r="U299" s="35">
        <v>39641842</v>
      </c>
      <c r="V299" s="49">
        <v>11.39</v>
      </c>
      <c r="W299" s="35"/>
    </row>
    <row r="300" spans="4:23">
      <c r="D300" s="35"/>
      <c r="E300" s="36"/>
      <c r="F300"/>
      <c r="H300" s="37"/>
      <c r="I300" s="45"/>
      <c r="J300" s="45"/>
      <c r="K300" s="46"/>
      <c r="L300" s="47"/>
      <c r="M300" s="47"/>
      <c r="N300" s="28"/>
      <c r="P300" s="35" t="s">
        <v>273</v>
      </c>
      <c r="Q300" s="35">
        <v>7.69</v>
      </c>
      <c r="R300" s="49">
        <v>10499</v>
      </c>
      <c r="S300" s="35" t="s">
        <v>91</v>
      </c>
      <c r="T300" s="49">
        <v>23.67</v>
      </c>
      <c r="U300" s="35">
        <v>41541075</v>
      </c>
      <c r="V300" s="49">
        <v>23.67</v>
      </c>
      <c r="W300" s="35"/>
    </row>
    <row r="301" spans="4:23">
      <c r="D301" s="35"/>
      <c r="E301" s="38"/>
      <c r="F301"/>
      <c r="H301" s="37"/>
      <c r="I301" s="45"/>
      <c r="J301" s="45"/>
      <c r="K301" s="46"/>
      <c r="L301" s="47"/>
      <c r="M301" s="47"/>
      <c r="N301" s="28"/>
      <c r="P301" s="35" t="s">
        <v>273</v>
      </c>
      <c r="Q301" s="35">
        <v>7.72</v>
      </c>
      <c r="R301" s="49">
        <v>3091</v>
      </c>
      <c r="S301" s="35" t="s">
        <v>280</v>
      </c>
      <c r="T301" s="49">
        <v>11.98</v>
      </c>
      <c r="U301" s="35">
        <v>42882037</v>
      </c>
      <c r="V301" s="49">
        <v>11.98</v>
      </c>
      <c r="W301" s="35"/>
    </row>
    <row r="302" spans="4:23">
      <c r="D302" s="35"/>
      <c r="E302" s="36"/>
      <c r="F302"/>
      <c r="H302" s="37"/>
      <c r="I302" s="45"/>
      <c r="J302" s="45"/>
      <c r="K302" s="46"/>
      <c r="L302" s="47"/>
      <c r="M302" s="47"/>
      <c r="N302" s="28"/>
      <c r="P302" s="35" t="s">
        <v>273</v>
      </c>
      <c r="Q302" s="35">
        <v>8.21</v>
      </c>
      <c r="R302" s="49">
        <v>0</v>
      </c>
      <c r="S302" s="35" t="s">
        <v>281</v>
      </c>
      <c r="T302" s="49">
        <v>0</v>
      </c>
      <c r="U302" s="35">
        <v>43056182</v>
      </c>
      <c r="V302" s="49">
        <v>0</v>
      </c>
      <c r="W302" s="35"/>
    </row>
    <row r="303" spans="4:23">
      <c r="D303" s="35"/>
      <c r="E303" s="36"/>
      <c r="F303"/>
      <c r="H303" s="37"/>
      <c r="I303" s="45"/>
      <c r="J303" s="45"/>
      <c r="K303" s="46"/>
      <c r="L303" s="47"/>
      <c r="M303" s="47"/>
      <c r="N303" s="28"/>
      <c r="P303" s="35" t="s">
        <v>282</v>
      </c>
      <c r="Q303" s="35">
        <v>12.25</v>
      </c>
      <c r="R303" s="49">
        <v>31628</v>
      </c>
      <c r="S303" s="35" t="s">
        <v>243</v>
      </c>
      <c r="T303" s="49">
        <v>0</v>
      </c>
      <c r="U303" s="35">
        <v>3234092</v>
      </c>
      <c r="V303" s="49">
        <v>0</v>
      </c>
      <c r="W303" s="35"/>
    </row>
    <row r="304" spans="4:23">
      <c r="D304" s="35"/>
      <c r="E304" s="38"/>
      <c r="F304"/>
      <c r="H304" s="37"/>
      <c r="I304" s="45"/>
      <c r="J304" s="45"/>
      <c r="K304" s="46"/>
      <c r="L304" s="47"/>
      <c r="M304" s="47"/>
      <c r="N304" s="28"/>
      <c r="P304" s="35" t="s">
        <v>282</v>
      </c>
      <c r="Q304" s="35">
        <v>12.07</v>
      </c>
      <c r="R304" s="49">
        <v>31486</v>
      </c>
      <c r="S304" s="35" t="s">
        <v>85</v>
      </c>
      <c r="T304" s="49">
        <v>0</v>
      </c>
      <c r="U304" s="35">
        <v>7566484</v>
      </c>
      <c r="V304" s="49">
        <v>0</v>
      </c>
      <c r="W304" s="35"/>
    </row>
    <row r="305" spans="4:23">
      <c r="D305" s="35"/>
      <c r="E305" s="36"/>
      <c r="F305"/>
      <c r="H305" s="37"/>
      <c r="I305" s="45"/>
      <c r="J305" s="45"/>
      <c r="K305" s="46"/>
      <c r="L305" s="47"/>
      <c r="M305" s="47"/>
      <c r="N305" s="28"/>
      <c r="P305" s="35" t="s">
        <v>282</v>
      </c>
      <c r="Q305" s="35">
        <v>12.04</v>
      </c>
      <c r="R305" s="49">
        <v>30339</v>
      </c>
      <c r="S305" s="35" t="s">
        <v>283</v>
      </c>
      <c r="T305" s="49">
        <v>0</v>
      </c>
      <c r="U305" s="35">
        <v>9327306</v>
      </c>
      <c r="V305" s="49">
        <v>0</v>
      </c>
      <c r="W305" s="35"/>
    </row>
    <row r="306" spans="4:23">
      <c r="D306" s="35"/>
      <c r="E306" s="36"/>
      <c r="F306"/>
      <c r="H306" s="37"/>
      <c r="I306" s="45"/>
      <c r="J306" s="45"/>
      <c r="K306" s="46"/>
      <c r="L306" s="47"/>
      <c r="M306" s="47"/>
      <c r="N306" s="28"/>
      <c r="P306" s="35" t="s">
        <v>282</v>
      </c>
      <c r="Q306" s="35">
        <v>11.93</v>
      </c>
      <c r="R306" s="49">
        <v>30456</v>
      </c>
      <c r="S306" s="35" t="s">
        <v>52</v>
      </c>
      <c r="T306" s="49">
        <v>2.05</v>
      </c>
      <c r="U306" s="35">
        <v>10904801</v>
      </c>
      <c r="V306" s="49">
        <v>2.05</v>
      </c>
      <c r="W306" s="35"/>
    </row>
    <row r="307" spans="4:23">
      <c r="D307" s="35"/>
      <c r="E307" s="38"/>
      <c r="F307"/>
      <c r="H307" s="37"/>
      <c r="I307" s="45"/>
      <c r="J307" s="45"/>
      <c r="K307" s="46"/>
      <c r="L307" s="47"/>
      <c r="M307" s="47"/>
      <c r="N307" s="28"/>
      <c r="P307" s="35" t="s">
        <v>282</v>
      </c>
      <c r="Q307" s="35">
        <v>11.67</v>
      </c>
      <c r="R307" s="49">
        <v>30885</v>
      </c>
      <c r="S307" s="35" t="s">
        <v>168</v>
      </c>
      <c r="T307" s="49">
        <v>0.46</v>
      </c>
      <c r="U307" s="35">
        <v>13385972</v>
      </c>
      <c r="V307" s="49">
        <v>0.46</v>
      </c>
      <c r="W307" s="35"/>
    </row>
    <row r="308" spans="4:23">
      <c r="D308" s="35"/>
      <c r="E308" s="36"/>
      <c r="F308"/>
      <c r="H308" s="37"/>
      <c r="I308" s="45"/>
      <c r="J308" s="45"/>
      <c r="K308" s="46"/>
      <c r="L308" s="47"/>
      <c r="M308" s="47"/>
      <c r="N308" s="28"/>
      <c r="P308" s="35" t="s">
        <v>282</v>
      </c>
      <c r="Q308" s="35">
        <v>11.3</v>
      </c>
      <c r="R308" s="49">
        <v>32665</v>
      </c>
      <c r="S308" s="35" t="s">
        <v>284</v>
      </c>
      <c r="T308" s="49">
        <v>0</v>
      </c>
      <c r="U308" s="35">
        <v>17988658</v>
      </c>
      <c r="V308" s="49">
        <v>0</v>
      </c>
      <c r="W308" s="35"/>
    </row>
    <row r="309" spans="4:23">
      <c r="D309" s="35"/>
      <c r="E309" s="36"/>
      <c r="F309"/>
      <c r="H309" s="37"/>
      <c r="I309" s="45"/>
      <c r="J309" s="45"/>
      <c r="K309" s="46"/>
      <c r="L309" s="47"/>
      <c r="M309" s="47"/>
      <c r="N309" s="28"/>
      <c r="P309" s="35" t="s">
        <v>282</v>
      </c>
      <c r="Q309" s="35">
        <v>11.1</v>
      </c>
      <c r="R309" s="49">
        <v>30819</v>
      </c>
      <c r="S309" s="35" t="s">
        <v>285</v>
      </c>
      <c r="T309" s="49">
        <v>0</v>
      </c>
      <c r="U309" s="35">
        <v>19970336</v>
      </c>
      <c r="V309" s="49">
        <v>0</v>
      </c>
      <c r="W309" s="35"/>
    </row>
    <row r="310" spans="4:23">
      <c r="D310" s="35"/>
      <c r="E310" s="38"/>
      <c r="F310"/>
      <c r="H310" s="37"/>
      <c r="I310" s="45"/>
      <c r="J310" s="45"/>
      <c r="K310" s="46"/>
      <c r="L310" s="47"/>
      <c r="M310" s="47"/>
      <c r="N310" s="28"/>
      <c r="P310" s="35" t="s">
        <v>282</v>
      </c>
      <c r="Q310" s="35">
        <v>10.9</v>
      </c>
      <c r="R310" s="49">
        <v>32163</v>
      </c>
      <c r="S310" s="35" t="s">
        <v>286</v>
      </c>
      <c r="T310" s="49">
        <v>0</v>
      </c>
      <c r="U310" s="35">
        <v>24208780</v>
      </c>
      <c r="V310" s="49">
        <v>0</v>
      </c>
      <c r="W310" s="35"/>
    </row>
    <row r="311" spans="4:23">
      <c r="D311" s="35"/>
      <c r="E311" s="36"/>
      <c r="F311"/>
      <c r="H311" s="37"/>
      <c r="I311" s="45"/>
      <c r="J311" s="45"/>
      <c r="K311" s="46"/>
      <c r="L311" s="47"/>
      <c r="M311" s="47"/>
      <c r="N311" s="28"/>
      <c r="P311" s="35" t="s">
        <v>282</v>
      </c>
      <c r="Q311" s="35">
        <v>10.77</v>
      </c>
      <c r="R311" s="49">
        <v>29343</v>
      </c>
      <c r="S311" s="35" t="s">
        <v>248</v>
      </c>
      <c r="T311" s="49">
        <v>0</v>
      </c>
      <c r="U311" s="35">
        <v>26814147</v>
      </c>
      <c r="V311" s="49">
        <v>0</v>
      </c>
      <c r="W311" s="35"/>
    </row>
    <row r="312" spans="4:23">
      <c r="D312" s="35"/>
      <c r="E312" s="36"/>
      <c r="F312"/>
      <c r="H312" s="37"/>
      <c r="I312" s="45"/>
      <c r="J312" s="45"/>
      <c r="K312" s="46"/>
      <c r="L312" s="47"/>
      <c r="M312" s="47"/>
      <c r="N312" s="28"/>
      <c r="P312" s="35" t="s">
        <v>282</v>
      </c>
      <c r="Q312" s="35">
        <v>10.28</v>
      </c>
      <c r="R312" s="49">
        <v>28676</v>
      </c>
      <c r="S312" s="35" t="s">
        <v>249</v>
      </c>
      <c r="T312" s="49">
        <v>0</v>
      </c>
      <c r="U312" s="35">
        <v>32359170</v>
      </c>
      <c r="V312" s="49">
        <v>0</v>
      </c>
      <c r="W312" s="35"/>
    </row>
    <row r="313" spans="4:23">
      <c r="D313" s="35"/>
      <c r="E313" s="38"/>
      <c r="F313"/>
      <c r="H313" s="37"/>
      <c r="I313" s="45"/>
      <c r="J313" s="45"/>
      <c r="K313" s="46"/>
      <c r="L313" s="47"/>
      <c r="M313" s="47"/>
      <c r="N313" s="28"/>
      <c r="P313" s="35" t="s">
        <v>282</v>
      </c>
      <c r="Q313" s="35">
        <v>9.93</v>
      </c>
      <c r="R313" s="49">
        <v>27508</v>
      </c>
      <c r="S313" s="35" t="s">
        <v>55</v>
      </c>
      <c r="T313" s="49">
        <v>0.54</v>
      </c>
      <c r="U313" s="35">
        <v>36358801</v>
      </c>
      <c r="V313" s="49">
        <v>0.54</v>
      </c>
      <c r="W313" s="35"/>
    </row>
    <row r="314" spans="4:23">
      <c r="D314" s="35"/>
      <c r="E314" s="36"/>
      <c r="F314"/>
      <c r="H314" s="37"/>
      <c r="I314" s="45"/>
      <c r="J314" s="45"/>
      <c r="K314" s="46"/>
      <c r="L314" s="47"/>
      <c r="M314" s="47"/>
      <c r="N314" s="28"/>
      <c r="P314" s="35" t="s">
        <v>282</v>
      </c>
      <c r="Q314" s="35">
        <v>9.48</v>
      </c>
      <c r="R314" s="49">
        <v>26690</v>
      </c>
      <c r="S314" s="35" t="s">
        <v>173</v>
      </c>
      <c r="T314" s="49">
        <v>16.59</v>
      </c>
      <c r="U314" s="35">
        <v>41926533</v>
      </c>
      <c r="V314" s="49">
        <v>16.59</v>
      </c>
      <c r="W314" s="35"/>
    </row>
    <row r="315" spans="4:23">
      <c r="D315" s="35"/>
      <c r="E315" s="36"/>
      <c r="F315"/>
      <c r="H315" s="37"/>
      <c r="I315" s="45"/>
      <c r="J315" s="45"/>
      <c r="K315" s="46"/>
      <c r="L315" s="47"/>
      <c r="M315" s="47"/>
      <c r="N315" s="28"/>
      <c r="P315" s="35" t="s">
        <v>282</v>
      </c>
      <c r="Q315" s="35">
        <v>9.35</v>
      </c>
      <c r="R315" s="49">
        <v>25674</v>
      </c>
      <c r="S315" s="35" t="s">
        <v>174</v>
      </c>
      <c r="T315" s="49">
        <v>1.15</v>
      </c>
      <c r="U315" s="35">
        <v>44288540</v>
      </c>
      <c r="V315" s="49">
        <v>1.15</v>
      </c>
      <c r="W315" s="35"/>
    </row>
    <row r="316" spans="4:23">
      <c r="D316" s="35"/>
      <c r="E316" s="38"/>
      <c r="F316"/>
      <c r="H316" s="37"/>
      <c r="I316" s="45"/>
      <c r="J316" s="45"/>
      <c r="K316" s="46"/>
      <c r="L316" s="47"/>
      <c r="M316" s="47"/>
      <c r="N316" s="28"/>
      <c r="P316" s="35" t="s">
        <v>282</v>
      </c>
      <c r="Q316" s="35">
        <v>9.28</v>
      </c>
      <c r="R316" s="49">
        <v>16028</v>
      </c>
      <c r="S316" s="35" t="s">
        <v>119</v>
      </c>
      <c r="T316" s="49">
        <v>0.39</v>
      </c>
      <c r="U316" s="35">
        <v>46477236</v>
      </c>
      <c r="V316" s="49">
        <v>0.39</v>
      </c>
      <c r="W316" s="35"/>
    </row>
    <row r="317" spans="4:23">
      <c r="D317" s="35"/>
      <c r="E317" s="36"/>
      <c r="F317"/>
      <c r="H317" s="37"/>
      <c r="I317" s="45"/>
      <c r="J317" s="45"/>
      <c r="K317" s="46"/>
      <c r="L317" s="47"/>
      <c r="M317" s="47"/>
      <c r="N317" s="28"/>
      <c r="P317" s="35" t="s">
        <v>282</v>
      </c>
      <c r="Q317" s="35">
        <v>9.07</v>
      </c>
      <c r="R317" s="49">
        <v>15696</v>
      </c>
      <c r="S317" s="35" t="s">
        <v>287</v>
      </c>
      <c r="T317" s="49">
        <v>0.81</v>
      </c>
      <c r="U317" s="35">
        <v>47766031</v>
      </c>
      <c r="V317" s="49">
        <v>0.81</v>
      </c>
      <c r="W317" s="35"/>
    </row>
    <row r="318" spans="4:23">
      <c r="D318" s="35"/>
      <c r="E318" s="36"/>
      <c r="F318"/>
      <c r="H318" s="37"/>
      <c r="I318" s="45"/>
      <c r="J318" s="45"/>
      <c r="K318" s="46"/>
      <c r="L318" s="47"/>
      <c r="M318" s="47"/>
      <c r="N318" s="28"/>
      <c r="P318" s="35" t="s">
        <v>282</v>
      </c>
      <c r="Q318" s="35">
        <v>8.88</v>
      </c>
      <c r="R318" s="49">
        <v>19506</v>
      </c>
      <c r="S318" s="35" t="s">
        <v>288</v>
      </c>
      <c r="T318" s="49">
        <v>0.64</v>
      </c>
      <c r="U318" s="35">
        <v>49463176</v>
      </c>
      <c r="V318" s="49">
        <v>0.64</v>
      </c>
      <c r="W318" s="35"/>
    </row>
    <row r="319" spans="4:23">
      <c r="D319" s="35"/>
      <c r="E319" s="38"/>
      <c r="F319"/>
      <c r="H319" s="37"/>
      <c r="I319" s="45"/>
      <c r="J319" s="45"/>
      <c r="K319" s="46"/>
      <c r="L319" s="47"/>
      <c r="M319" s="47"/>
      <c r="N319" s="28"/>
      <c r="P319" s="35" t="s">
        <v>282</v>
      </c>
      <c r="Q319" s="35">
        <v>8.59</v>
      </c>
      <c r="R319" s="49">
        <v>16289</v>
      </c>
      <c r="S319" s="35" t="s">
        <v>289</v>
      </c>
      <c r="T319" s="49">
        <v>0.75</v>
      </c>
      <c r="U319" s="35">
        <v>50650445</v>
      </c>
      <c r="V319" s="49">
        <v>0.75</v>
      </c>
      <c r="W319" s="35"/>
    </row>
    <row r="320" spans="4:23">
      <c r="D320" s="35"/>
      <c r="E320" s="36"/>
      <c r="F320"/>
      <c r="H320" s="37"/>
      <c r="I320" s="45"/>
      <c r="J320" s="45"/>
      <c r="K320" s="46"/>
      <c r="L320" s="47"/>
      <c r="M320" s="47"/>
      <c r="N320" s="28"/>
      <c r="P320" s="35" t="s">
        <v>282</v>
      </c>
      <c r="Q320" s="35">
        <v>8.54</v>
      </c>
      <c r="R320" s="49">
        <v>16454</v>
      </c>
      <c r="S320" s="35" t="s">
        <v>290</v>
      </c>
      <c r="T320" s="49">
        <v>0.38</v>
      </c>
      <c r="U320" s="35">
        <v>52723176</v>
      </c>
      <c r="V320" s="49">
        <v>0.38</v>
      </c>
      <c r="W320" s="35"/>
    </row>
    <row r="321" spans="4:23">
      <c r="D321" s="35"/>
      <c r="E321" s="36"/>
      <c r="F321"/>
      <c r="H321" s="37"/>
      <c r="I321" s="45"/>
      <c r="J321" s="45"/>
      <c r="K321" s="46"/>
      <c r="L321" s="47"/>
      <c r="M321" s="47"/>
      <c r="N321" s="28"/>
      <c r="P321" s="35" t="s">
        <v>282</v>
      </c>
      <c r="Q321" s="35">
        <v>7.98</v>
      </c>
      <c r="R321" s="49">
        <v>25002</v>
      </c>
      <c r="S321" s="35" t="s">
        <v>291</v>
      </c>
      <c r="T321" s="49">
        <v>1.33</v>
      </c>
      <c r="U321" s="35">
        <v>54137583</v>
      </c>
      <c r="V321" s="49">
        <v>1.33</v>
      </c>
      <c r="W321" s="35"/>
    </row>
    <row r="322" spans="4:23">
      <c r="D322" s="35"/>
      <c r="E322" s="38"/>
      <c r="F322"/>
      <c r="H322" s="37"/>
      <c r="I322" s="45"/>
      <c r="J322" s="45"/>
      <c r="K322" s="46"/>
      <c r="L322" s="47"/>
      <c r="M322" s="47"/>
      <c r="N322" s="28"/>
      <c r="P322" s="35" t="s">
        <v>282</v>
      </c>
      <c r="Q322" s="35">
        <v>7.49</v>
      </c>
      <c r="R322" s="49">
        <v>24581</v>
      </c>
      <c r="S322" s="35" t="s">
        <v>292</v>
      </c>
      <c r="T322" s="49">
        <v>0.25</v>
      </c>
      <c r="U322" s="35">
        <v>57935627</v>
      </c>
      <c r="V322" s="49">
        <v>0.25</v>
      </c>
      <c r="W322" s="35"/>
    </row>
    <row r="323" spans="4:23">
      <c r="D323" s="35"/>
      <c r="E323" s="36"/>
      <c r="F323"/>
      <c r="H323" s="37"/>
      <c r="I323" s="45"/>
      <c r="J323" s="45"/>
      <c r="K323" s="46"/>
      <c r="L323" s="47"/>
      <c r="M323" s="47"/>
      <c r="N323" s="28"/>
      <c r="P323" s="35" t="s">
        <v>282</v>
      </c>
      <c r="Q323" s="35">
        <v>7.52</v>
      </c>
      <c r="R323" s="49">
        <v>18115</v>
      </c>
      <c r="S323" s="35" t="s">
        <v>293</v>
      </c>
      <c r="T323" s="49">
        <v>1.4</v>
      </c>
      <c r="U323" s="35">
        <v>59806749</v>
      </c>
      <c r="V323" s="49">
        <v>1.4</v>
      </c>
      <c r="W323" s="35"/>
    </row>
    <row r="324" spans="4:23">
      <c r="D324" s="35"/>
      <c r="E324" s="36"/>
      <c r="F324"/>
      <c r="H324" s="37"/>
      <c r="I324" s="45"/>
      <c r="J324" s="45"/>
      <c r="K324" s="46"/>
      <c r="L324" s="47"/>
      <c r="M324" s="47"/>
      <c r="N324" s="28"/>
      <c r="P324" s="35" t="s">
        <v>282</v>
      </c>
      <c r="Q324" s="35">
        <v>7.13</v>
      </c>
      <c r="R324" s="49">
        <v>12901</v>
      </c>
      <c r="S324" s="35" t="s">
        <v>160</v>
      </c>
      <c r="T324" s="49">
        <v>12.86</v>
      </c>
      <c r="U324" s="35">
        <v>61575841</v>
      </c>
      <c r="V324" s="49">
        <v>12.86</v>
      </c>
      <c r="W324" s="35"/>
    </row>
    <row r="325" spans="4:23">
      <c r="D325" s="35"/>
      <c r="E325" s="38"/>
      <c r="F325"/>
      <c r="H325" s="37"/>
      <c r="I325" s="45"/>
      <c r="J325" s="45"/>
      <c r="K325" s="46"/>
      <c r="L325" s="47"/>
      <c r="M325" s="47"/>
      <c r="N325" s="28"/>
      <c r="P325" s="35" t="s">
        <v>282</v>
      </c>
      <c r="Q325" s="35">
        <v>6.73</v>
      </c>
      <c r="R325" s="49">
        <v>15682</v>
      </c>
      <c r="S325" s="35" t="s">
        <v>294</v>
      </c>
      <c r="T325" s="49">
        <v>14.08</v>
      </c>
      <c r="U325" s="35">
        <v>62248664</v>
      </c>
      <c r="V325" s="49">
        <v>14.08</v>
      </c>
      <c r="W325" s="35"/>
    </row>
    <row r="326" spans="4:23">
      <c r="D326" s="35"/>
      <c r="E326" s="36"/>
      <c r="F326"/>
      <c r="H326" s="37"/>
      <c r="I326" s="45"/>
      <c r="J326" s="45"/>
      <c r="K326" s="46"/>
      <c r="L326" s="47"/>
      <c r="M326" s="47"/>
      <c r="N326" s="28"/>
      <c r="P326" s="35" t="s">
        <v>295</v>
      </c>
      <c r="Q326" s="35">
        <v>12.23</v>
      </c>
      <c r="R326" s="49">
        <v>32287</v>
      </c>
      <c r="S326" s="35" t="s">
        <v>296</v>
      </c>
      <c r="T326" s="49">
        <v>0</v>
      </c>
      <c r="U326" s="35">
        <v>1163464</v>
      </c>
      <c r="V326" s="49">
        <v>0</v>
      </c>
      <c r="W326" s="35"/>
    </row>
    <row r="327" spans="4:23">
      <c r="D327" s="35"/>
      <c r="E327" s="36"/>
      <c r="F327"/>
      <c r="H327" s="37"/>
      <c r="I327" s="45"/>
      <c r="J327" s="45"/>
      <c r="K327" s="46"/>
      <c r="L327" s="47"/>
      <c r="M327" s="47"/>
      <c r="N327" s="28"/>
      <c r="P327" s="35" t="s">
        <v>295</v>
      </c>
      <c r="Q327" s="35">
        <v>11.78</v>
      </c>
      <c r="R327" s="49">
        <v>31017</v>
      </c>
      <c r="S327" s="35" t="s">
        <v>37</v>
      </c>
      <c r="T327" s="49">
        <v>0</v>
      </c>
      <c r="U327" s="35">
        <v>5694847</v>
      </c>
      <c r="V327" s="49">
        <v>0</v>
      </c>
      <c r="W327" s="35"/>
    </row>
    <row r="328" spans="4:23">
      <c r="D328" s="35"/>
      <c r="E328" s="38"/>
      <c r="F328"/>
      <c r="H328" s="37"/>
      <c r="I328" s="45"/>
      <c r="J328" s="45"/>
      <c r="K328" s="46"/>
      <c r="L328" s="47"/>
      <c r="M328" s="47"/>
      <c r="N328" s="28"/>
      <c r="P328" s="35" t="s">
        <v>295</v>
      </c>
      <c r="Q328" s="35">
        <v>11.64</v>
      </c>
      <c r="R328" s="49">
        <v>28555</v>
      </c>
      <c r="S328" s="35" t="s">
        <v>132</v>
      </c>
      <c r="T328" s="49">
        <v>0.62</v>
      </c>
      <c r="U328" s="35">
        <v>8258409</v>
      </c>
      <c r="V328" s="49">
        <v>0.62</v>
      </c>
      <c r="W328" s="35"/>
    </row>
    <row r="329" spans="4:23">
      <c r="D329" s="35"/>
      <c r="E329" s="36"/>
      <c r="F329"/>
      <c r="H329" s="37"/>
      <c r="I329" s="45"/>
      <c r="J329" s="45"/>
      <c r="K329" s="46"/>
      <c r="L329" s="47"/>
      <c r="M329" s="47"/>
      <c r="N329" s="28"/>
      <c r="P329" s="35" t="s">
        <v>295</v>
      </c>
      <c r="Q329" s="35">
        <v>11.53</v>
      </c>
      <c r="R329" s="49">
        <v>28205</v>
      </c>
      <c r="S329" s="35" t="s">
        <v>297</v>
      </c>
      <c r="T329" s="49">
        <v>0.39</v>
      </c>
      <c r="U329" s="35">
        <v>9217008</v>
      </c>
      <c r="V329" s="49">
        <v>0.39</v>
      </c>
      <c r="W329" s="35"/>
    </row>
    <row r="330" spans="4:23">
      <c r="D330" s="35"/>
      <c r="E330" s="36"/>
      <c r="F330"/>
      <c r="H330" s="37"/>
      <c r="I330" s="45"/>
      <c r="J330" s="45"/>
      <c r="K330" s="46"/>
      <c r="L330" s="47"/>
      <c r="M330" s="47"/>
      <c r="N330" s="28"/>
      <c r="P330" s="35" t="s">
        <v>295</v>
      </c>
      <c r="Q330" s="35">
        <v>11.47</v>
      </c>
      <c r="R330" s="49">
        <v>27263</v>
      </c>
      <c r="S330" s="35" t="s">
        <v>108</v>
      </c>
      <c r="T330" s="49">
        <v>0.56</v>
      </c>
      <c r="U330" s="35">
        <v>10014082</v>
      </c>
      <c r="V330" s="49">
        <v>0.56</v>
      </c>
      <c r="W330" s="35"/>
    </row>
    <row r="331" spans="4:23">
      <c r="D331" s="35"/>
      <c r="E331" s="38"/>
      <c r="F331"/>
      <c r="H331" s="37"/>
      <c r="I331" s="45"/>
      <c r="J331" s="45"/>
      <c r="K331" s="46"/>
      <c r="L331" s="47"/>
      <c r="M331" s="47"/>
      <c r="N331" s="28"/>
      <c r="P331" s="35" t="s">
        <v>295</v>
      </c>
      <c r="Q331" s="35">
        <v>11.37</v>
      </c>
      <c r="R331" s="49">
        <v>27551</v>
      </c>
      <c r="S331" s="35" t="s">
        <v>109</v>
      </c>
      <c r="T331" s="49">
        <v>0.6</v>
      </c>
      <c r="U331" s="35">
        <v>10398583</v>
      </c>
      <c r="V331" s="49">
        <v>0.6</v>
      </c>
      <c r="W331" s="35"/>
    </row>
    <row r="332" spans="4:23">
      <c r="D332" s="35"/>
      <c r="E332" s="36"/>
      <c r="F332"/>
      <c r="H332" s="37"/>
      <c r="I332" s="45"/>
      <c r="J332" s="45"/>
      <c r="K332" s="46"/>
      <c r="L332" s="47"/>
      <c r="M332" s="47"/>
      <c r="N332" s="28"/>
      <c r="P332" s="35" t="s">
        <v>295</v>
      </c>
      <c r="Q332" s="35">
        <v>11.39</v>
      </c>
      <c r="R332" s="49">
        <v>27845</v>
      </c>
      <c r="S332" s="35" t="s">
        <v>298</v>
      </c>
      <c r="T332" s="49">
        <v>0.57</v>
      </c>
      <c r="U332" s="35">
        <v>12208384</v>
      </c>
      <c r="V332" s="49">
        <v>0.57</v>
      </c>
      <c r="W332" s="35"/>
    </row>
    <row r="333" spans="4:23">
      <c r="D333" s="35"/>
      <c r="E333" s="36"/>
      <c r="F333"/>
      <c r="H333" s="37"/>
      <c r="I333" s="45"/>
      <c r="J333" s="45"/>
      <c r="K333" s="46"/>
      <c r="L333" s="47"/>
      <c r="M333" s="47"/>
      <c r="N333" s="28"/>
      <c r="P333" s="35" t="s">
        <v>295</v>
      </c>
      <c r="Q333" s="35">
        <v>11.35</v>
      </c>
      <c r="R333" s="49">
        <v>27848</v>
      </c>
      <c r="S333" s="35" t="s">
        <v>299</v>
      </c>
      <c r="T333" s="49">
        <v>0</v>
      </c>
      <c r="U333" s="35">
        <v>12825499</v>
      </c>
      <c r="V333" s="49">
        <v>0</v>
      </c>
      <c r="W333" s="35"/>
    </row>
    <row r="334" spans="4:23">
      <c r="D334" s="35"/>
      <c r="E334" s="38"/>
      <c r="F334"/>
      <c r="H334" s="37"/>
      <c r="I334" s="45"/>
      <c r="J334" s="45"/>
      <c r="K334" s="46"/>
      <c r="L334" s="47"/>
      <c r="M334" s="47"/>
      <c r="N334" s="28"/>
      <c r="P334" s="35" t="s">
        <v>295</v>
      </c>
      <c r="Q334" s="35">
        <v>10.59</v>
      </c>
      <c r="R334" s="49">
        <v>24766</v>
      </c>
      <c r="S334" s="35" t="s">
        <v>300</v>
      </c>
      <c r="T334" s="49">
        <v>0.2</v>
      </c>
      <c r="U334" s="35">
        <v>20179997</v>
      </c>
      <c r="V334" s="49">
        <v>0.2</v>
      </c>
      <c r="W334" s="35"/>
    </row>
    <row r="335" spans="4:23">
      <c r="D335" s="35"/>
      <c r="E335" s="36"/>
      <c r="F335"/>
      <c r="H335" s="37"/>
      <c r="I335" s="45"/>
      <c r="J335" s="45"/>
      <c r="K335" s="46"/>
      <c r="L335" s="47"/>
      <c r="M335" s="47"/>
      <c r="N335" s="28"/>
      <c r="P335" s="35" t="s">
        <v>295</v>
      </c>
      <c r="Q335" s="35">
        <v>8.69</v>
      </c>
      <c r="R335" s="49">
        <v>25289</v>
      </c>
      <c r="S335" s="35" t="s">
        <v>217</v>
      </c>
      <c r="T335" s="49">
        <v>1.27</v>
      </c>
      <c r="U335" s="35">
        <v>33342039</v>
      </c>
      <c r="V335" s="49">
        <v>1.27</v>
      </c>
      <c r="W335" s="35"/>
    </row>
    <row r="336" spans="4:23">
      <c r="D336" s="35"/>
      <c r="E336" s="36"/>
      <c r="F336"/>
      <c r="H336" s="37"/>
      <c r="I336" s="45"/>
      <c r="J336" s="45"/>
      <c r="K336" s="46"/>
      <c r="L336" s="47"/>
      <c r="M336" s="47"/>
      <c r="N336" s="28"/>
      <c r="P336" s="35" t="s">
        <v>295</v>
      </c>
      <c r="Q336" s="35">
        <v>8.93</v>
      </c>
      <c r="R336" s="49">
        <v>14565</v>
      </c>
      <c r="S336" s="35" t="s">
        <v>253</v>
      </c>
      <c r="T336" s="49">
        <v>8.26</v>
      </c>
      <c r="U336" s="35">
        <v>35570419</v>
      </c>
      <c r="V336" s="49">
        <v>8.26</v>
      </c>
      <c r="W336" s="35"/>
    </row>
    <row r="337" spans="4:23">
      <c r="D337" s="35"/>
      <c r="E337" s="38"/>
      <c r="F337"/>
      <c r="H337" s="37"/>
      <c r="I337" s="45"/>
      <c r="J337" s="45"/>
      <c r="K337" s="46"/>
      <c r="L337" s="47"/>
      <c r="M337" s="47"/>
      <c r="N337" s="28"/>
      <c r="P337" s="35" t="s">
        <v>295</v>
      </c>
      <c r="Q337" s="35">
        <v>8.81</v>
      </c>
      <c r="R337" s="49">
        <v>3059</v>
      </c>
      <c r="S337" s="35" t="s">
        <v>289</v>
      </c>
      <c r="T337" s="49">
        <v>14.51</v>
      </c>
      <c r="U337" s="35">
        <v>36269126</v>
      </c>
      <c r="V337" s="49">
        <v>14.51</v>
      </c>
      <c r="W337" s="35"/>
    </row>
    <row r="338" spans="4:23">
      <c r="D338" s="35"/>
      <c r="E338" s="36"/>
      <c r="F338"/>
      <c r="H338" s="37"/>
      <c r="I338" s="45"/>
      <c r="J338" s="45"/>
      <c r="K338" s="46"/>
      <c r="L338" s="47"/>
      <c r="M338" s="47"/>
      <c r="N338" s="28"/>
      <c r="P338" s="35" t="s">
        <v>295</v>
      </c>
      <c r="Q338" s="35">
        <v>8.79</v>
      </c>
      <c r="R338" s="49">
        <v>8184</v>
      </c>
      <c r="S338" s="35" t="s">
        <v>301</v>
      </c>
      <c r="T338" s="49">
        <v>14.39</v>
      </c>
      <c r="U338" s="35">
        <v>36439310</v>
      </c>
      <c r="V338" s="49">
        <v>14.39</v>
      </c>
      <c r="W338" s="35"/>
    </row>
    <row r="339" spans="4:23">
      <c r="D339" s="35"/>
      <c r="E339" s="36"/>
      <c r="F339"/>
      <c r="H339" s="37"/>
      <c r="I339" s="45"/>
      <c r="J339" s="45"/>
      <c r="K339" s="46"/>
      <c r="L339" s="47"/>
      <c r="M339" s="47"/>
      <c r="N339" s="28"/>
      <c r="P339" s="35" t="s">
        <v>295</v>
      </c>
      <c r="Q339" s="35">
        <v>8.71</v>
      </c>
      <c r="R339" s="49">
        <v>4635</v>
      </c>
      <c r="S339" s="35" t="s">
        <v>302</v>
      </c>
      <c r="T339" s="49">
        <v>20.84</v>
      </c>
      <c r="U339" s="35">
        <v>37172645</v>
      </c>
      <c r="V339" s="49">
        <v>20.84</v>
      </c>
      <c r="W339" s="35"/>
    </row>
    <row r="340" spans="4:23">
      <c r="D340" s="35"/>
      <c r="E340" s="38"/>
      <c r="F340"/>
      <c r="H340" s="37"/>
      <c r="I340" s="45"/>
      <c r="J340" s="45"/>
      <c r="K340" s="46"/>
      <c r="L340" s="47"/>
      <c r="M340" s="47"/>
      <c r="N340" s="28"/>
      <c r="P340" s="35" t="s">
        <v>295</v>
      </c>
      <c r="Q340" s="35">
        <v>8.7</v>
      </c>
      <c r="R340" s="49">
        <v>5750</v>
      </c>
      <c r="S340" s="35" t="s">
        <v>303</v>
      </c>
      <c r="T340" s="49">
        <v>20.6</v>
      </c>
      <c r="U340" s="35">
        <v>37478539</v>
      </c>
      <c r="V340" s="49">
        <v>20.6</v>
      </c>
      <c r="W340" s="35"/>
    </row>
    <row r="341" spans="4:23">
      <c r="D341" s="35"/>
      <c r="E341" s="36"/>
      <c r="F341"/>
      <c r="H341" s="37"/>
      <c r="I341" s="45"/>
      <c r="J341" s="45"/>
      <c r="K341" s="46"/>
      <c r="L341" s="47"/>
      <c r="M341" s="47"/>
      <c r="N341" s="28"/>
      <c r="P341" s="35" t="s">
        <v>295</v>
      </c>
      <c r="Q341" s="35">
        <v>9.08</v>
      </c>
      <c r="R341" s="49">
        <v>4047</v>
      </c>
      <c r="S341" s="35" t="s">
        <v>304</v>
      </c>
      <c r="T341" s="49">
        <v>18.63</v>
      </c>
      <c r="U341" s="35">
        <v>37974768</v>
      </c>
      <c r="V341" s="49">
        <v>18.63</v>
      </c>
      <c r="W341" s="35"/>
    </row>
    <row r="342" spans="4:23">
      <c r="D342" s="35"/>
      <c r="E342" s="36"/>
      <c r="F342"/>
      <c r="H342" s="37"/>
      <c r="I342" s="45"/>
      <c r="J342" s="45"/>
      <c r="K342" s="46"/>
      <c r="L342" s="47"/>
      <c r="M342" s="47"/>
      <c r="N342" s="28"/>
      <c r="P342" s="35" t="s">
        <v>295</v>
      </c>
      <c r="Q342" s="35">
        <v>9.01</v>
      </c>
      <c r="R342" s="49">
        <v>1967</v>
      </c>
      <c r="S342" s="35" t="s">
        <v>305</v>
      </c>
      <c r="T342" s="49">
        <v>8.31</v>
      </c>
      <c r="U342" s="35">
        <v>37994609</v>
      </c>
      <c r="V342" s="49">
        <v>8.31</v>
      </c>
      <c r="W342" s="35"/>
    </row>
    <row r="343" spans="4:23">
      <c r="D343" s="35"/>
      <c r="E343" s="38"/>
      <c r="F343"/>
      <c r="H343" s="37"/>
      <c r="I343" s="45"/>
      <c r="J343" s="45"/>
      <c r="K343" s="46"/>
      <c r="L343" s="47"/>
      <c r="M343" s="47"/>
      <c r="N343" s="28"/>
      <c r="P343" s="35" t="s">
        <v>295</v>
      </c>
      <c r="Q343" s="35">
        <v>8.85</v>
      </c>
      <c r="R343" s="49">
        <v>1711</v>
      </c>
      <c r="S343" s="35" t="s">
        <v>280</v>
      </c>
      <c r="T343" s="49">
        <v>2.07</v>
      </c>
      <c r="U343" s="35">
        <v>38416976</v>
      </c>
      <c r="V343" s="49">
        <v>2.07</v>
      </c>
      <c r="W343" s="35"/>
    </row>
    <row r="344" spans="4:23">
      <c r="D344" s="35"/>
      <c r="E344" s="36"/>
      <c r="F344"/>
      <c r="H344" s="37"/>
      <c r="I344" s="45"/>
      <c r="J344" s="45"/>
      <c r="K344" s="46"/>
      <c r="L344" s="47"/>
      <c r="M344" s="47"/>
      <c r="N344" s="28"/>
      <c r="P344" s="35" t="s">
        <v>295</v>
      </c>
      <c r="Q344" s="35">
        <v>8.96</v>
      </c>
      <c r="R344" s="49">
        <v>1083</v>
      </c>
      <c r="S344" s="35" t="s">
        <v>306</v>
      </c>
      <c r="T344" s="49">
        <v>0</v>
      </c>
      <c r="U344" s="35">
        <v>38518452</v>
      </c>
      <c r="V344" s="49">
        <v>0</v>
      </c>
      <c r="W344" s="35"/>
    </row>
    <row r="345" spans="4:23">
      <c r="D345" s="35"/>
      <c r="E345" s="36"/>
      <c r="F345"/>
      <c r="H345" s="37"/>
      <c r="I345" s="45"/>
      <c r="J345" s="45"/>
      <c r="K345" s="46"/>
      <c r="L345" s="47"/>
      <c r="M345" s="47"/>
      <c r="N345" s="28"/>
      <c r="P345" s="35" t="s">
        <v>307</v>
      </c>
      <c r="Q345" s="35">
        <v>12.25</v>
      </c>
      <c r="R345" s="49">
        <v>31991</v>
      </c>
      <c r="S345" s="35" t="s">
        <v>296</v>
      </c>
      <c r="T345" s="49">
        <v>0.05</v>
      </c>
      <c r="U345" s="35">
        <v>1881062</v>
      </c>
      <c r="V345" s="49">
        <v>0.05</v>
      </c>
      <c r="W345" s="35"/>
    </row>
    <row r="346" spans="4:23">
      <c r="D346" s="35"/>
      <c r="E346" s="38"/>
      <c r="F346"/>
      <c r="H346" s="37"/>
      <c r="I346" s="45"/>
      <c r="J346" s="45"/>
      <c r="K346" s="46"/>
      <c r="L346" s="47"/>
      <c r="M346" s="47"/>
      <c r="N346" s="28"/>
      <c r="P346" s="35" t="s">
        <v>307</v>
      </c>
      <c r="Q346" s="35">
        <v>12.08</v>
      </c>
      <c r="R346" s="49">
        <v>29981</v>
      </c>
      <c r="S346" s="35" t="s">
        <v>308</v>
      </c>
      <c r="T346" s="49">
        <v>0</v>
      </c>
      <c r="U346" s="35">
        <v>6000527</v>
      </c>
      <c r="V346" s="49">
        <v>0</v>
      </c>
      <c r="W346" s="35"/>
    </row>
    <row r="347" spans="4:23">
      <c r="D347" s="35"/>
      <c r="E347" s="36"/>
      <c r="F347"/>
      <c r="H347" s="37"/>
      <c r="I347" s="45"/>
      <c r="J347" s="45"/>
      <c r="K347" s="46"/>
      <c r="L347" s="47"/>
      <c r="M347" s="47"/>
      <c r="N347" s="28"/>
      <c r="P347" s="35" t="s">
        <v>307</v>
      </c>
      <c r="Q347" s="35">
        <v>12.11</v>
      </c>
      <c r="R347" s="49">
        <v>34731</v>
      </c>
      <c r="S347" s="35" t="s">
        <v>309</v>
      </c>
      <c r="T347" s="49">
        <v>0</v>
      </c>
      <c r="U347" s="35">
        <v>8722638</v>
      </c>
      <c r="V347" s="49">
        <v>0</v>
      </c>
      <c r="W347" s="35"/>
    </row>
    <row r="348" spans="4:23">
      <c r="D348" s="35"/>
      <c r="E348" s="36"/>
      <c r="F348"/>
      <c r="H348" s="37"/>
      <c r="I348" s="45"/>
      <c r="J348" s="45"/>
      <c r="K348" s="46"/>
      <c r="L348" s="47"/>
      <c r="M348" s="47"/>
      <c r="N348" s="28"/>
      <c r="P348" s="35" t="s">
        <v>307</v>
      </c>
      <c r="Q348" s="35">
        <v>11.87</v>
      </c>
      <c r="R348" s="49">
        <v>29463</v>
      </c>
      <c r="S348" s="35" t="s">
        <v>86</v>
      </c>
      <c r="T348" s="49">
        <v>0</v>
      </c>
      <c r="U348" s="35">
        <v>9822872</v>
      </c>
      <c r="V348" s="49">
        <v>0</v>
      </c>
      <c r="W348" s="35"/>
    </row>
    <row r="349" spans="4:23">
      <c r="D349" s="35"/>
      <c r="E349" s="38"/>
      <c r="F349"/>
      <c r="H349" s="37"/>
      <c r="I349" s="45"/>
      <c r="J349" s="45"/>
      <c r="K349" s="46"/>
      <c r="L349" s="47"/>
      <c r="M349" s="47"/>
      <c r="N349" s="28"/>
      <c r="P349" s="35" t="s">
        <v>307</v>
      </c>
      <c r="Q349" s="35">
        <v>11.61</v>
      </c>
      <c r="R349" s="49">
        <v>29413</v>
      </c>
      <c r="S349" s="35" t="s">
        <v>310</v>
      </c>
      <c r="T349" s="49">
        <v>0.19</v>
      </c>
      <c r="U349" s="35">
        <v>11910379</v>
      </c>
      <c r="V349" s="49">
        <v>0.19</v>
      </c>
      <c r="W349" s="35"/>
    </row>
    <row r="350" spans="4:23">
      <c r="D350" s="35"/>
      <c r="E350" s="36"/>
      <c r="F350"/>
      <c r="H350" s="37"/>
      <c r="I350" s="45"/>
      <c r="J350" s="45"/>
      <c r="K350" s="46"/>
      <c r="L350" s="47"/>
      <c r="M350" s="47"/>
      <c r="N350" s="28"/>
      <c r="P350" s="35" t="s">
        <v>307</v>
      </c>
      <c r="Q350" s="35">
        <v>11.61</v>
      </c>
      <c r="R350" s="49">
        <v>30397</v>
      </c>
      <c r="S350" s="35" t="s">
        <v>311</v>
      </c>
      <c r="T350" s="49">
        <v>0.25</v>
      </c>
      <c r="U350" s="35">
        <v>13860811</v>
      </c>
      <c r="V350" s="49">
        <v>0.25</v>
      </c>
      <c r="W350" s="35"/>
    </row>
    <row r="351" spans="4:23">
      <c r="D351" s="35"/>
      <c r="E351" s="36"/>
      <c r="F351"/>
      <c r="H351" s="37"/>
      <c r="I351" s="45"/>
      <c r="J351" s="45"/>
      <c r="K351" s="46"/>
      <c r="L351" s="47"/>
      <c r="M351" s="47"/>
      <c r="N351" s="28"/>
      <c r="P351" s="35" t="s">
        <v>307</v>
      </c>
      <c r="Q351" s="35">
        <v>11.4</v>
      </c>
      <c r="R351" s="49">
        <v>41188</v>
      </c>
      <c r="S351" s="35" t="s">
        <v>41</v>
      </c>
      <c r="T351" s="49">
        <v>0.39</v>
      </c>
      <c r="U351" s="35">
        <v>15438805</v>
      </c>
      <c r="V351" s="49">
        <v>0.39</v>
      </c>
      <c r="W351" s="35"/>
    </row>
    <row r="352" spans="4:23">
      <c r="D352" s="35"/>
      <c r="E352" s="38"/>
      <c r="F352"/>
      <c r="H352" s="37"/>
      <c r="I352" s="45"/>
      <c r="J352" s="45"/>
      <c r="K352" s="46"/>
      <c r="L352" s="47"/>
      <c r="M352" s="47"/>
      <c r="N352" s="28"/>
      <c r="P352" s="35" t="s">
        <v>307</v>
      </c>
      <c r="Q352" s="35">
        <v>11.13</v>
      </c>
      <c r="R352" s="49">
        <v>28613</v>
      </c>
      <c r="S352" s="35" t="s">
        <v>312</v>
      </c>
      <c r="T352" s="49">
        <v>0</v>
      </c>
      <c r="U352" s="35">
        <v>18524288</v>
      </c>
      <c r="V352" s="49">
        <v>0</v>
      </c>
      <c r="W352" s="35"/>
    </row>
    <row r="353" spans="4:23">
      <c r="D353" s="35"/>
      <c r="E353" s="36"/>
      <c r="F353"/>
      <c r="H353" s="37"/>
      <c r="I353" s="45"/>
      <c r="J353" s="45"/>
      <c r="K353" s="46"/>
      <c r="L353" s="47"/>
      <c r="M353" s="47"/>
      <c r="N353" s="28"/>
      <c r="P353" s="35" t="s">
        <v>307</v>
      </c>
      <c r="Q353" s="35">
        <v>10.9</v>
      </c>
      <c r="R353" s="49">
        <v>26466</v>
      </c>
      <c r="S353" s="35" t="s">
        <v>313</v>
      </c>
      <c r="T353" s="49">
        <v>0</v>
      </c>
      <c r="U353" s="35">
        <v>21153339</v>
      </c>
      <c r="V353" s="49">
        <v>0</v>
      </c>
      <c r="W353" s="35"/>
    </row>
    <row r="354" spans="4:23">
      <c r="D354" s="35"/>
      <c r="E354" s="36"/>
      <c r="F354"/>
      <c r="H354" s="37"/>
      <c r="I354" s="45"/>
      <c r="J354" s="45"/>
      <c r="K354" s="46"/>
      <c r="L354" s="47"/>
      <c r="M354" s="47"/>
      <c r="N354" s="28"/>
      <c r="P354" s="35" t="s">
        <v>307</v>
      </c>
      <c r="Q354" s="35">
        <v>10.92</v>
      </c>
      <c r="R354" s="49">
        <v>29086</v>
      </c>
      <c r="S354" s="35" t="s">
        <v>113</v>
      </c>
      <c r="T354" s="49">
        <v>0.44</v>
      </c>
      <c r="U354" s="35">
        <v>24794130</v>
      </c>
      <c r="V354" s="49">
        <v>0.44</v>
      </c>
      <c r="W354" s="35"/>
    </row>
    <row r="355" spans="4:23">
      <c r="D355" s="35"/>
      <c r="E355" s="38"/>
      <c r="F355"/>
      <c r="H355" s="37"/>
      <c r="I355" s="45"/>
      <c r="J355" s="45"/>
      <c r="K355" s="46"/>
      <c r="L355" s="47"/>
      <c r="M355" s="47"/>
      <c r="N355" s="28"/>
      <c r="P355" s="35" t="s">
        <v>307</v>
      </c>
      <c r="Q355" s="35">
        <v>10.34</v>
      </c>
      <c r="R355" s="49">
        <v>26045</v>
      </c>
      <c r="S355" s="35" t="s">
        <v>249</v>
      </c>
      <c r="T355" s="49">
        <v>0</v>
      </c>
      <c r="U355" s="35">
        <v>30520391</v>
      </c>
      <c r="V355" s="49">
        <v>0</v>
      </c>
      <c r="W355" s="35"/>
    </row>
    <row r="356" spans="4:23">
      <c r="D356" s="35"/>
      <c r="E356" s="36"/>
      <c r="F356"/>
      <c r="H356" s="37"/>
      <c r="I356" s="45"/>
      <c r="J356" s="45"/>
      <c r="K356" s="46"/>
      <c r="L356" s="47"/>
      <c r="M356" s="47"/>
      <c r="N356" s="28"/>
      <c r="P356" s="35" t="s">
        <v>307</v>
      </c>
      <c r="Q356" s="35">
        <v>9.96</v>
      </c>
      <c r="R356" s="49">
        <v>25133</v>
      </c>
      <c r="S356" s="35" t="s">
        <v>314</v>
      </c>
      <c r="T356" s="49">
        <v>0.52</v>
      </c>
      <c r="U356" s="35">
        <v>33426904</v>
      </c>
      <c r="V356" s="49">
        <v>0.52</v>
      </c>
      <c r="W356" s="35"/>
    </row>
    <row r="357" spans="4:23">
      <c r="D357" s="35"/>
      <c r="E357" s="36"/>
      <c r="F357"/>
      <c r="H357" s="37"/>
      <c r="I357" s="45"/>
      <c r="J357" s="45"/>
      <c r="K357" s="46"/>
      <c r="L357" s="47"/>
      <c r="M357" s="47"/>
      <c r="N357" s="28"/>
      <c r="P357" s="35" t="s">
        <v>307</v>
      </c>
      <c r="Q357" s="35">
        <v>9.67</v>
      </c>
      <c r="R357" s="49">
        <v>43670</v>
      </c>
      <c r="S357" s="35" t="s">
        <v>75</v>
      </c>
      <c r="T357" s="49">
        <v>1.38</v>
      </c>
      <c r="U357" s="35">
        <v>36871526</v>
      </c>
      <c r="V357" s="49">
        <v>1.38</v>
      </c>
      <c r="W357" s="35"/>
    </row>
    <row r="358" spans="4:23">
      <c r="D358" s="35"/>
      <c r="E358" s="38"/>
      <c r="F358"/>
      <c r="H358" s="37"/>
      <c r="I358" s="45"/>
      <c r="J358" s="45"/>
      <c r="K358" s="46"/>
      <c r="L358" s="47"/>
      <c r="M358" s="47"/>
      <c r="N358" s="28"/>
      <c r="P358" s="35" t="s">
        <v>307</v>
      </c>
      <c r="Q358" s="35">
        <v>9.69</v>
      </c>
      <c r="R358" s="49">
        <v>42873</v>
      </c>
      <c r="S358" s="35" t="s">
        <v>276</v>
      </c>
      <c r="T358" s="49">
        <v>1.36</v>
      </c>
      <c r="U358" s="35">
        <v>36914399</v>
      </c>
      <c r="V358" s="49">
        <v>1.36</v>
      </c>
      <c r="W358" s="35"/>
    </row>
    <row r="359" spans="4:23">
      <c r="D359" s="35"/>
      <c r="E359" s="36"/>
      <c r="F359"/>
      <c r="H359" s="37"/>
      <c r="I359" s="45"/>
      <c r="J359" s="45"/>
      <c r="K359" s="46"/>
      <c r="L359" s="47"/>
      <c r="M359" s="47"/>
      <c r="N359" s="28"/>
      <c r="P359" s="35" t="s">
        <v>307</v>
      </c>
      <c r="Q359" s="35">
        <v>9.53</v>
      </c>
      <c r="R359" s="49">
        <v>42279</v>
      </c>
      <c r="S359" s="35" t="s">
        <v>315</v>
      </c>
      <c r="T359" s="49">
        <v>1.29</v>
      </c>
      <c r="U359" s="35">
        <v>40370406</v>
      </c>
      <c r="V359" s="49">
        <v>1.29</v>
      </c>
      <c r="W359" s="35"/>
    </row>
    <row r="360" spans="4:23">
      <c r="D360" s="35"/>
      <c r="E360" s="36"/>
      <c r="F360"/>
      <c r="H360" s="37"/>
      <c r="I360" s="45"/>
      <c r="J360" s="45"/>
      <c r="K360" s="46"/>
      <c r="L360" s="47"/>
      <c r="M360" s="47"/>
      <c r="N360" s="28"/>
      <c r="P360" s="35" t="s">
        <v>307</v>
      </c>
      <c r="Q360" s="35">
        <v>9.52</v>
      </c>
      <c r="R360" s="49">
        <v>15020</v>
      </c>
      <c r="S360" s="35" t="s">
        <v>174</v>
      </c>
      <c r="T360" s="49">
        <v>0.32</v>
      </c>
      <c r="U360" s="35">
        <v>43679559</v>
      </c>
      <c r="V360" s="49">
        <v>0.32</v>
      </c>
      <c r="W360" s="35"/>
    </row>
    <row r="361" spans="4:23">
      <c r="D361" s="35"/>
      <c r="E361" s="38"/>
      <c r="F361"/>
      <c r="H361" s="37"/>
      <c r="I361" s="45"/>
      <c r="J361" s="45"/>
      <c r="K361" s="46"/>
      <c r="L361" s="47"/>
      <c r="M361" s="47"/>
      <c r="N361" s="28"/>
      <c r="P361" s="35" t="s">
        <v>307</v>
      </c>
      <c r="Q361" s="35">
        <v>9.28</v>
      </c>
      <c r="R361" s="49">
        <v>35804</v>
      </c>
      <c r="S361" s="35" t="s">
        <v>316</v>
      </c>
      <c r="T361" s="49">
        <v>2.69</v>
      </c>
      <c r="U361" s="35">
        <v>46520393</v>
      </c>
      <c r="V361" s="49">
        <v>2.69</v>
      </c>
      <c r="W361" s="35"/>
    </row>
    <row r="362" spans="4:23">
      <c r="D362" s="35"/>
      <c r="E362" s="36"/>
      <c r="F362"/>
      <c r="H362" s="37"/>
      <c r="I362" s="45"/>
      <c r="J362" s="45"/>
      <c r="K362" s="46"/>
      <c r="L362" s="47"/>
      <c r="M362" s="47"/>
      <c r="N362" s="28"/>
      <c r="P362" s="35" t="s">
        <v>307</v>
      </c>
      <c r="Q362" s="35">
        <v>9.1</v>
      </c>
      <c r="R362" s="49">
        <v>31691</v>
      </c>
      <c r="S362" s="35" t="s">
        <v>317</v>
      </c>
      <c r="T362" s="49">
        <v>6.42</v>
      </c>
      <c r="U362" s="35">
        <v>50026600</v>
      </c>
      <c r="V362" s="49">
        <v>6.42</v>
      </c>
      <c r="W362" s="35"/>
    </row>
    <row r="363" spans="4:23">
      <c r="D363" s="35"/>
      <c r="E363" s="36"/>
      <c r="F363"/>
      <c r="H363" s="37"/>
      <c r="I363" s="45"/>
      <c r="J363" s="45"/>
      <c r="K363" s="46"/>
      <c r="L363" s="47"/>
      <c r="M363" s="47"/>
      <c r="N363" s="28"/>
      <c r="P363" s="35" t="s">
        <v>307</v>
      </c>
      <c r="Q363" s="35">
        <v>8.97</v>
      </c>
      <c r="R363" s="49">
        <v>30731</v>
      </c>
      <c r="S363" s="35" t="s">
        <v>318</v>
      </c>
      <c r="T363" s="49">
        <v>17.84</v>
      </c>
      <c r="U363" s="35">
        <v>53303326</v>
      </c>
      <c r="V363" s="49">
        <v>17.84</v>
      </c>
      <c r="W363" s="35"/>
    </row>
    <row r="364" spans="4:23">
      <c r="D364" s="35"/>
      <c r="E364" s="38"/>
      <c r="F364"/>
      <c r="H364" s="37"/>
      <c r="I364" s="45"/>
      <c r="J364" s="45"/>
      <c r="K364" s="46"/>
      <c r="L364" s="47"/>
      <c r="M364" s="47"/>
      <c r="N364" s="28"/>
      <c r="P364" s="35" t="s">
        <v>307</v>
      </c>
      <c r="Q364" s="35">
        <v>8.69</v>
      </c>
      <c r="R364" s="49">
        <v>20869</v>
      </c>
      <c r="S364" s="35" t="s">
        <v>319</v>
      </c>
      <c r="T364" s="49">
        <v>26.57</v>
      </c>
      <c r="U364" s="35">
        <v>55527069</v>
      </c>
      <c r="V364" s="49">
        <v>26.57</v>
      </c>
      <c r="W364" s="35"/>
    </row>
    <row r="365" spans="4:23">
      <c r="D365" s="35"/>
      <c r="E365" s="36"/>
      <c r="F365"/>
      <c r="H365" s="37"/>
      <c r="I365" s="45"/>
      <c r="J365" s="45"/>
      <c r="K365" s="46"/>
      <c r="L365" s="47"/>
      <c r="M365" s="47"/>
      <c r="N365" s="28"/>
      <c r="P365" s="35" t="s">
        <v>307</v>
      </c>
      <c r="Q365" s="35">
        <v>8.56</v>
      </c>
      <c r="R365" s="49">
        <v>13856</v>
      </c>
      <c r="S365" s="35" t="s">
        <v>177</v>
      </c>
      <c r="T365" s="49">
        <v>21.1</v>
      </c>
      <c r="U365" s="35">
        <v>57370290</v>
      </c>
      <c r="V365" s="49">
        <v>21.1</v>
      </c>
      <c r="W365" s="35"/>
    </row>
    <row r="366" spans="4:23">
      <c r="D366" s="35"/>
      <c r="E366" s="36"/>
      <c r="F366"/>
      <c r="H366" s="37"/>
      <c r="I366" s="45"/>
      <c r="J366" s="45"/>
      <c r="K366" s="46"/>
      <c r="L366" s="47"/>
      <c r="M366" s="47"/>
      <c r="N366" s="28"/>
      <c r="P366" s="35" t="s">
        <v>307</v>
      </c>
      <c r="Q366" s="35">
        <v>8.78</v>
      </c>
      <c r="R366" s="49">
        <v>3168</v>
      </c>
      <c r="S366" s="35" t="s">
        <v>219</v>
      </c>
      <c r="T366" s="49">
        <v>17.41</v>
      </c>
      <c r="U366" s="35">
        <v>57949349</v>
      </c>
      <c r="V366" s="49">
        <v>17.41</v>
      </c>
      <c r="W366" s="35"/>
    </row>
    <row r="367" spans="4:23">
      <c r="D367" s="35"/>
      <c r="E367" s="38"/>
      <c r="F367"/>
      <c r="H367" s="37"/>
      <c r="I367" s="45"/>
      <c r="J367" s="45"/>
      <c r="K367" s="46"/>
      <c r="L367" s="47"/>
      <c r="M367" s="47"/>
      <c r="N367" s="28"/>
      <c r="P367" s="35" t="s">
        <v>307</v>
      </c>
      <c r="Q367" s="35">
        <v>8.91</v>
      </c>
      <c r="R367" s="49">
        <v>971</v>
      </c>
      <c r="S367" s="35" t="s">
        <v>320</v>
      </c>
      <c r="T367" s="49">
        <v>0</v>
      </c>
      <c r="U367" s="35">
        <v>58135387</v>
      </c>
      <c r="V367" s="49">
        <v>0</v>
      </c>
      <c r="W367" s="35"/>
    </row>
    <row r="368" spans="4:23">
      <c r="D368" s="35"/>
      <c r="E368" s="36"/>
      <c r="F368"/>
      <c r="H368" s="37"/>
      <c r="I368" s="45"/>
      <c r="J368" s="45"/>
      <c r="K368" s="46"/>
      <c r="L368" s="47"/>
      <c r="M368" s="47"/>
      <c r="N368" s="28"/>
      <c r="P368" s="35" t="s">
        <v>307</v>
      </c>
      <c r="Q368" s="35">
        <v>9.07</v>
      </c>
      <c r="R368" s="49">
        <v>0</v>
      </c>
      <c r="S368" s="35" t="s">
        <v>321</v>
      </c>
      <c r="T368" s="49">
        <v>0</v>
      </c>
      <c r="U368" s="35">
        <v>58253317</v>
      </c>
      <c r="V368" s="49">
        <v>0</v>
      </c>
      <c r="W368" s="35"/>
    </row>
    <row r="369" spans="4:23">
      <c r="D369" s="35"/>
      <c r="E369" s="36"/>
      <c r="F369"/>
      <c r="H369" s="37"/>
      <c r="I369" s="45"/>
      <c r="J369" s="45"/>
      <c r="K369" s="46"/>
      <c r="L369" s="47"/>
      <c r="M369" s="47"/>
      <c r="N369" s="28"/>
      <c r="P369" s="35" t="s">
        <v>322</v>
      </c>
      <c r="Q369" s="35">
        <v>12.15</v>
      </c>
      <c r="R369" s="49">
        <v>30194</v>
      </c>
      <c r="S369" s="35" t="s">
        <v>50</v>
      </c>
      <c r="T369" s="49">
        <v>0</v>
      </c>
      <c r="U369" s="35">
        <v>3655972</v>
      </c>
      <c r="V369" s="49">
        <v>0</v>
      </c>
      <c r="W369" s="35"/>
    </row>
    <row r="370" spans="4:23">
      <c r="D370" s="35"/>
      <c r="E370" s="38"/>
      <c r="F370"/>
      <c r="H370" s="37"/>
      <c r="I370" s="45"/>
      <c r="J370" s="45"/>
      <c r="K370" s="46"/>
      <c r="L370" s="47"/>
      <c r="M370" s="47"/>
      <c r="N370" s="28"/>
      <c r="P370" s="35" t="s">
        <v>322</v>
      </c>
      <c r="Q370" s="35">
        <v>11.92</v>
      </c>
      <c r="R370" s="49">
        <v>33562</v>
      </c>
      <c r="S370" s="35" t="s">
        <v>323</v>
      </c>
      <c r="T370" s="49">
        <v>0</v>
      </c>
      <c r="U370" s="35">
        <v>5409704</v>
      </c>
      <c r="V370" s="49">
        <v>0</v>
      </c>
      <c r="W370" s="35"/>
    </row>
    <row r="371" spans="4:23">
      <c r="D371" s="35"/>
      <c r="E371" s="36"/>
      <c r="F371"/>
      <c r="H371" s="37"/>
      <c r="I371" s="45"/>
      <c r="J371" s="45"/>
      <c r="K371" s="46"/>
      <c r="L371" s="47"/>
      <c r="M371" s="47"/>
      <c r="N371" s="28"/>
      <c r="P371" s="35" t="s">
        <v>322</v>
      </c>
      <c r="Q371" s="35">
        <v>11.65</v>
      </c>
      <c r="R371" s="49">
        <v>31094</v>
      </c>
      <c r="S371" s="35" t="s">
        <v>68</v>
      </c>
      <c r="T371" s="49">
        <v>0</v>
      </c>
      <c r="U371" s="35">
        <v>7835633</v>
      </c>
      <c r="V371" s="49">
        <v>0</v>
      </c>
      <c r="W371" s="35"/>
    </row>
    <row r="372" spans="4:23">
      <c r="D372" s="35"/>
      <c r="E372" s="36"/>
      <c r="F372"/>
      <c r="H372" s="37"/>
      <c r="I372" s="45"/>
      <c r="J372" s="45"/>
      <c r="K372" s="46"/>
      <c r="L372" s="47"/>
      <c r="M372" s="47"/>
      <c r="N372" s="28"/>
      <c r="P372" s="35" t="s">
        <v>322</v>
      </c>
      <c r="Q372" s="35">
        <v>11.56</v>
      </c>
      <c r="R372" s="49">
        <v>29473</v>
      </c>
      <c r="S372" s="35" t="s">
        <v>297</v>
      </c>
      <c r="T372" s="49">
        <v>0</v>
      </c>
      <c r="U372" s="35">
        <v>8829713</v>
      </c>
      <c r="V372" s="49">
        <v>0</v>
      </c>
      <c r="W372" s="35"/>
    </row>
    <row r="373" spans="4:23">
      <c r="D373" s="35"/>
      <c r="E373" s="38"/>
      <c r="F373"/>
      <c r="H373" s="37"/>
      <c r="I373" s="45"/>
      <c r="J373" s="45"/>
      <c r="K373" s="46"/>
      <c r="L373" s="47"/>
      <c r="M373" s="47"/>
      <c r="N373" s="28"/>
      <c r="P373" s="35" t="s">
        <v>322</v>
      </c>
      <c r="Q373" s="35">
        <v>11.47</v>
      </c>
      <c r="R373" s="49">
        <v>28370</v>
      </c>
      <c r="S373" s="35" t="s">
        <v>108</v>
      </c>
      <c r="T373" s="49">
        <v>0</v>
      </c>
      <c r="U373" s="35">
        <v>9643793</v>
      </c>
      <c r="V373" s="49">
        <v>0</v>
      </c>
      <c r="W373" s="35"/>
    </row>
    <row r="374" spans="4:23">
      <c r="D374" s="35"/>
      <c r="E374" s="36"/>
      <c r="F374"/>
      <c r="H374" s="37"/>
      <c r="I374" s="45"/>
      <c r="J374" s="45"/>
      <c r="K374" s="46"/>
      <c r="L374" s="47"/>
      <c r="M374" s="47"/>
      <c r="N374" s="28"/>
      <c r="P374" s="35" t="s">
        <v>322</v>
      </c>
      <c r="Q374" s="35">
        <v>11.36</v>
      </c>
      <c r="R374" s="49">
        <v>28326</v>
      </c>
      <c r="S374" s="35" t="s">
        <v>110</v>
      </c>
      <c r="T374" s="49">
        <v>0</v>
      </c>
      <c r="U374" s="35">
        <v>11397878</v>
      </c>
      <c r="V374" s="49">
        <v>0</v>
      </c>
      <c r="W374" s="35"/>
    </row>
    <row r="375" spans="4:23">
      <c r="D375" s="35"/>
      <c r="E375" s="36"/>
      <c r="F375"/>
      <c r="H375" s="37"/>
      <c r="I375" s="45"/>
      <c r="J375" s="45"/>
      <c r="K375" s="46"/>
      <c r="L375" s="47"/>
      <c r="M375" s="47"/>
      <c r="N375" s="28"/>
      <c r="P375" s="35" t="s">
        <v>322</v>
      </c>
      <c r="Q375" s="35">
        <v>10.97</v>
      </c>
      <c r="R375" s="49">
        <v>27272</v>
      </c>
      <c r="S375" s="35" t="s">
        <v>111</v>
      </c>
      <c r="T375" s="49">
        <v>0</v>
      </c>
      <c r="U375" s="35">
        <v>14217107</v>
      </c>
      <c r="V375" s="49">
        <v>0</v>
      </c>
      <c r="W375" s="35"/>
    </row>
    <row r="376" spans="4:23">
      <c r="D376" s="35"/>
      <c r="E376" s="38"/>
      <c r="F376"/>
      <c r="H376" s="37"/>
      <c r="I376" s="45"/>
      <c r="J376" s="45"/>
      <c r="K376" s="46"/>
      <c r="L376" s="47"/>
      <c r="M376" s="47"/>
      <c r="N376" s="28"/>
      <c r="P376" s="35" t="s">
        <v>322</v>
      </c>
      <c r="Q376" s="35">
        <v>10.82</v>
      </c>
      <c r="R376" s="49">
        <v>26297</v>
      </c>
      <c r="S376" s="35" t="s">
        <v>112</v>
      </c>
      <c r="T376" s="49">
        <v>0</v>
      </c>
      <c r="U376" s="35">
        <v>18089529</v>
      </c>
      <c r="V376" s="49">
        <v>0</v>
      </c>
      <c r="W376" s="35"/>
    </row>
    <row r="377" spans="4:23">
      <c r="D377" s="35"/>
      <c r="E377" s="36"/>
      <c r="F377"/>
      <c r="H377" s="37"/>
      <c r="I377" s="45"/>
      <c r="J377" s="45"/>
      <c r="K377" s="46"/>
      <c r="L377" s="47"/>
      <c r="M377" s="47"/>
      <c r="N377" s="28"/>
      <c r="P377" s="35" t="s">
        <v>322</v>
      </c>
      <c r="Q377" s="35">
        <v>10.62</v>
      </c>
      <c r="R377" s="49">
        <v>28256</v>
      </c>
      <c r="S377" s="35" t="s">
        <v>300</v>
      </c>
      <c r="T377" s="49">
        <v>0</v>
      </c>
      <c r="U377" s="35">
        <v>20293035</v>
      </c>
      <c r="V377" s="49">
        <v>0</v>
      </c>
      <c r="W377" s="35"/>
    </row>
    <row r="378" spans="4:23">
      <c r="D378" s="35"/>
      <c r="E378" s="36"/>
      <c r="F378"/>
      <c r="H378" s="37"/>
      <c r="I378" s="45"/>
      <c r="J378" s="45"/>
      <c r="K378" s="46"/>
      <c r="L378" s="47"/>
      <c r="M378" s="47"/>
      <c r="N378" s="28"/>
      <c r="P378" s="35" t="s">
        <v>322</v>
      </c>
      <c r="Q378" s="35">
        <v>10.15</v>
      </c>
      <c r="R378" s="49">
        <v>19254</v>
      </c>
      <c r="S378" s="35" t="s">
        <v>324</v>
      </c>
      <c r="T378" s="49">
        <v>11.61</v>
      </c>
      <c r="U378" s="35">
        <v>24511707</v>
      </c>
      <c r="V378" s="49">
        <v>11.61</v>
      </c>
      <c r="W378" s="35"/>
    </row>
    <row r="379" spans="4:23">
      <c r="D379" s="35"/>
      <c r="E379" s="38"/>
      <c r="F379"/>
      <c r="H379" s="37"/>
      <c r="I379" s="45"/>
      <c r="J379" s="45"/>
      <c r="K379" s="46"/>
      <c r="L379" s="47"/>
      <c r="M379" s="47"/>
      <c r="N379" s="28"/>
      <c r="P379" s="35" t="s">
        <v>322</v>
      </c>
      <c r="Q379" s="35">
        <v>10.06</v>
      </c>
      <c r="R379" s="49">
        <v>26510</v>
      </c>
      <c r="S379" s="35" t="s">
        <v>325</v>
      </c>
      <c r="T379" s="49">
        <v>0</v>
      </c>
      <c r="U379" s="35">
        <v>26573789</v>
      </c>
      <c r="V379" s="49">
        <v>0</v>
      </c>
      <c r="W379" s="35"/>
    </row>
    <row r="380" spans="4:23">
      <c r="D380" s="35"/>
      <c r="E380" s="36"/>
      <c r="F380"/>
      <c r="H380" s="37"/>
      <c r="I380" s="45"/>
      <c r="J380" s="45"/>
      <c r="K380" s="46"/>
      <c r="L380" s="47"/>
      <c r="M380" s="47"/>
      <c r="N380" s="28"/>
      <c r="P380" s="35" t="s">
        <v>322</v>
      </c>
      <c r="Q380" s="35">
        <v>9.54</v>
      </c>
      <c r="R380" s="49">
        <v>20397</v>
      </c>
      <c r="S380" s="35" t="s">
        <v>201</v>
      </c>
      <c r="T380" s="49">
        <v>4.97</v>
      </c>
      <c r="U380" s="35">
        <v>32139837</v>
      </c>
      <c r="V380" s="49">
        <v>4.97</v>
      </c>
      <c r="W380" s="35"/>
    </row>
    <row r="381" spans="4:23">
      <c r="D381" s="35"/>
      <c r="E381" s="36"/>
      <c r="F381"/>
      <c r="H381" s="37"/>
      <c r="I381" s="45"/>
      <c r="J381" s="45"/>
      <c r="K381" s="46"/>
      <c r="L381" s="47"/>
      <c r="M381" s="47"/>
      <c r="N381" s="28"/>
      <c r="P381" s="35" t="s">
        <v>322</v>
      </c>
      <c r="Q381" s="35">
        <v>9.35</v>
      </c>
      <c r="R381" s="49">
        <v>16588</v>
      </c>
      <c r="S381" s="35" t="s">
        <v>252</v>
      </c>
      <c r="T381" s="49">
        <v>15.81</v>
      </c>
      <c r="U381" s="35">
        <v>33984729</v>
      </c>
      <c r="V381" s="49">
        <v>15.81</v>
      </c>
      <c r="W381" s="35"/>
    </row>
    <row r="382" spans="4:23">
      <c r="D382" s="35"/>
      <c r="E382" s="38"/>
      <c r="F382"/>
      <c r="H382" s="37"/>
      <c r="I382" s="45"/>
      <c r="J382" s="45"/>
      <c r="K382" s="46"/>
      <c r="L382" s="47"/>
      <c r="M382" s="47"/>
      <c r="N382" s="28"/>
      <c r="P382" s="35" t="s">
        <v>322</v>
      </c>
      <c r="Q382" s="35">
        <v>9.22</v>
      </c>
      <c r="R382" s="49">
        <v>10245</v>
      </c>
      <c r="S382" s="35" t="s">
        <v>277</v>
      </c>
      <c r="T382" s="49">
        <v>20.52</v>
      </c>
      <c r="U382" s="35">
        <v>35638054</v>
      </c>
      <c r="V382" s="49">
        <v>20.52</v>
      </c>
      <c r="W382" s="35"/>
    </row>
    <row r="383" spans="4:23">
      <c r="D383" s="35"/>
      <c r="E383" s="36"/>
      <c r="F383"/>
      <c r="H383" s="37"/>
      <c r="I383" s="45"/>
      <c r="J383" s="45"/>
      <c r="K383" s="46"/>
      <c r="L383" s="47"/>
      <c r="M383" s="47"/>
      <c r="N383" s="28"/>
      <c r="P383" s="35" t="s">
        <v>322</v>
      </c>
      <c r="Q383" s="35">
        <v>9.04</v>
      </c>
      <c r="R383" s="49">
        <v>7793</v>
      </c>
      <c r="S383" s="35" t="s">
        <v>326</v>
      </c>
      <c r="T383" s="49">
        <v>17.29</v>
      </c>
      <c r="U383" s="35">
        <v>37242461</v>
      </c>
      <c r="V383" s="49">
        <v>17.29</v>
      </c>
      <c r="W383" s="35"/>
    </row>
    <row r="384" spans="4:23">
      <c r="D384" s="35"/>
      <c r="E384" s="36"/>
      <c r="F384"/>
      <c r="H384" s="37"/>
      <c r="I384" s="45"/>
      <c r="J384" s="45"/>
      <c r="K384" s="46"/>
      <c r="L384" s="47"/>
      <c r="M384" s="47"/>
      <c r="N384" s="28"/>
      <c r="P384" s="35" t="s">
        <v>322</v>
      </c>
      <c r="Q384" s="35">
        <v>9</v>
      </c>
      <c r="R384" s="49">
        <v>9979</v>
      </c>
      <c r="S384" s="35" t="s">
        <v>327</v>
      </c>
      <c r="T384" s="49">
        <v>16.82</v>
      </c>
      <c r="U384" s="35">
        <v>37424324</v>
      </c>
      <c r="V384" s="49">
        <v>16.82</v>
      </c>
      <c r="W384" s="35"/>
    </row>
    <row r="385" spans="4:23">
      <c r="D385" s="35"/>
      <c r="E385" s="38"/>
      <c r="F385"/>
      <c r="H385" s="37"/>
      <c r="I385" s="45"/>
      <c r="J385" s="45"/>
      <c r="K385" s="46"/>
      <c r="L385" s="47"/>
      <c r="M385" s="47"/>
      <c r="N385" s="28"/>
      <c r="P385" s="35" t="s">
        <v>322</v>
      </c>
      <c r="Q385" s="35">
        <v>9.04</v>
      </c>
      <c r="R385" s="49">
        <v>8041</v>
      </c>
      <c r="S385" s="35" t="s">
        <v>328</v>
      </c>
      <c r="T385" s="49">
        <v>18.13</v>
      </c>
      <c r="U385" s="35">
        <v>37484863</v>
      </c>
      <c r="V385" s="49">
        <v>18.13</v>
      </c>
      <c r="W385" s="35"/>
    </row>
    <row r="386" spans="4:23">
      <c r="D386" s="35"/>
      <c r="E386" s="36"/>
      <c r="F386"/>
      <c r="H386" s="37"/>
      <c r="I386" s="45"/>
      <c r="J386" s="45"/>
      <c r="K386" s="46"/>
      <c r="L386" s="47"/>
      <c r="M386" s="47"/>
      <c r="N386" s="28"/>
      <c r="P386" s="35" t="s">
        <v>322</v>
      </c>
      <c r="Q386" s="35">
        <v>8.96</v>
      </c>
      <c r="R386" s="49">
        <v>8510</v>
      </c>
      <c r="S386" s="35" t="s">
        <v>203</v>
      </c>
      <c r="T386" s="49">
        <v>26.7</v>
      </c>
      <c r="U386" s="35">
        <v>37568829</v>
      </c>
      <c r="V386" s="49">
        <v>26.7</v>
      </c>
      <c r="W386" s="35"/>
    </row>
    <row r="387" spans="4:23">
      <c r="D387" s="35"/>
      <c r="E387" s="36"/>
      <c r="F387"/>
      <c r="H387" s="37"/>
      <c r="I387" s="45"/>
      <c r="J387" s="45"/>
      <c r="K387" s="46"/>
      <c r="L387" s="47"/>
      <c r="M387" s="47"/>
      <c r="N387" s="28"/>
      <c r="P387" s="35" t="s">
        <v>322</v>
      </c>
      <c r="Q387" s="35">
        <v>8.91</v>
      </c>
      <c r="R387" s="49">
        <v>8903</v>
      </c>
      <c r="S387" s="35" t="s">
        <v>329</v>
      </c>
      <c r="T387" s="49">
        <v>20.5</v>
      </c>
      <c r="U387" s="35">
        <v>37784905</v>
      </c>
      <c r="V387" s="49">
        <v>20.5</v>
      </c>
      <c r="W387" s="35"/>
    </row>
    <row r="388" spans="4:23">
      <c r="D388" s="35"/>
      <c r="E388" s="38"/>
      <c r="F388"/>
      <c r="H388" s="37"/>
      <c r="I388" s="45"/>
      <c r="J388" s="45"/>
      <c r="K388" s="46"/>
      <c r="L388" s="47"/>
      <c r="M388" s="47"/>
      <c r="N388" s="28"/>
      <c r="P388" s="35" t="s">
        <v>322</v>
      </c>
      <c r="Q388" s="35">
        <v>9.08</v>
      </c>
      <c r="R388" s="49">
        <v>6281</v>
      </c>
      <c r="S388" s="35" t="s">
        <v>330</v>
      </c>
      <c r="T388" s="49">
        <v>19.25</v>
      </c>
      <c r="U388" s="35">
        <v>37988004</v>
      </c>
      <c r="V388" s="49">
        <v>19.25</v>
      </c>
      <c r="W388" s="35"/>
    </row>
    <row r="389" spans="4:23">
      <c r="D389" s="35"/>
      <c r="E389" s="36"/>
      <c r="F389"/>
      <c r="H389" s="37"/>
      <c r="I389" s="45"/>
      <c r="J389" s="45"/>
      <c r="K389" s="46"/>
      <c r="L389" s="47"/>
      <c r="M389" s="47"/>
      <c r="N389" s="28"/>
      <c r="P389" s="35" t="s">
        <v>322</v>
      </c>
      <c r="Q389" s="35">
        <v>8.96</v>
      </c>
      <c r="R389" s="49">
        <v>7057</v>
      </c>
      <c r="S389" s="35" t="s">
        <v>331</v>
      </c>
      <c r="T389" s="49">
        <v>16.07</v>
      </c>
      <c r="U389" s="35">
        <v>38272406</v>
      </c>
      <c r="V389" s="49">
        <v>16.07</v>
      </c>
      <c r="W389" s="35"/>
    </row>
    <row r="390" spans="4:23">
      <c r="D390" s="35"/>
      <c r="E390" s="36"/>
      <c r="F390"/>
      <c r="H390" s="37"/>
      <c r="I390" s="45"/>
      <c r="J390" s="45"/>
      <c r="K390" s="46"/>
      <c r="L390" s="47"/>
      <c r="M390" s="47"/>
      <c r="N390" s="28"/>
      <c r="P390" s="35" t="s">
        <v>322</v>
      </c>
      <c r="Q390" s="35">
        <v>9.04</v>
      </c>
      <c r="R390" s="49">
        <v>9181</v>
      </c>
      <c r="S390" s="35" t="s">
        <v>332</v>
      </c>
      <c r="T390" s="49">
        <v>29.81</v>
      </c>
      <c r="U390" s="35">
        <v>38340479</v>
      </c>
      <c r="V390" s="49">
        <v>29.81</v>
      </c>
      <c r="W390" s="35"/>
    </row>
    <row r="391" spans="4:23">
      <c r="D391" s="35"/>
      <c r="E391" s="38"/>
      <c r="F391"/>
      <c r="H391" s="37"/>
      <c r="I391" s="45"/>
      <c r="J391" s="45"/>
      <c r="K391" s="46"/>
      <c r="L391" s="47"/>
      <c r="M391" s="47"/>
      <c r="N391" s="28"/>
      <c r="P391" s="35" t="s">
        <v>322</v>
      </c>
      <c r="Q391" s="35">
        <v>9.08</v>
      </c>
      <c r="R391" s="49">
        <v>9592</v>
      </c>
      <c r="S391" s="35" t="s">
        <v>333</v>
      </c>
      <c r="T391" s="49">
        <v>22.67</v>
      </c>
      <c r="U391" s="35">
        <v>38436142</v>
      </c>
      <c r="V391" s="49">
        <v>22.67</v>
      </c>
      <c r="W391" s="35"/>
    </row>
    <row r="392" spans="4:23">
      <c r="D392" s="35"/>
      <c r="E392" s="36"/>
      <c r="F392"/>
      <c r="H392" s="37"/>
      <c r="I392" s="45"/>
      <c r="J392" s="45"/>
      <c r="K392" s="46"/>
      <c r="L392" s="47"/>
      <c r="M392" s="47"/>
      <c r="N392" s="28"/>
      <c r="P392" s="35" t="s">
        <v>322</v>
      </c>
      <c r="Q392" s="35">
        <v>8.79</v>
      </c>
      <c r="R392" s="49">
        <v>10484</v>
      </c>
      <c r="S392" s="35" t="s">
        <v>218</v>
      </c>
      <c r="T392" s="49">
        <v>27.37</v>
      </c>
      <c r="U392" s="35">
        <v>39939107</v>
      </c>
      <c r="V392" s="49">
        <v>27.37</v>
      </c>
      <c r="W392" s="35"/>
    </row>
    <row r="393" spans="4:23">
      <c r="D393" s="35"/>
      <c r="E393" s="36"/>
      <c r="F393"/>
      <c r="H393" s="37"/>
      <c r="I393" s="45"/>
      <c r="J393" s="45"/>
      <c r="K393" s="46"/>
      <c r="L393" s="47"/>
      <c r="M393" s="47"/>
      <c r="N393" s="28"/>
      <c r="P393" s="35" t="s">
        <v>322</v>
      </c>
      <c r="Q393" s="35">
        <v>8.78</v>
      </c>
      <c r="R393" s="49">
        <v>949</v>
      </c>
      <c r="S393" s="35" t="s">
        <v>334</v>
      </c>
      <c r="T393" s="49">
        <v>0.34</v>
      </c>
      <c r="U393" s="35">
        <v>40492457</v>
      </c>
      <c r="V393" s="49">
        <v>0.34</v>
      </c>
      <c r="W393" s="35"/>
    </row>
    <row r="394" spans="4:23">
      <c r="D394" s="35"/>
      <c r="E394" s="38"/>
      <c r="F394"/>
      <c r="H394" s="37"/>
      <c r="I394" s="45"/>
      <c r="J394" s="45"/>
      <c r="K394" s="46"/>
      <c r="L394" s="47"/>
      <c r="M394" s="47"/>
      <c r="N394" s="28"/>
      <c r="P394" s="35" t="s">
        <v>322</v>
      </c>
      <c r="Q394" s="35">
        <v>8.72</v>
      </c>
      <c r="R394" s="49">
        <v>6171</v>
      </c>
      <c r="S394" s="35" t="s">
        <v>256</v>
      </c>
      <c r="T394" s="49">
        <v>52.82</v>
      </c>
      <c r="U394" s="35">
        <v>42205011</v>
      </c>
      <c r="V394" s="49">
        <v>52.82</v>
      </c>
      <c r="W394" s="35"/>
    </row>
    <row r="395" spans="4:23">
      <c r="D395" s="35"/>
      <c r="E395" s="36"/>
      <c r="F395"/>
      <c r="H395" s="37"/>
      <c r="I395" s="45"/>
      <c r="J395" s="45"/>
      <c r="K395" s="46"/>
      <c r="L395" s="47"/>
      <c r="M395" s="47"/>
      <c r="N395" s="28"/>
      <c r="P395" s="35" t="s">
        <v>322</v>
      </c>
      <c r="Q395" s="35">
        <v>9.08</v>
      </c>
      <c r="R395" s="49">
        <v>4476</v>
      </c>
      <c r="S395" s="35" t="s">
        <v>207</v>
      </c>
      <c r="T395" s="49">
        <v>0</v>
      </c>
      <c r="U395" s="35">
        <v>44064706</v>
      </c>
      <c r="V395" s="49">
        <v>0</v>
      </c>
      <c r="W395" s="35"/>
    </row>
    <row r="396" spans="4:23">
      <c r="D396" s="35"/>
      <c r="E396" s="36"/>
      <c r="F396"/>
      <c r="H396" s="37"/>
      <c r="I396" s="45"/>
      <c r="J396" s="45"/>
      <c r="K396" s="46"/>
      <c r="L396" s="47"/>
      <c r="M396" s="47"/>
      <c r="N396" s="28"/>
      <c r="P396" s="35" t="s">
        <v>322</v>
      </c>
      <c r="Q396" s="35">
        <v>8.99</v>
      </c>
      <c r="R396" s="49">
        <v>0</v>
      </c>
      <c r="S396" s="35" t="s">
        <v>281</v>
      </c>
      <c r="T396" s="49">
        <v>0</v>
      </c>
      <c r="U396" s="35">
        <v>44480573</v>
      </c>
      <c r="V396" s="49">
        <v>0</v>
      </c>
      <c r="W396" s="35"/>
    </row>
    <row r="397" spans="4:23">
      <c r="D397" s="35"/>
      <c r="E397" s="38"/>
      <c r="F397"/>
      <c r="H397" s="37"/>
      <c r="I397" s="45"/>
      <c r="J397" s="45"/>
      <c r="K397" s="46"/>
      <c r="L397" s="47"/>
      <c r="M397" s="47"/>
      <c r="N397" s="28"/>
      <c r="P397" s="35" t="s">
        <v>335</v>
      </c>
      <c r="Q397" s="35">
        <v>9.66</v>
      </c>
      <c r="R397" s="49">
        <v>13631</v>
      </c>
      <c r="S397" s="35" t="s">
        <v>137</v>
      </c>
      <c r="T397" s="49">
        <v>10.92</v>
      </c>
      <c r="U397" s="35">
        <v>38350529</v>
      </c>
      <c r="V397" s="49">
        <v>10.92</v>
      </c>
      <c r="W397" s="35"/>
    </row>
    <row r="398" spans="4:23">
      <c r="D398" s="35"/>
      <c r="E398" s="36"/>
      <c r="F398"/>
      <c r="H398" s="37"/>
      <c r="I398" s="45"/>
      <c r="J398" s="45"/>
      <c r="K398" s="46"/>
      <c r="L398" s="47"/>
      <c r="M398" s="47"/>
      <c r="N398" s="28"/>
      <c r="P398" s="35" t="s">
        <v>335</v>
      </c>
      <c r="Q398" s="35">
        <v>9.47</v>
      </c>
      <c r="R398" s="49">
        <v>10502</v>
      </c>
      <c r="S398" s="35" t="s">
        <v>173</v>
      </c>
      <c r="T398" s="49">
        <v>17.07</v>
      </c>
      <c r="U398" s="35">
        <v>39392878</v>
      </c>
      <c r="V398" s="49">
        <v>17.07</v>
      </c>
      <c r="W398" s="35"/>
    </row>
    <row r="399" spans="4:23">
      <c r="D399" s="35"/>
      <c r="E399" s="36"/>
      <c r="F399"/>
      <c r="H399" s="37"/>
      <c r="I399" s="45"/>
      <c r="J399" s="45"/>
      <c r="K399" s="46"/>
      <c r="L399" s="47"/>
      <c r="M399" s="47"/>
      <c r="N399" s="28"/>
      <c r="P399" s="35" t="s">
        <v>335</v>
      </c>
      <c r="Q399" s="35">
        <v>9.53</v>
      </c>
      <c r="R399" s="49">
        <v>10536</v>
      </c>
      <c r="S399" s="35" t="s">
        <v>174</v>
      </c>
      <c r="T399" s="49">
        <v>16.46</v>
      </c>
      <c r="U399" s="35">
        <v>40357897</v>
      </c>
      <c r="V399" s="49">
        <v>16.46</v>
      </c>
      <c r="W399" s="35"/>
    </row>
    <row r="400" spans="4:23">
      <c r="D400" s="35"/>
      <c r="E400" s="38"/>
      <c r="F400"/>
      <c r="H400" s="37"/>
      <c r="I400" s="45"/>
      <c r="J400" s="45"/>
      <c r="K400" s="46"/>
      <c r="L400" s="47"/>
      <c r="M400" s="47"/>
      <c r="N400" s="28"/>
      <c r="P400" s="35" t="s">
        <v>335</v>
      </c>
      <c r="Q400" s="35">
        <v>9.39</v>
      </c>
      <c r="R400" s="49">
        <v>9051</v>
      </c>
      <c r="S400" s="35" t="s">
        <v>336</v>
      </c>
      <c r="T400" s="49">
        <v>21.26</v>
      </c>
      <c r="U400" s="35">
        <v>41141124</v>
      </c>
      <c r="V400" s="49">
        <v>21.26</v>
      </c>
      <c r="W400" s="35"/>
    </row>
    <row r="401" spans="4:23">
      <c r="D401" s="35"/>
      <c r="E401" s="36"/>
      <c r="F401"/>
      <c r="H401" s="37"/>
      <c r="I401" s="45"/>
      <c r="J401" s="45"/>
      <c r="K401" s="46"/>
      <c r="L401" s="47"/>
      <c r="M401" s="47"/>
      <c r="N401" s="28"/>
      <c r="P401" s="35" t="s">
        <v>335</v>
      </c>
      <c r="Q401" s="35">
        <v>9.3</v>
      </c>
      <c r="R401" s="49">
        <v>9720</v>
      </c>
      <c r="S401" s="35" t="s">
        <v>90</v>
      </c>
      <c r="T401" s="49">
        <v>16.48</v>
      </c>
      <c r="U401" s="35">
        <v>42106795</v>
      </c>
      <c r="V401" s="49">
        <v>16.48</v>
      </c>
      <c r="W401" s="35"/>
    </row>
    <row r="402" spans="4:23">
      <c r="D402" s="35"/>
      <c r="E402" s="36"/>
      <c r="F402"/>
      <c r="H402" s="37"/>
      <c r="I402" s="45"/>
      <c r="J402" s="45"/>
      <c r="K402" s="46"/>
      <c r="L402" s="47"/>
      <c r="M402" s="47"/>
      <c r="N402" s="28"/>
      <c r="P402" s="35" t="s">
        <v>335</v>
      </c>
      <c r="Q402" s="35">
        <v>9.24</v>
      </c>
      <c r="R402" s="49">
        <v>6766</v>
      </c>
      <c r="S402" s="35" t="s">
        <v>337</v>
      </c>
      <c r="T402" s="49">
        <v>15.87</v>
      </c>
      <c r="U402" s="35">
        <v>44180130</v>
      </c>
      <c r="V402" s="49">
        <v>15.87</v>
      </c>
      <c r="W402" s="35"/>
    </row>
    <row r="403" spans="4:23">
      <c r="D403" s="35"/>
      <c r="E403" s="38"/>
      <c r="F403"/>
      <c r="H403" s="37"/>
      <c r="I403" s="45"/>
      <c r="J403" s="45"/>
      <c r="K403" s="46"/>
      <c r="L403" s="47"/>
      <c r="M403" s="47"/>
      <c r="N403" s="28"/>
      <c r="P403" s="35" t="s">
        <v>335</v>
      </c>
      <c r="Q403" s="35">
        <v>9.08</v>
      </c>
      <c r="R403" s="49">
        <v>9116</v>
      </c>
      <c r="S403" s="35" t="s">
        <v>338</v>
      </c>
      <c r="T403" s="49">
        <v>24.81</v>
      </c>
      <c r="U403" s="35">
        <v>44898409</v>
      </c>
      <c r="V403" s="49">
        <v>24.81</v>
      </c>
      <c r="W403" s="35"/>
    </row>
    <row r="404" spans="4:23">
      <c r="D404" s="35"/>
      <c r="E404" s="36"/>
      <c r="F404"/>
      <c r="H404" s="37"/>
      <c r="I404" s="45"/>
      <c r="J404" s="45"/>
      <c r="K404" s="46"/>
      <c r="L404" s="47"/>
      <c r="M404" s="47"/>
      <c r="N404" s="28"/>
      <c r="P404" s="35" t="s">
        <v>335</v>
      </c>
      <c r="Q404" s="35">
        <v>7.21</v>
      </c>
      <c r="R404" s="49">
        <v>23206</v>
      </c>
      <c r="S404" s="35" t="s">
        <v>339</v>
      </c>
      <c r="T404" s="49">
        <v>5.4</v>
      </c>
      <c r="U404" s="35">
        <v>48334670</v>
      </c>
      <c r="V404" s="49">
        <v>5.4</v>
      </c>
      <c r="W404" s="35"/>
    </row>
    <row r="405" spans="4:23">
      <c r="D405" s="35"/>
      <c r="E405" s="36"/>
      <c r="F405"/>
      <c r="H405" s="37"/>
      <c r="I405" s="45"/>
      <c r="J405" s="45"/>
      <c r="K405" s="46"/>
      <c r="L405" s="47"/>
      <c r="M405" s="47"/>
      <c r="N405" s="28"/>
      <c r="P405" s="35" t="s">
        <v>335</v>
      </c>
      <c r="Q405" s="35">
        <v>7.43</v>
      </c>
      <c r="R405" s="49">
        <v>31054</v>
      </c>
      <c r="S405" s="35" t="s">
        <v>340</v>
      </c>
      <c r="T405" s="49">
        <v>6.33</v>
      </c>
      <c r="U405" s="35">
        <v>51735453</v>
      </c>
      <c r="V405" s="49">
        <v>6.33</v>
      </c>
      <c r="W405" s="35"/>
    </row>
    <row r="406" spans="4:23">
      <c r="D406" s="35"/>
      <c r="E406" s="38"/>
      <c r="F406"/>
      <c r="H406" s="37"/>
      <c r="I406" s="45"/>
      <c r="J406" s="45"/>
      <c r="K406" s="46"/>
      <c r="L406" s="47"/>
      <c r="M406" s="47"/>
      <c r="N406" s="28"/>
      <c r="P406" s="35" t="s">
        <v>335</v>
      </c>
      <c r="Q406" s="35">
        <v>7.36</v>
      </c>
      <c r="R406" s="49">
        <v>22582</v>
      </c>
      <c r="S406" s="35" t="s">
        <v>341</v>
      </c>
      <c r="T406" s="49">
        <v>8.39</v>
      </c>
      <c r="U406" s="35">
        <v>54990727</v>
      </c>
      <c r="V406" s="49">
        <v>8.39</v>
      </c>
      <c r="W406" s="35"/>
    </row>
    <row r="407" spans="4:23">
      <c r="D407" s="35"/>
      <c r="E407" s="36"/>
      <c r="F407"/>
      <c r="H407" s="37"/>
      <c r="I407" s="45"/>
      <c r="J407" s="45"/>
      <c r="K407" s="46"/>
      <c r="L407" s="47"/>
      <c r="M407" s="47"/>
      <c r="N407" s="28"/>
      <c r="P407" s="35" t="s">
        <v>335</v>
      </c>
      <c r="Q407" s="35">
        <v>7.24</v>
      </c>
      <c r="R407" s="49">
        <v>13142</v>
      </c>
      <c r="S407" s="35" t="s">
        <v>197</v>
      </c>
      <c r="T407" s="49">
        <v>2.21</v>
      </c>
      <c r="U407" s="35">
        <v>57409680</v>
      </c>
      <c r="V407" s="49">
        <v>2.21</v>
      </c>
      <c r="W407" s="35"/>
    </row>
    <row r="408" spans="4:23">
      <c r="D408" s="35"/>
      <c r="E408" s="36"/>
      <c r="F408"/>
      <c r="H408" s="37"/>
      <c r="I408" s="45"/>
      <c r="J408" s="45"/>
      <c r="K408" s="46"/>
      <c r="L408" s="47"/>
      <c r="M408" s="47"/>
      <c r="N408" s="28"/>
      <c r="P408" s="35" t="s">
        <v>335</v>
      </c>
      <c r="Q408" s="35">
        <v>9.83</v>
      </c>
      <c r="R408" s="49">
        <v>4670</v>
      </c>
      <c r="S408" s="35" t="s">
        <v>294</v>
      </c>
      <c r="T408" s="49">
        <v>0</v>
      </c>
      <c r="U408" s="35">
        <v>57943849</v>
      </c>
      <c r="V408" s="49">
        <v>0</v>
      </c>
      <c r="W408" s="35"/>
    </row>
    <row r="409" spans="4:23">
      <c r="D409" s="35"/>
      <c r="E409" s="38"/>
      <c r="F409"/>
      <c r="H409" s="37"/>
      <c r="I409" s="45"/>
      <c r="J409" s="45"/>
      <c r="K409" s="46"/>
      <c r="L409" s="47"/>
      <c r="M409" s="47"/>
      <c r="N409" s="28"/>
      <c r="P409" s="35" t="s">
        <v>342</v>
      </c>
      <c r="Q409" s="35">
        <v>6.71</v>
      </c>
      <c r="R409" s="49">
        <v>3108</v>
      </c>
      <c r="S409" s="35" t="s">
        <v>300</v>
      </c>
      <c r="T409" s="49">
        <v>0</v>
      </c>
      <c r="U409" s="35">
        <v>66462</v>
      </c>
      <c r="V409" s="49">
        <v>0</v>
      </c>
      <c r="W409" s="35"/>
    </row>
    <row r="410" spans="4:23">
      <c r="D410" s="35"/>
      <c r="E410" s="36"/>
      <c r="F410"/>
      <c r="H410" s="37"/>
      <c r="I410" s="45"/>
      <c r="J410" s="45"/>
      <c r="K410" s="46"/>
      <c r="L410" s="47"/>
      <c r="M410" s="47"/>
      <c r="N410" s="28"/>
      <c r="P410" s="35" t="s">
        <v>342</v>
      </c>
      <c r="Q410" s="35">
        <v>10.6</v>
      </c>
      <c r="R410" s="49">
        <v>42682</v>
      </c>
      <c r="S410" s="35" t="s">
        <v>343</v>
      </c>
      <c r="T410" s="49">
        <v>0</v>
      </c>
      <c r="U410" s="35">
        <v>2196121</v>
      </c>
      <c r="V410" s="49">
        <v>0</v>
      </c>
      <c r="W410" s="35"/>
    </row>
    <row r="411" spans="4:23">
      <c r="D411" s="35"/>
      <c r="E411" s="36"/>
      <c r="F411"/>
      <c r="H411" s="37"/>
      <c r="I411" s="45"/>
      <c r="J411" s="45"/>
      <c r="K411" s="46"/>
      <c r="L411" s="47"/>
      <c r="M411" s="47"/>
      <c r="N411" s="28"/>
      <c r="P411" s="35" t="s">
        <v>342</v>
      </c>
      <c r="Q411" s="35">
        <v>10.58</v>
      </c>
      <c r="R411" s="49">
        <v>41465</v>
      </c>
      <c r="S411" s="35" t="s">
        <v>344</v>
      </c>
      <c r="T411" s="49">
        <v>0</v>
      </c>
      <c r="U411" s="35">
        <v>7439772</v>
      </c>
      <c r="V411" s="49">
        <v>0</v>
      </c>
      <c r="W411" s="35"/>
    </row>
    <row r="412" spans="4:23">
      <c r="D412" s="35"/>
      <c r="E412" s="38"/>
      <c r="F412"/>
      <c r="H412" s="37"/>
      <c r="I412" s="45"/>
      <c r="J412" s="45"/>
      <c r="K412" s="46"/>
      <c r="L412" s="47"/>
      <c r="M412" s="47"/>
      <c r="N412" s="28"/>
      <c r="P412" s="35" t="s">
        <v>342</v>
      </c>
      <c r="Q412" s="35">
        <v>9.9</v>
      </c>
      <c r="R412" s="49">
        <v>35811</v>
      </c>
      <c r="S412" s="35" t="s">
        <v>345</v>
      </c>
      <c r="T412" s="49">
        <v>6.86</v>
      </c>
      <c r="U412" s="35">
        <v>12017142</v>
      </c>
      <c r="V412" s="49">
        <v>6.86</v>
      </c>
      <c r="W412" s="35"/>
    </row>
    <row r="413" spans="4:23">
      <c r="D413" s="35"/>
      <c r="E413" s="36"/>
      <c r="F413"/>
      <c r="H413" s="37"/>
      <c r="I413" s="45"/>
      <c r="J413" s="45"/>
      <c r="K413" s="46"/>
      <c r="L413" s="47"/>
      <c r="M413" s="47"/>
      <c r="N413" s="28"/>
      <c r="P413" s="35" t="s">
        <v>342</v>
      </c>
      <c r="Q413" s="35">
        <v>9.47</v>
      </c>
      <c r="R413" s="49">
        <v>38321</v>
      </c>
      <c r="S413" s="35" t="s">
        <v>201</v>
      </c>
      <c r="T413" s="49">
        <v>0</v>
      </c>
      <c r="U413" s="35">
        <v>19377118</v>
      </c>
      <c r="V413" s="49">
        <v>0</v>
      </c>
      <c r="W413" s="35"/>
    </row>
    <row r="414" spans="4:23">
      <c r="D414" s="35"/>
      <c r="E414" s="36"/>
      <c r="F414"/>
      <c r="H414" s="37"/>
      <c r="I414" s="45"/>
      <c r="J414" s="45"/>
      <c r="K414" s="46"/>
      <c r="L414" s="47"/>
      <c r="M414" s="47"/>
      <c r="N414" s="28"/>
      <c r="P414" s="35" t="s">
        <v>342</v>
      </c>
      <c r="Q414" s="35">
        <v>9.39</v>
      </c>
      <c r="R414" s="49">
        <v>37024</v>
      </c>
      <c r="S414" s="35" t="s">
        <v>346</v>
      </c>
      <c r="T414" s="49">
        <v>1.29</v>
      </c>
      <c r="U414" s="35">
        <v>22560028</v>
      </c>
      <c r="V414" s="49">
        <v>1.29</v>
      </c>
      <c r="W414" s="35"/>
    </row>
    <row r="415" spans="4:23">
      <c r="D415" s="35"/>
      <c r="E415" s="38"/>
      <c r="F415"/>
      <c r="H415" s="37"/>
      <c r="I415" s="45"/>
      <c r="J415" s="45"/>
      <c r="K415" s="46"/>
      <c r="L415" s="47"/>
      <c r="M415" s="47"/>
      <c r="N415" s="28"/>
      <c r="P415" s="35" t="s">
        <v>342</v>
      </c>
      <c r="Q415" s="35">
        <v>9.31</v>
      </c>
      <c r="R415" s="49">
        <v>39892</v>
      </c>
      <c r="S415" s="35" t="s">
        <v>347</v>
      </c>
      <c r="T415" s="49">
        <v>1.76</v>
      </c>
      <c r="U415" s="35">
        <v>24566038</v>
      </c>
      <c r="V415" s="49">
        <v>1.76</v>
      </c>
      <c r="W415" s="35"/>
    </row>
    <row r="416" spans="4:23">
      <c r="D416" s="35"/>
      <c r="E416" s="36"/>
      <c r="F416"/>
      <c r="H416" s="37"/>
      <c r="I416" s="45"/>
      <c r="J416" s="45"/>
      <c r="K416" s="46"/>
      <c r="L416" s="47"/>
      <c r="M416" s="47"/>
      <c r="N416" s="28"/>
      <c r="P416" s="35" t="s">
        <v>342</v>
      </c>
      <c r="Q416" s="35">
        <v>9.09</v>
      </c>
      <c r="R416" s="49">
        <v>40664</v>
      </c>
      <c r="S416" s="35" t="s">
        <v>348</v>
      </c>
      <c r="T416" s="49">
        <v>0</v>
      </c>
      <c r="U416" s="35">
        <v>28135591</v>
      </c>
      <c r="V416" s="49">
        <v>0</v>
      </c>
      <c r="W416" s="35"/>
    </row>
    <row r="417" spans="4:23">
      <c r="D417" s="35"/>
      <c r="E417" s="36"/>
      <c r="F417"/>
      <c r="H417" s="37"/>
      <c r="I417" s="45"/>
      <c r="J417" s="45"/>
      <c r="K417" s="46"/>
      <c r="L417" s="47"/>
      <c r="M417" s="47"/>
      <c r="N417" s="28"/>
      <c r="P417" s="35" t="s">
        <v>342</v>
      </c>
      <c r="Q417" s="35">
        <v>8.86</v>
      </c>
      <c r="R417" s="49">
        <v>44834</v>
      </c>
      <c r="S417" s="35" t="s">
        <v>327</v>
      </c>
      <c r="T417" s="49">
        <v>3.73</v>
      </c>
      <c r="U417" s="35">
        <v>33618063</v>
      </c>
      <c r="V417" s="49">
        <v>3.73</v>
      </c>
      <c r="W417" s="35"/>
    </row>
    <row r="418" spans="4:23">
      <c r="D418" s="35"/>
      <c r="E418" s="38"/>
      <c r="F418"/>
      <c r="H418" s="37"/>
      <c r="I418" s="45"/>
      <c r="J418" s="45"/>
      <c r="K418" s="46"/>
      <c r="L418" s="47"/>
      <c r="M418" s="47"/>
      <c r="N418" s="28"/>
      <c r="P418" s="35" t="s">
        <v>342</v>
      </c>
      <c r="Q418" s="35">
        <v>8.85</v>
      </c>
      <c r="R418" s="49">
        <v>39180</v>
      </c>
      <c r="S418" s="35" t="s">
        <v>278</v>
      </c>
      <c r="T418" s="49">
        <v>0.76</v>
      </c>
      <c r="U418" s="35">
        <v>37109659</v>
      </c>
      <c r="V418" s="49">
        <v>0.76</v>
      </c>
      <c r="W418" s="35"/>
    </row>
    <row r="419" spans="4:23">
      <c r="D419" s="35"/>
      <c r="E419" s="36"/>
      <c r="F419"/>
      <c r="H419" s="37"/>
      <c r="I419" s="45"/>
      <c r="J419" s="45"/>
      <c r="K419" s="46"/>
      <c r="L419" s="47"/>
      <c r="M419" s="47"/>
      <c r="N419" s="28"/>
      <c r="P419" s="35" t="s">
        <v>342</v>
      </c>
      <c r="Q419" s="35">
        <v>8.53</v>
      </c>
      <c r="R419" s="49">
        <v>51324</v>
      </c>
      <c r="S419" s="35" t="s">
        <v>301</v>
      </c>
      <c r="T419" s="49">
        <v>24.46</v>
      </c>
      <c r="U419" s="35">
        <v>40890007</v>
      </c>
      <c r="V419" s="49">
        <v>24.46</v>
      </c>
      <c r="W419" s="35"/>
    </row>
    <row r="420" spans="4:23">
      <c r="D420" s="35"/>
      <c r="E420" s="36"/>
      <c r="F420"/>
      <c r="H420" s="37"/>
      <c r="I420" s="45"/>
      <c r="J420" s="45"/>
      <c r="K420" s="46"/>
      <c r="L420" s="47"/>
      <c r="M420" s="47"/>
      <c r="N420" s="28"/>
      <c r="P420" s="35" t="s">
        <v>342</v>
      </c>
      <c r="Q420" s="35">
        <v>8.31</v>
      </c>
      <c r="R420" s="49">
        <v>39247</v>
      </c>
      <c r="S420" s="35" t="s">
        <v>349</v>
      </c>
      <c r="T420" s="49">
        <v>0</v>
      </c>
      <c r="U420" s="35">
        <v>44891468</v>
      </c>
      <c r="V420" s="49">
        <v>0</v>
      </c>
      <c r="W420" s="35"/>
    </row>
    <row r="421" spans="4:23">
      <c r="D421" s="35"/>
      <c r="E421" s="38"/>
      <c r="F421"/>
      <c r="H421" s="37"/>
      <c r="I421" s="45"/>
      <c r="J421" s="45"/>
      <c r="K421" s="46"/>
      <c r="L421" s="47"/>
      <c r="M421" s="47"/>
      <c r="N421" s="28"/>
      <c r="P421" s="35" t="s">
        <v>342</v>
      </c>
      <c r="Q421" s="35">
        <v>8.42</v>
      </c>
      <c r="R421" s="49">
        <v>40472</v>
      </c>
      <c r="S421" s="35" t="s">
        <v>269</v>
      </c>
      <c r="T421" s="49">
        <v>0</v>
      </c>
      <c r="U421" s="35">
        <v>48209049</v>
      </c>
      <c r="V421" s="49">
        <v>0</v>
      </c>
      <c r="W421" s="35"/>
    </row>
    <row r="422" spans="4:23">
      <c r="D422" s="35"/>
      <c r="E422" s="36"/>
      <c r="F422"/>
      <c r="H422" s="37"/>
      <c r="I422" s="45"/>
      <c r="J422" s="45"/>
      <c r="K422" s="46"/>
      <c r="L422" s="47"/>
      <c r="M422" s="47"/>
      <c r="N422" s="28"/>
      <c r="P422" s="35" t="s">
        <v>342</v>
      </c>
      <c r="Q422" s="35">
        <v>7.81</v>
      </c>
      <c r="R422" s="49">
        <v>54099</v>
      </c>
      <c r="S422" s="35" t="s">
        <v>207</v>
      </c>
      <c r="T422" s="49">
        <v>1.69</v>
      </c>
      <c r="U422" s="35">
        <v>54892227</v>
      </c>
      <c r="V422" s="49">
        <v>1.69</v>
      </c>
      <c r="W422" s="35"/>
    </row>
    <row r="423" spans="4:23">
      <c r="D423" s="35"/>
      <c r="E423" s="36"/>
      <c r="F423"/>
      <c r="H423" s="37"/>
      <c r="I423" s="45"/>
      <c r="J423" s="45"/>
      <c r="K423" s="46"/>
      <c r="L423" s="47"/>
      <c r="M423" s="47"/>
      <c r="N423" s="28"/>
      <c r="P423" s="35" t="s">
        <v>342</v>
      </c>
      <c r="Q423" s="35">
        <v>7.73</v>
      </c>
      <c r="R423" s="49">
        <v>40813</v>
      </c>
      <c r="S423" s="35" t="s">
        <v>226</v>
      </c>
      <c r="T423" s="49">
        <v>1.49</v>
      </c>
      <c r="U423" s="35">
        <v>60772858</v>
      </c>
      <c r="V423" s="49">
        <v>1.49</v>
      </c>
      <c r="W423" s="35"/>
    </row>
    <row r="424" spans="4:23">
      <c r="D424" s="35"/>
      <c r="E424" s="38"/>
      <c r="F424"/>
      <c r="H424" s="37"/>
      <c r="I424" s="45"/>
      <c r="J424" s="45"/>
      <c r="K424" s="46"/>
      <c r="L424" s="47"/>
      <c r="M424" s="47"/>
      <c r="N424" s="28"/>
      <c r="P424" s="35" t="s">
        <v>342</v>
      </c>
      <c r="Q424" s="35">
        <v>7.71</v>
      </c>
      <c r="R424" s="49">
        <v>30348</v>
      </c>
      <c r="S424" s="35" t="s">
        <v>223</v>
      </c>
      <c r="T424" s="49">
        <v>3.31</v>
      </c>
      <c r="U424" s="35">
        <v>65682419</v>
      </c>
      <c r="V424" s="49">
        <v>3.31</v>
      </c>
      <c r="W424" s="35"/>
    </row>
    <row r="425" spans="4:23">
      <c r="D425" s="35"/>
      <c r="E425" s="36"/>
      <c r="F425"/>
      <c r="H425" s="37"/>
      <c r="I425" s="45"/>
      <c r="J425" s="45"/>
      <c r="K425" s="46"/>
      <c r="L425" s="47"/>
      <c r="M425" s="47"/>
      <c r="N425" s="28"/>
      <c r="P425" s="35" t="s">
        <v>350</v>
      </c>
      <c r="Q425" s="35">
        <v>11.86</v>
      </c>
      <c r="R425" s="49">
        <v>34138</v>
      </c>
      <c r="S425" s="35" t="s">
        <v>74</v>
      </c>
      <c r="T425" s="49">
        <v>0.34</v>
      </c>
      <c r="U425" s="35">
        <v>36852014</v>
      </c>
      <c r="V425" s="49">
        <v>0.34</v>
      </c>
      <c r="W425" s="35"/>
    </row>
    <row r="426" spans="4:23">
      <c r="D426" s="35"/>
      <c r="E426" s="36"/>
      <c r="F426"/>
      <c r="H426" s="37"/>
      <c r="I426" s="45"/>
      <c r="J426" s="45"/>
      <c r="K426" s="46"/>
      <c r="L426" s="47"/>
      <c r="M426" s="47"/>
      <c r="N426" s="28"/>
      <c r="P426" s="35" t="s">
        <v>350</v>
      </c>
      <c r="Q426" s="35">
        <v>11.78</v>
      </c>
      <c r="R426" s="49">
        <v>26103</v>
      </c>
      <c r="S426" s="35" t="s">
        <v>173</v>
      </c>
      <c r="T426" s="49">
        <v>0.2</v>
      </c>
      <c r="U426" s="35">
        <v>43588139</v>
      </c>
      <c r="V426" s="49">
        <v>0.2</v>
      </c>
      <c r="W426" s="35"/>
    </row>
    <row r="427" spans="4:23">
      <c r="D427" s="35"/>
      <c r="E427" s="38"/>
      <c r="F427"/>
      <c r="H427" s="37"/>
      <c r="I427" s="45"/>
      <c r="J427" s="45"/>
      <c r="K427" s="46"/>
      <c r="L427" s="47"/>
      <c r="M427" s="47"/>
      <c r="N427" s="28"/>
      <c r="P427" s="35" t="s">
        <v>350</v>
      </c>
      <c r="Q427" s="35">
        <v>11.78</v>
      </c>
      <c r="R427" s="49">
        <v>24237</v>
      </c>
      <c r="S427" s="35" t="s">
        <v>57</v>
      </c>
      <c r="T427" s="49">
        <v>0.58</v>
      </c>
      <c r="U427" s="35">
        <v>45189069</v>
      </c>
      <c r="V427" s="49">
        <v>0.58</v>
      </c>
      <c r="W427" s="35"/>
    </row>
    <row r="428" spans="4:23">
      <c r="D428" s="35"/>
      <c r="E428" s="36"/>
      <c r="F428"/>
      <c r="H428" s="37"/>
      <c r="I428" s="45"/>
      <c r="J428" s="45"/>
      <c r="K428" s="46"/>
      <c r="L428" s="47"/>
      <c r="M428" s="47"/>
      <c r="N428" s="28"/>
      <c r="P428" s="35" t="s">
        <v>350</v>
      </c>
      <c r="Q428" s="35">
        <v>11.62</v>
      </c>
      <c r="R428" s="49">
        <v>23568</v>
      </c>
      <c r="S428" s="35" t="s">
        <v>58</v>
      </c>
      <c r="T428" s="49">
        <v>0</v>
      </c>
      <c r="U428" s="35">
        <v>48093899</v>
      </c>
      <c r="V428" s="49">
        <v>0</v>
      </c>
      <c r="W428" s="35"/>
    </row>
    <row r="429" spans="4:23">
      <c r="D429" s="35"/>
      <c r="E429" s="36"/>
      <c r="F429"/>
      <c r="H429" s="37"/>
      <c r="I429" s="45"/>
      <c r="J429" s="45"/>
      <c r="K429" s="46"/>
      <c r="L429" s="47"/>
      <c r="M429" s="47"/>
      <c r="N429" s="28"/>
      <c r="P429" s="35" t="s">
        <v>350</v>
      </c>
      <c r="Q429" s="35">
        <v>11.25</v>
      </c>
      <c r="R429" s="49">
        <v>31090</v>
      </c>
      <c r="S429" s="35" t="s">
        <v>351</v>
      </c>
      <c r="T429" s="49">
        <v>0</v>
      </c>
      <c r="U429" s="35">
        <v>54108248</v>
      </c>
      <c r="V429" s="49">
        <v>0</v>
      </c>
      <c r="W429" s="35"/>
    </row>
    <row r="430" spans="4:23">
      <c r="D430" s="35"/>
      <c r="E430" s="38"/>
      <c r="F430"/>
      <c r="H430" s="37"/>
      <c r="I430" s="45"/>
      <c r="J430" s="45"/>
      <c r="K430" s="46"/>
      <c r="L430" s="47"/>
      <c r="M430" s="47"/>
      <c r="N430" s="28"/>
      <c r="P430" s="35" t="s">
        <v>350</v>
      </c>
      <c r="Q430" s="35">
        <v>11.07</v>
      </c>
      <c r="R430" s="49">
        <v>32806</v>
      </c>
      <c r="S430" s="35" t="s">
        <v>352</v>
      </c>
      <c r="T430" s="49">
        <v>0</v>
      </c>
      <c r="U430" s="35">
        <v>58759751</v>
      </c>
      <c r="V430" s="49">
        <v>0</v>
      </c>
      <c r="W430" s="35"/>
    </row>
    <row r="431" spans="4:23">
      <c r="D431" s="35"/>
      <c r="E431" s="36"/>
      <c r="F431"/>
      <c r="H431" s="37"/>
      <c r="I431" s="45"/>
      <c r="J431" s="45"/>
      <c r="K431" s="46"/>
      <c r="L431" s="47"/>
      <c r="M431" s="47"/>
      <c r="N431" s="28"/>
      <c r="P431" s="35" t="s">
        <v>350</v>
      </c>
      <c r="Q431" s="35">
        <v>11.12</v>
      </c>
      <c r="R431" s="49">
        <v>28232</v>
      </c>
      <c r="S431" s="35" t="s">
        <v>62</v>
      </c>
      <c r="T431" s="49">
        <v>0</v>
      </c>
      <c r="U431" s="35">
        <v>63149587</v>
      </c>
      <c r="V431" s="49">
        <v>0</v>
      </c>
      <c r="W431" s="35"/>
    </row>
    <row r="432" spans="4:23">
      <c r="D432" s="35"/>
      <c r="E432" s="36"/>
      <c r="F432"/>
      <c r="H432" s="37"/>
      <c r="I432" s="45"/>
      <c r="J432" s="45"/>
      <c r="K432" s="46"/>
      <c r="L432" s="47"/>
      <c r="M432" s="47"/>
      <c r="N432" s="28"/>
      <c r="P432" s="35" t="s">
        <v>350</v>
      </c>
      <c r="Q432" s="35">
        <v>10.95</v>
      </c>
      <c r="R432" s="49">
        <v>33838</v>
      </c>
      <c r="S432" s="35" t="s">
        <v>63</v>
      </c>
      <c r="T432" s="49">
        <v>0</v>
      </c>
      <c r="U432" s="35">
        <v>67384028</v>
      </c>
      <c r="V432" s="49">
        <v>0</v>
      </c>
      <c r="W432" s="35"/>
    </row>
    <row r="433" spans="4:23">
      <c r="D433" s="35"/>
      <c r="E433" s="38"/>
      <c r="F433"/>
      <c r="H433" s="37"/>
      <c r="I433" s="45"/>
      <c r="J433" s="45"/>
      <c r="K433" s="46"/>
      <c r="L433" s="47"/>
      <c r="M433" s="47"/>
      <c r="N433" s="28"/>
      <c r="P433" s="35" t="s">
        <v>350</v>
      </c>
      <c r="Q433" s="35">
        <v>10.75</v>
      </c>
      <c r="R433" s="49">
        <v>46046</v>
      </c>
      <c r="S433" s="35" t="s">
        <v>64</v>
      </c>
      <c r="T433" s="49">
        <v>0</v>
      </c>
      <c r="U433" s="35">
        <v>71362452</v>
      </c>
      <c r="V433" s="49">
        <v>0</v>
      </c>
      <c r="W433" s="35"/>
    </row>
    <row r="434" spans="4:23">
      <c r="D434" s="35"/>
      <c r="E434" s="36"/>
      <c r="F434"/>
      <c r="H434" s="37"/>
      <c r="I434" s="45"/>
      <c r="J434" s="45"/>
      <c r="K434" s="46"/>
      <c r="L434" s="47"/>
      <c r="M434" s="47"/>
      <c r="N434" s="28"/>
      <c r="P434" s="35" t="s">
        <v>350</v>
      </c>
      <c r="Q434" s="35">
        <v>10.54</v>
      </c>
      <c r="R434" s="49">
        <v>45931</v>
      </c>
      <c r="S434" s="35" t="s">
        <v>222</v>
      </c>
      <c r="T434" s="49">
        <v>0.32</v>
      </c>
      <c r="U434" s="35">
        <v>76703630</v>
      </c>
      <c r="V434" s="49">
        <v>0.32</v>
      </c>
      <c r="W434" s="35"/>
    </row>
    <row r="435" spans="4:23">
      <c r="D435" s="35"/>
      <c r="E435" s="36"/>
      <c r="F435"/>
      <c r="H435" s="37"/>
      <c r="I435" s="45"/>
      <c r="J435" s="45"/>
      <c r="K435" s="46"/>
      <c r="L435" s="47"/>
      <c r="M435" s="47"/>
      <c r="N435" s="28"/>
      <c r="P435" s="35" t="s">
        <v>353</v>
      </c>
      <c r="Q435" s="35">
        <v>13.22</v>
      </c>
      <c r="R435" s="49">
        <v>34377</v>
      </c>
      <c r="S435" s="35" t="s">
        <v>243</v>
      </c>
      <c r="T435" s="49">
        <v>0.15</v>
      </c>
      <c r="U435" s="35">
        <v>3295358</v>
      </c>
      <c r="V435" s="49">
        <v>0.15</v>
      </c>
      <c r="W435" s="35"/>
    </row>
    <row r="436" spans="4:23">
      <c r="D436" s="35"/>
      <c r="E436" s="38"/>
      <c r="F436"/>
      <c r="H436" s="37"/>
      <c r="I436" s="45"/>
      <c r="J436" s="45"/>
      <c r="K436" s="46"/>
      <c r="L436" s="47"/>
      <c r="M436" s="47"/>
      <c r="N436" s="28"/>
      <c r="P436" s="35" t="s">
        <v>353</v>
      </c>
      <c r="Q436" s="35">
        <v>13.09</v>
      </c>
      <c r="R436" s="49">
        <v>31860</v>
      </c>
      <c r="S436" s="35" t="s">
        <v>85</v>
      </c>
      <c r="T436" s="49">
        <v>0</v>
      </c>
      <c r="U436" s="35">
        <v>7620015</v>
      </c>
      <c r="V436" s="49">
        <v>0</v>
      </c>
      <c r="W436" s="35"/>
    </row>
    <row r="437" spans="4:23">
      <c r="D437" s="35"/>
      <c r="E437" s="36"/>
      <c r="F437"/>
      <c r="H437" s="37"/>
      <c r="I437" s="45"/>
      <c r="J437" s="45"/>
      <c r="K437" s="46"/>
      <c r="L437" s="47"/>
      <c r="M437" s="47"/>
      <c r="N437" s="28"/>
      <c r="P437" s="35" t="s">
        <v>353</v>
      </c>
      <c r="Q437" s="35">
        <v>13.03</v>
      </c>
      <c r="R437" s="49">
        <v>34077</v>
      </c>
      <c r="S437" s="35" t="s">
        <v>354</v>
      </c>
      <c r="T437" s="49">
        <v>0</v>
      </c>
      <c r="U437" s="35">
        <v>10244898</v>
      </c>
      <c r="V437" s="49">
        <v>0</v>
      </c>
      <c r="W437" s="35"/>
    </row>
    <row r="438" spans="4:23">
      <c r="D438" s="35"/>
      <c r="E438" s="36"/>
      <c r="F438"/>
      <c r="H438" s="37"/>
      <c r="I438" s="45"/>
      <c r="J438" s="45"/>
      <c r="K438" s="46"/>
      <c r="L438" s="47"/>
      <c r="M438" s="47"/>
      <c r="N438" s="28"/>
      <c r="P438" s="35" t="s">
        <v>353</v>
      </c>
      <c r="Q438" s="35">
        <v>12.84</v>
      </c>
      <c r="R438" s="49">
        <v>34110</v>
      </c>
      <c r="S438" s="35" t="s">
        <v>86</v>
      </c>
      <c r="T438" s="49">
        <v>0.35</v>
      </c>
      <c r="U438" s="35">
        <v>12532291</v>
      </c>
      <c r="V438" s="49">
        <v>0.35</v>
      </c>
      <c r="W438" s="35"/>
    </row>
    <row r="439" spans="4:23">
      <c r="D439" s="35"/>
      <c r="E439" s="38"/>
      <c r="F439"/>
      <c r="H439" s="37"/>
      <c r="I439" s="45"/>
      <c r="J439" s="45"/>
      <c r="K439" s="46"/>
      <c r="L439" s="47"/>
      <c r="M439" s="47"/>
      <c r="N439" s="28"/>
      <c r="P439" s="35" t="s">
        <v>353</v>
      </c>
      <c r="Q439" s="35">
        <v>15.41</v>
      </c>
      <c r="R439" s="49">
        <v>33168</v>
      </c>
      <c r="S439" s="35" t="s">
        <v>355</v>
      </c>
      <c r="T439" s="49">
        <v>0</v>
      </c>
      <c r="U439" s="35">
        <v>14937573</v>
      </c>
      <c r="V439" s="49">
        <v>0</v>
      </c>
      <c r="W439" s="35"/>
    </row>
    <row r="440" spans="4:23">
      <c r="D440" s="35"/>
      <c r="E440" s="36"/>
      <c r="F440"/>
      <c r="H440" s="37"/>
      <c r="I440" s="45"/>
      <c r="J440" s="45"/>
      <c r="K440" s="46"/>
      <c r="L440" s="47"/>
      <c r="M440" s="47"/>
      <c r="N440" s="28"/>
      <c r="P440" s="35" t="s">
        <v>353</v>
      </c>
      <c r="Q440" s="35">
        <v>12.73</v>
      </c>
      <c r="R440" s="49">
        <v>32881</v>
      </c>
      <c r="S440" s="35" t="s">
        <v>41</v>
      </c>
      <c r="T440" s="49">
        <v>0.29</v>
      </c>
      <c r="U440" s="35">
        <v>17723457</v>
      </c>
      <c r="V440" s="49">
        <v>0.29</v>
      </c>
      <c r="W440" s="35"/>
    </row>
    <row r="441" spans="4:23">
      <c r="D441" s="35"/>
      <c r="E441" s="36"/>
      <c r="F441"/>
      <c r="H441" s="37"/>
      <c r="I441" s="45"/>
      <c r="J441" s="45"/>
      <c r="K441" s="46"/>
      <c r="L441" s="47"/>
      <c r="M441" s="47"/>
      <c r="N441" s="28"/>
      <c r="P441" s="35" t="s">
        <v>353</v>
      </c>
      <c r="Q441" s="35">
        <v>12.49</v>
      </c>
      <c r="R441" s="49">
        <v>32529</v>
      </c>
      <c r="S441" s="35" t="s">
        <v>312</v>
      </c>
      <c r="T441" s="49">
        <v>0</v>
      </c>
      <c r="U441" s="35">
        <v>22010699</v>
      </c>
      <c r="V441" s="49">
        <v>0</v>
      </c>
      <c r="W441" s="35"/>
    </row>
    <row r="442" spans="4:23">
      <c r="D442" s="35"/>
      <c r="E442" s="38"/>
      <c r="F442"/>
      <c r="H442" s="37"/>
      <c r="I442" s="45"/>
      <c r="J442" s="45"/>
      <c r="K442" s="46"/>
      <c r="L442" s="47"/>
      <c r="M442" s="47"/>
      <c r="N442" s="28"/>
      <c r="P442" s="35" t="s">
        <v>353</v>
      </c>
      <c r="Q442" s="35">
        <v>12.41</v>
      </c>
      <c r="R442" s="49">
        <v>33554</v>
      </c>
      <c r="S442" s="35" t="s">
        <v>135</v>
      </c>
      <c r="T442" s="49">
        <v>0</v>
      </c>
      <c r="U442" s="35">
        <v>25142429</v>
      </c>
      <c r="V442" s="49">
        <v>0</v>
      </c>
      <c r="W442" s="35"/>
    </row>
    <row r="443" spans="4:23">
      <c r="D443" s="35"/>
      <c r="E443" s="36"/>
      <c r="F443"/>
      <c r="H443" s="37"/>
      <c r="I443" s="45"/>
      <c r="J443" s="45"/>
      <c r="K443" s="46"/>
      <c r="L443" s="47"/>
      <c r="M443" s="47"/>
      <c r="N443" s="28"/>
      <c r="P443" s="35" t="s">
        <v>353</v>
      </c>
      <c r="Q443" s="35">
        <v>12.45</v>
      </c>
      <c r="R443" s="49">
        <v>32873</v>
      </c>
      <c r="S443" s="35" t="s">
        <v>356</v>
      </c>
      <c r="T443" s="49">
        <v>0</v>
      </c>
      <c r="U443" s="35">
        <v>27734745</v>
      </c>
      <c r="V443" s="49">
        <v>0</v>
      </c>
      <c r="W443" s="35"/>
    </row>
    <row r="444" spans="4:23">
      <c r="D444" s="35"/>
      <c r="E444" s="36"/>
      <c r="F444"/>
      <c r="H444" s="37"/>
      <c r="I444" s="45"/>
      <c r="J444" s="45"/>
      <c r="K444" s="46"/>
      <c r="L444" s="47"/>
      <c r="M444" s="47"/>
      <c r="N444" s="28"/>
      <c r="P444" s="35" t="s">
        <v>353</v>
      </c>
      <c r="Q444" s="35">
        <v>12.16</v>
      </c>
      <c r="R444" s="49">
        <v>30721</v>
      </c>
      <c r="S444" s="35" t="s">
        <v>357</v>
      </c>
      <c r="T444" s="49">
        <v>0</v>
      </c>
      <c r="U444" s="35">
        <v>32552474</v>
      </c>
      <c r="V444" s="49">
        <v>0</v>
      </c>
      <c r="W444" s="35"/>
    </row>
    <row r="445" spans="4:23">
      <c r="D445" s="35"/>
      <c r="E445" s="38"/>
      <c r="F445"/>
      <c r="H445" s="37"/>
      <c r="I445" s="45"/>
      <c r="J445" s="45"/>
      <c r="K445" s="46"/>
      <c r="L445" s="47"/>
      <c r="M445" s="47"/>
      <c r="N445" s="28"/>
      <c r="P445" s="35" t="s">
        <v>353</v>
      </c>
      <c r="Q445" s="35">
        <v>12.14</v>
      </c>
      <c r="R445" s="49">
        <v>31854</v>
      </c>
      <c r="S445" s="35" t="s">
        <v>188</v>
      </c>
      <c r="T445" s="49">
        <v>0.51</v>
      </c>
      <c r="U445" s="35">
        <v>36385492</v>
      </c>
      <c r="V445" s="49">
        <v>0.51</v>
      </c>
      <c r="W445" s="35"/>
    </row>
    <row r="446" spans="4:23">
      <c r="D446" s="35"/>
      <c r="E446" s="36"/>
      <c r="F446"/>
      <c r="H446" s="37"/>
      <c r="I446" s="45"/>
      <c r="J446" s="45"/>
      <c r="K446" s="46"/>
      <c r="L446" s="47"/>
      <c r="M446" s="47"/>
      <c r="N446" s="28"/>
      <c r="P446" s="35" t="s">
        <v>353</v>
      </c>
      <c r="Q446" s="35">
        <v>12.08</v>
      </c>
      <c r="R446" s="49">
        <v>31752</v>
      </c>
      <c r="S446" s="35" t="s">
        <v>89</v>
      </c>
      <c r="T446" s="49">
        <v>0.5</v>
      </c>
      <c r="U446" s="35">
        <v>38339590</v>
      </c>
      <c r="V446" s="49">
        <v>0.5</v>
      </c>
      <c r="W446" s="35"/>
    </row>
    <row r="447" spans="4:23">
      <c r="D447" s="35"/>
      <c r="E447" s="36"/>
      <c r="F447"/>
      <c r="H447" s="37"/>
      <c r="I447" s="45"/>
      <c r="J447" s="45"/>
      <c r="K447" s="46"/>
      <c r="L447" s="47"/>
      <c r="M447" s="47"/>
      <c r="N447" s="28"/>
      <c r="P447" s="35" t="s">
        <v>353</v>
      </c>
      <c r="Q447" s="35">
        <v>12.01</v>
      </c>
      <c r="R447" s="49">
        <v>14841</v>
      </c>
      <c r="S447" s="35" t="s">
        <v>94</v>
      </c>
      <c r="T447" s="49">
        <v>10.01</v>
      </c>
      <c r="U447" s="35">
        <v>41178621</v>
      </c>
      <c r="V447" s="49">
        <v>10.01</v>
      </c>
      <c r="W447" s="35"/>
    </row>
    <row r="448" spans="4:23">
      <c r="D448" s="35"/>
      <c r="E448" s="38"/>
      <c r="F448"/>
      <c r="H448" s="37"/>
      <c r="I448" s="45"/>
      <c r="J448" s="45"/>
      <c r="K448" s="46"/>
      <c r="L448" s="47"/>
      <c r="M448" s="47"/>
      <c r="N448" s="28"/>
      <c r="P448" s="35" t="s">
        <v>353</v>
      </c>
      <c r="Q448" s="35">
        <v>12.06</v>
      </c>
      <c r="R448" s="49">
        <v>15046</v>
      </c>
      <c r="S448" s="35" t="s">
        <v>358</v>
      </c>
      <c r="T448" s="49">
        <v>6.06</v>
      </c>
      <c r="U448" s="35">
        <v>42234669</v>
      </c>
      <c r="V448" s="49">
        <v>6.06</v>
      </c>
      <c r="W448" s="35"/>
    </row>
    <row r="449" spans="4:23">
      <c r="D449" s="35"/>
      <c r="E449" s="36"/>
      <c r="F449"/>
      <c r="H449" s="37"/>
      <c r="I449" s="45"/>
      <c r="J449" s="45"/>
      <c r="K449" s="46"/>
      <c r="L449" s="47"/>
      <c r="M449" s="47"/>
      <c r="N449" s="28"/>
      <c r="P449" s="35" t="s">
        <v>353</v>
      </c>
      <c r="Q449" s="35">
        <v>11.83</v>
      </c>
      <c r="R449" s="49">
        <v>29964</v>
      </c>
      <c r="S449" s="35" t="s">
        <v>359</v>
      </c>
      <c r="T449" s="49">
        <v>0.45</v>
      </c>
      <c r="U449" s="35">
        <v>44493061</v>
      </c>
      <c r="V449" s="49">
        <v>0.45</v>
      </c>
      <c r="W449" s="35"/>
    </row>
    <row r="450" spans="4:23">
      <c r="D450" s="35"/>
      <c r="E450" s="36"/>
      <c r="F450"/>
      <c r="H450" s="37"/>
      <c r="I450" s="45"/>
      <c r="J450" s="45"/>
      <c r="K450" s="46"/>
      <c r="L450" s="47"/>
      <c r="M450" s="47"/>
      <c r="N450" s="28"/>
      <c r="P450" s="35" t="s">
        <v>353</v>
      </c>
      <c r="Q450" s="35">
        <v>11.78</v>
      </c>
      <c r="R450" s="49">
        <v>29241</v>
      </c>
      <c r="S450" s="35" t="s">
        <v>157</v>
      </c>
      <c r="T450" s="49">
        <v>0.38</v>
      </c>
      <c r="U450" s="35">
        <v>47887869</v>
      </c>
      <c r="V450" s="49">
        <v>0.38</v>
      </c>
      <c r="W450" s="35"/>
    </row>
    <row r="451" spans="4:23">
      <c r="D451" s="35"/>
      <c r="E451" s="38"/>
      <c r="F451"/>
      <c r="H451" s="37"/>
      <c r="I451" s="45"/>
      <c r="J451" s="45"/>
      <c r="K451" s="46"/>
      <c r="L451" s="47"/>
      <c r="M451" s="47"/>
      <c r="N451" s="28"/>
      <c r="P451" s="35" t="s">
        <v>353</v>
      </c>
      <c r="Q451" s="35">
        <v>11.68</v>
      </c>
      <c r="R451" s="49">
        <v>28441</v>
      </c>
      <c r="S451" s="35" t="s">
        <v>158</v>
      </c>
      <c r="T451" s="49">
        <v>0.54</v>
      </c>
      <c r="U451" s="35">
        <v>50676180</v>
      </c>
      <c r="V451" s="49">
        <v>0.54</v>
      </c>
      <c r="W451" s="35"/>
    </row>
    <row r="452" spans="4:23">
      <c r="D452" s="35"/>
      <c r="E452" s="36"/>
      <c r="F452"/>
      <c r="H452" s="37"/>
      <c r="I452" s="45"/>
      <c r="J452" s="45"/>
      <c r="K452" s="46"/>
      <c r="L452" s="47"/>
      <c r="M452" s="47"/>
      <c r="N452" s="28"/>
      <c r="P452" s="35" t="s">
        <v>353</v>
      </c>
      <c r="Q452" s="35">
        <v>11.69</v>
      </c>
      <c r="R452" s="49">
        <v>36519</v>
      </c>
      <c r="S452" s="35" t="s">
        <v>121</v>
      </c>
      <c r="T452" s="49">
        <v>0.61</v>
      </c>
      <c r="U452" s="35">
        <v>51070503</v>
      </c>
      <c r="V452" s="49">
        <v>0.61</v>
      </c>
      <c r="W452" s="35"/>
    </row>
    <row r="453" spans="4:23">
      <c r="D453" s="35"/>
      <c r="E453" s="36"/>
      <c r="F453"/>
      <c r="H453" s="37"/>
      <c r="I453" s="45"/>
      <c r="J453" s="45"/>
      <c r="K453" s="46"/>
      <c r="L453" s="47"/>
      <c r="M453" s="47"/>
      <c r="N453" s="28"/>
      <c r="P453" s="35" t="s">
        <v>353</v>
      </c>
      <c r="Q453" s="35">
        <v>11.59</v>
      </c>
      <c r="R453" s="49">
        <v>35510</v>
      </c>
      <c r="S453" s="35" t="s">
        <v>159</v>
      </c>
      <c r="T453" s="49">
        <v>0</v>
      </c>
      <c r="U453" s="35">
        <v>56542889</v>
      </c>
      <c r="V453" s="49">
        <v>0</v>
      </c>
      <c r="W453" s="35"/>
    </row>
    <row r="454" spans="4:23">
      <c r="D454" s="35"/>
      <c r="E454" s="38"/>
      <c r="F454"/>
      <c r="H454" s="37"/>
      <c r="I454" s="45"/>
      <c r="J454" s="45"/>
      <c r="K454" s="46"/>
      <c r="L454" s="47"/>
      <c r="M454" s="47"/>
      <c r="N454" s="28"/>
      <c r="P454" s="35" t="s">
        <v>353</v>
      </c>
      <c r="Q454" s="35">
        <v>11.4</v>
      </c>
      <c r="R454" s="49">
        <v>13572</v>
      </c>
      <c r="S454" s="35" t="s">
        <v>98</v>
      </c>
      <c r="T454" s="49">
        <v>0.94</v>
      </c>
      <c r="U454" s="35">
        <v>62509760</v>
      </c>
      <c r="V454" s="49">
        <v>0.94</v>
      </c>
      <c r="W454" s="35"/>
    </row>
    <row r="455" spans="4:23">
      <c r="D455" s="35"/>
      <c r="E455" s="36"/>
      <c r="F455"/>
      <c r="H455" s="37"/>
      <c r="I455" s="45"/>
      <c r="J455" s="45"/>
      <c r="K455" s="46"/>
      <c r="L455" s="47"/>
      <c r="M455" s="47"/>
      <c r="N455" s="28"/>
      <c r="P455" s="35" t="s">
        <v>353</v>
      </c>
      <c r="Q455" s="35">
        <v>11.14</v>
      </c>
      <c r="R455" s="49">
        <v>36315</v>
      </c>
      <c r="S455" s="35" t="s">
        <v>195</v>
      </c>
      <c r="T455" s="49">
        <v>0</v>
      </c>
      <c r="U455" s="35">
        <v>67979045</v>
      </c>
      <c r="V455" s="49">
        <v>0</v>
      </c>
      <c r="W455" s="35"/>
    </row>
    <row r="456" spans="4:23">
      <c r="D456" s="35"/>
      <c r="E456" s="36"/>
      <c r="F456"/>
      <c r="H456" s="37"/>
      <c r="I456" s="45"/>
      <c r="J456" s="45"/>
      <c r="K456" s="46"/>
      <c r="L456" s="47"/>
      <c r="M456" s="47"/>
      <c r="N456" s="28"/>
      <c r="P456" s="35" t="s">
        <v>353</v>
      </c>
      <c r="Q456" s="35">
        <v>10.66</v>
      </c>
      <c r="R456" s="49">
        <v>44054</v>
      </c>
      <c r="S456" s="35" t="s">
        <v>126</v>
      </c>
      <c r="T456" s="49">
        <v>12.84</v>
      </c>
      <c r="U456" s="35">
        <v>81908371</v>
      </c>
      <c r="V456" s="49">
        <v>12.84</v>
      </c>
      <c r="W456" s="35"/>
    </row>
    <row r="457" spans="4:23">
      <c r="D457" s="35"/>
      <c r="E457" s="38"/>
      <c r="F457"/>
      <c r="H457" s="37"/>
      <c r="I457" s="45"/>
      <c r="J457" s="45"/>
      <c r="K457" s="46"/>
      <c r="L457" s="47"/>
      <c r="M457" s="47"/>
      <c r="N457" s="28"/>
      <c r="P457" s="35" t="s">
        <v>353</v>
      </c>
      <c r="Q457" s="35">
        <v>10.53</v>
      </c>
      <c r="R457" s="49">
        <v>32534</v>
      </c>
      <c r="S457" s="35" t="s">
        <v>360</v>
      </c>
      <c r="T457" s="49">
        <v>39.31</v>
      </c>
      <c r="U457" s="35">
        <v>84983903</v>
      </c>
      <c r="V457" s="49">
        <v>39.31</v>
      </c>
      <c r="W457" s="35"/>
    </row>
    <row r="458" spans="4:23">
      <c r="D458" s="35"/>
      <c r="E458" s="36"/>
      <c r="F458"/>
      <c r="H458" s="37"/>
      <c r="I458" s="45"/>
      <c r="J458" s="45"/>
      <c r="K458" s="46"/>
      <c r="L458" s="47"/>
      <c r="M458" s="47"/>
      <c r="N458" s="28"/>
      <c r="P458" s="35" t="s">
        <v>361</v>
      </c>
      <c r="Q458" s="35">
        <v>12.91</v>
      </c>
      <c r="R458" s="49">
        <v>34681</v>
      </c>
      <c r="S458" s="35" t="s">
        <v>362</v>
      </c>
      <c r="T458" s="49">
        <v>0</v>
      </c>
      <c r="U458" s="35">
        <v>2388115</v>
      </c>
      <c r="V458" s="49">
        <v>0</v>
      </c>
      <c r="W458" s="35"/>
    </row>
    <row r="459" spans="4:23">
      <c r="D459" s="35"/>
      <c r="E459" s="36"/>
      <c r="F459"/>
      <c r="H459" s="37"/>
      <c r="I459" s="45"/>
      <c r="J459" s="45"/>
      <c r="K459" s="46"/>
      <c r="L459" s="47"/>
      <c r="M459" s="47"/>
      <c r="N459" s="28"/>
      <c r="P459" s="35" t="s">
        <v>361</v>
      </c>
      <c r="Q459" s="35">
        <v>12.8</v>
      </c>
      <c r="R459" s="49">
        <v>36408</v>
      </c>
      <c r="S459" s="35" t="s">
        <v>68</v>
      </c>
      <c r="T459" s="49">
        <v>0</v>
      </c>
      <c r="U459" s="35">
        <v>4428802</v>
      </c>
      <c r="V459" s="49">
        <v>0</v>
      </c>
      <c r="W459" s="35"/>
    </row>
    <row r="460" spans="4:23">
      <c r="D460" s="35"/>
      <c r="E460" s="38"/>
      <c r="F460"/>
      <c r="H460" s="37"/>
      <c r="I460" s="45"/>
      <c r="J460" s="45"/>
      <c r="K460" s="46"/>
      <c r="L460" s="47"/>
      <c r="M460" s="47"/>
      <c r="N460" s="28"/>
      <c r="P460" s="35" t="s">
        <v>361</v>
      </c>
      <c r="Q460" s="35">
        <v>12.67</v>
      </c>
      <c r="R460" s="49">
        <v>36961</v>
      </c>
      <c r="S460" s="35" t="s">
        <v>41</v>
      </c>
      <c r="T460" s="49">
        <v>0</v>
      </c>
      <c r="U460" s="35">
        <v>7627542</v>
      </c>
      <c r="V460" s="49">
        <v>0</v>
      </c>
      <c r="W460" s="35"/>
    </row>
    <row r="461" spans="4:23">
      <c r="D461" s="35"/>
      <c r="E461" s="36"/>
      <c r="F461"/>
      <c r="H461" s="37"/>
      <c r="I461" s="45"/>
      <c r="J461" s="45"/>
      <c r="K461" s="46"/>
      <c r="L461" s="47"/>
      <c r="M461" s="47"/>
      <c r="N461" s="28"/>
      <c r="P461" s="35" t="s">
        <v>361</v>
      </c>
      <c r="Q461" s="35">
        <v>12.43</v>
      </c>
      <c r="R461" s="49">
        <v>34393</v>
      </c>
      <c r="S461" s="35" t="s">
        <v>312</v>
      </c>
      <c r="T461" s="49">
        <v>0</v>
      </c>
      <c r="U461" s="35">
        <v>12276731</v>
      </c>
      <c r="V461" s="49">
        <v>0</v>
      </c>
      <c r="W461" s="35"/>
    </row>
    <row r="462" spans="4:23">
      <c r="D462" s="35"/>
      <c r="E462" s="36"/>
      <c r="F462"/>
      <c r="H462" s="37"/>
      <c r="I462" s="45"/>
      <c r="J462" s="45"/>
      <c r="K462" s="46"/>
      <c r="L462" s="47"/>
      <c r="M462" s="47"/>
      <c r="N462" s="28"/>
      <c r="P462" s="35" t="s">
        <v>361</v>
      </c>
      <c r="Q462" s="35">
        <v>12.3</v>
      </c>
      <c r="R462" s="49">
        <v>44739</v>
      </c>
      <c r="S462" s="35" t="s">
        <v>135</v>
      </c>
      <c r="T462" s="49">
        <v>0</v>
      </c>
      <c r="U462" s="35">
        <v>16402252</v>
      </c>
      <c r="V462" s="49">
        <v>0</v>
      </c>
      <c r="W462" s="35"/>
    </row>
    <row r="463" spans="4:23">
      <c r="D463" s="35"/>
      <c r="E463" s="38"/>
      <c r="F463"/>
      <c r="H463" s="37"/>
      <c r="I463" s="45"/>
      <c r="J463" s="45"/>
      <c r="K463" s="46"/>
      <c r="L463" s="47"/>
      <c r="M463" s="47"/>
      <c r="N463" s="28"/>
      <c r="P463" s="35" t="s">
        <v>361</v>
      </c>
      <c r="Q463" s="35">
        <v>7.19</v>
      </c>
      <c r="R463" s="49">
        <v>40407</v>
      </c>
      <c r="S463" s="35" t="s">
        <v>363</v>
      </c>
      <c r="T463" s="49">
        <v>0</v>
      </c>
      <c r="U463" s="35">
        <v>21746705</v>
      </c>
      <c r="V463" s="49">
        <v>0</v>
      </c>
      <c r="W463" s="35"/>
    </row>
    <row r="464" spans="4:23">
      <c r="D464" s="35"/>
      <c r="E464" s="36"/>
      <c r="F464"/>
      <c r="H464" s="37"/>
      <c r="I464" s="45"/>
      <c r="J464" s="45"/>
      <c r="K464" s="46"/>
      <c r="L464" s="47"/>
      <c r="M464" s="47"/>
      <c r="N464" s="28"/>
      <c r="P464" s="35" t="s">
        <v>364</v>
      </c>
      <c r="Q464" s="35">
        <v>13.3</v>
      </c>
      <c r="R464" s="49">
        <v>159980</v>
      </c>
      <c r="S464" s="35" t="s">
        <v>365</v>
      </c>
      <c r="T464" s="49">
        <v>0</v>
      </c>
      <c r="U464" s="35">
        <v>5467838</v>
      </c>
      <c r="V464" s="49">
        <v>0</v>
      </c>
      <c r="W464" s="35"/>
    </row>
    <row r="465" spans="4:23">
      <c r="D465" s="35"/>
      <c r="E465" s="36"/>
      <c r="F465"/>
      <c r="H465" s="37"/>
      <c r="I465" s="45"/>
      <c r="J465" s="45"/>
      <c r="K465" s="46"/>
      <c r="L465" s="47"/>
      <c r="M465" s="47"/>
      <c r="N465" s="28"/>
      <c r="P465" s="35" t="s">
        <v>364</v>
      </c>
      <c r="Q465" s="35">
        <v>13.1</v>
      </c>
      <c r="R465" s="49">
        <v>140087</v>
      </c>
      <c r="S465" s="35" t="s">
        <v>366</v>
      </c>
      <c r="T465" s="49">
        <v>0</v>
      </c>
      <c r="U465" s="35">
        <v>13935312</v>
      </c>
      <c r="V465" s="49">
        <v>0</v>
      </c>
      <c r="W465" s="35"/>
    </row>
    <row r="466" spans="4:23">
      <c r="D466" s="35"/>
      <c r="E466" s="38"/>
      <c r="F466"/>
      <c r="H466" s="37"/>
      <c r="I466" s="45"/>
      <c r="J466" s="45"/>
      <c r="K466" s="46"/>
      <c r="L466" s="47"/>
      <c r="M466" s="47"/>
      <c r="N466" s="28"/>
      <c r="P466" s="35" t="s">
        <v>364</v>
      </c>
      <c r="Q466" s="35">
        <v>13.4</v>
      </c>
      <c r="R466" s="49">
        <v>102858</v>
      </c>
      <c r="S466" s="35" t="s">
        <v>367</v>
      </c>
      <c r="T466" s="49">
        <v>0</v>
      </c>
      <c r="U466" s="35">
        <v>21741486</v>
      </c>
      <c r="V466" s="49">
        <v>0</v>
      </c>
      <c r="W466" s="35"/>
    </row>
    <row r="467" spans="4:23">
      <c r="D467" s="35"/>
      <c r="E467" s="36"/>
      <c r="F467"/>
      <c r="H467" s="37"/>
      <c r="I467" s="45"/>
      <c r="J467" s="45"/>
      <c r="K467" s="46"/>
      <c r="L467" s="47"/>
      <c r="M467" s="47"/>
      <c r="N467" s="28"/>
      <c r="P467" s="35" t="s">
        <v>364</v>
      </c>
      <c r="Q467" s="35">
        <v>13.1</v>
      </c>
      <c r="R467" s="49">
        <v>103146</v>
      </c>
      <c r="S467" s="35" t="s">
        <v>368</v>
      </c>
      <c r="T467" s="49">
        <v>0</v>
      </c>
      <c r="U467" s="35">
        <v>27767559</v>
      </c>
      <c r="V467" s="49">
        <v>0</v>
      </c>
      <c r="W467" s="35"/>
    </row>
    <row r="468" spans="4:23">
      <c r="D468" s="35"/>
      <c r="E468" s="36"/>
      <c r="F468"/>
      <c r="H468" s="37"/>
      <c r="I468" s="45"/>
      <c r="J468" s="45"/>
      <c r="K468" s="46"/>
      <c r="L468" s="47"/>
      <c r="M468" s="47"/>
      <c r="N468" s="28"/>
      <c r="P468" s="35" t="s">
        <v>364</v>
      </c>
      <c r="Q468" s="35">
        <v>12.7</v>
      </c>
      <c r="R468" s="49">
        <v>79679</v>
      </c>
      <c r="S468" s="35" t="s">
        <v>369</v>
      </c>
      <c r="T468" s="49">
        <v>0.54</v>
      </c>
      <c r="U468" s="35">
        <v>33597392</v>
      </c>
      <c r="V468" s="49">
        <v>0.54</v>
      </c>
      <c r="W468" s="35"/>
    </row>
    <row r="469" spans="4:23">
      <c r="D469" s="35"/>
      <c r="E469" s="38"/>
      <c r="F469"/>
      <c r="H469" s="37"/>
      <c r="I469" s="45"/>
      <c r="J469" s="45"/>
      <c r="K469" s="46"/>
      <c r="L469" s="47"/>
      <c r="M469" s="47"/>
      <c r="N469" s="28"/>
      <c r="P469" s="35" t="s">
        <v>364</v>
      </c>
      <c r="Q469" s="35">
        <v>12.4</v>
      </c>
      <c r="R469" s="49">
        <v>75207</v>
      </c>
      <c r="S469" s="35" t="s">
        <v>370</v>
      </c>
      <c r="T469" s="49">
        <v>0.81</v>
      </c>
      <c r="U469" s="35">
        <v>38708926</v>
      </c>
      <c r="V469" s="49">
        <v>0.81</v>
      </c>
      <c r="W469" s="35"/>
    </row>
    <row r="470" spans="4:23">
      <c r="D470" s="35"/>
      <c r="E470" s="36"/>
      <c r="F470"/>
      <c r="H470" s="37"/>
      <c r="I470" s="45"/>
      <c r="J470" s="45"/>
      <c r="K470" s="46"/>
      <c r="L470" s="47"/>
      <c r="M470" s="47"/>
      <c r="N470" s="28"/>
      <c r="P470" s="35" t="s">
        <v>364</v>
      </c>
      <c r="Q470" s="35">
        <v>12.5</v>
      </c>
      <c r="R470" s="49">
        <v>81460</v>
      </c>
      <c r="S470" s="35" t="s">
        <v>371</v>
      </c>
      <c r="T470" s="49">
        <v>0.98</v>
      </c>
      <c r="U470" s="35">
        <v>43627583</v>
      </c>
      <c r="V470" s="49">
        <v>0.98</v>
      </c>
      <c r="W470" s="35"/>
    </row>
    <row r="471" spans="4:23">
      <c r="D471" s="35"/>
      <c r="E471" s="36"/>
      <c r="F471"/>
      <c r="H471" s="37"/>
      <c r="I471" s="45"/>
      <c r="J471" s="45"/>
      <c r="K471" s="46"/>
      <c r="L471" s="47"/>
      <c r="M471" s="47"/>
      <c r="N471" s="28"/>
      <c r="P471" s="35" t="s">
        <v>364</v>
      </c>
      <c r="Q471" s="35">
        <v>12</v>
      </c>
      <c r="R471" s="49">
        <v>74290</v>
      </c>
      <c r="S471" s="35" t="s">
        <v>372</v>
      </c>
      <c r="T471" s="49">
        <v>3.68</v>
      </c>
      <c r="U471" s="35">
        <v>50387663</v>
      </c>
      <c r="V471" s="49">
        <v>3.68</v>
      </c>
      <c r="W471" s="35"/>
    </row>
    <row r="472" spans="4:23">
      <c r="D472" s="35"/>
      <c r="E472" s="38"/>
      <c r="F472"/>
      <c r="H472" s="37"/>
      <c r="I472" s="45"/>
      <c r="J472" s="45"/>
      <c r="K472" s="46"/>
      <c r="L472" s="47"/>
      <c r="M472" s="47"/>
      <c r="N472" s="28"/>
      <c r="P472" s="35" t="s">
        <v>364</v>
      </c>
      <c r="Q472" s="35">
        <v>11.5</v>
      </c>
      <c r="R472" s="49">
        <v>69555</v>
      </c>
      <c r="S472" s="35" t="s">
        <v>373</v>
      </c>
      <c r="T472" s="49">
        <v>3.79</v>
      </c>
      <c r="U472" s="35">
        <v>54353458</v>
      </c>
      <c r="V472" s="49">
        <v>3.79</v>
      </c>
      <c r="W472" s="35"/>
    </row>
    <row r="473" spans="4:23">
      <c r="D473" s="35"/>
      <c r="E473" s="36"/>
      <c r="F473"/>
      <c r="H473" s="37"/>
      <c r="I473" s="45"/>
      <c r="J473" s="45"/>
      <c r="K473" s="46"/>
      <c r="L473" s="47"/>
      <c r="M473" s="47"/>
      <c r="N473" s="28"/>
      <c r="P473" s="35" t="s">
        <v>364</v>
      </c>
      <c r="Q473" s="35">
        <v>11</v>
      </c>
      <c r="R473" s="49">
        <v>58651</v>
      </c>
      <c r="S473" s="35" t="s">
        <v>374</v>
      </c>
      <c r="T473" s="49">
        <v>13.6</v>
      </c>
      <c r="U473" s="35">
        <v>68094543</v>
      </c>
      <c r="V473" s="49">
        <v>13.6</v>
      </c>
      <c r="W473" s="35"/>
    </row>
    <row r="474" spans="4:23">
      <c r="D474" s="35"/>
      <c r="E474" s="36"/>
      <c r="F474"/>
      <c r="H474" s="37"/>
      <c r="I474" s="45"/>
      <c r="J474" s="45"/>
      <c r="K474" s="46"/>
      <c r="L474" s="47"/>
      <c r="M474" s="47"/>
      <c r="N474" s="28"/>
      <c r="P474" s="35" t="s">
        <v>364</v>
      </c>
      <c r="Q474" s="35">
        <v>10.7</v>
      </c>
      <c r="R474" s="49">
        <v>49125</v>
      </c>
      <c r="S474" s="35" t="s">
        <v>375</v>
      </c>
      <c r="T474" s="49">
        <v>5.33</v>
      </c>
      <c r="U474" s="35">
        <v>73981758</v>
      </c>
      <c r="V474" s="49">
        <v>5.33</v>
      </c>
      <c r="W474" s="35"/>
    </row>
    <row r="475" spans="4:23">
      <c r="D475" s="35"/>
      <c r="E475" s="38"/>
      <c r="F475"/>
      <c r="H475" s="37"/>
      <c r="I475" s="45"/>
      <c r="J475" s="45"/>
      <c r="K475" s="46"/>
      <c r="L475" s="47"/>
      <c r="M475" s="47"/>
      <c r="N475" s="28"/>
      <c r="P475" s="35" t="s">
        <v>364</v>
      </c>
      <c r="Q475" s="35">
        <v>10.8</v>
      </c>
      <c r="R475" s="49">
        <v>30470</v>
      </c>
      <c r="S475" s="35" t="s">
        <v>376</v>
      </c>
      <c r="T475" s="49">
        <v>29.16</v>
      </c>
      <c r="U475" s="35">
        <v>81068429</v>
      </c>
      <c r="V475" s="49">
        <v>29.16</v>
      </c>
      <c r="W475" s="35"/>
    </row>
    <row r="476" spans="4:23">
      <c r="D476" s="35"/>
      <c r="E476" s="36"/>
      <c r="F476"/>
      <c r="H476" s="37"/>
      <c r="I476" s="45"/>
      <c r="J476" s="45"/>
      <c r="K476" s="46"/>
      <c r="L476" s="47"/>
      <c r="M476" s="47"/>
      <c r="N476" s="28"/>
      <c r="P476" s="35" t="s">
        <v>364</v>
      </c>
      <c r="Q476" s="35">
        <v>10.67</v>
      </c>
      <c r="R476" s="49">
        <v>25513</v>
      </c>
      <c r="S476" s="35" t="s">
        <v>43</v>
      </c>
      <c r="T476" s="49">
        <v>36.9</v>
      </c>
      <c r="U476" s="35">
        <v>85631624</v>
      </c>
      <c r="V476" s="49">
        <v>36.9</v>
      </c>
      <c r="W476" s="35"/>
    </row>
    <row r="477" spans="4:23">
      <c r="D477" s="35"/>
      <c r="E477" s="36"/>
      <c r="F477"/>
      <c r="H477" s="37"/>
      <c r="I477" s="45"/>
      <c r="J477" s="45"/>
      <c r="K477" s="46"/>
      <c r="L477" s="47"/>
      <c r="M477" s="47"/>
      <c r="N477" s="28"/>
      <c r="P477" s="35" t="s">
        <v>364</v>
      </c>
      <c r="Q477" s="35">
        <v>10.53</v>
      </c>
      <c r="R477" s="49">
        <v>22436</v>
      </c>
      <c r="S477" s="35" t="s">
        <v>44</v>
      </c>
      <c r="T477" s="49">
        <v>42.28</v>
      </c>
      <c r="U477" s="35">
        <v>88255086</v>
      </c>
      <c r="V477" s="49">
        <v>42.28</v>
      </c>
      <c r="W477" s="35"/>
    </row>
    <row r="478" spans="4:23">
      <c r="D478" s="35"/>
      <c r="E478" s="38"/>
      <c r="F478"/>
      <c r="H478" s="37"/>
      <c r="I478" s="45"/>
      <c r="J478" s="45"/>
      <c r="K478" s="46"/>
      <c r="L478" s="47"/>
      <c r="M478" s="47"/>
      <c r="N478" s="28"/>
      <c r="P478" s="35" t="s">
        <v>364</v>
      </c>
      <c r="Q478" s="35">
        <v>10.4</v>
      </c>
      <c r="R478" s="49">
        <v>15037</v>
      </c>
      <c r="S478" s="35" t="s">
        <v>377</v>
      </c>
      <c r="T478" s="49">
        <v>26.9</v>
      </c>
      <c r="U478" s="35">
        <v>93150304</v>
      </c>
      <c r="V478" s="49">
        <v>26.9</v>
      </c>
      <c r="W478" s="35"/>
    </row>
    <row r="479" spans="4:23">
      <c r="D479" s="35"/>
      <c r="E479" s="36"/>
      <c r="F479"/>
      <c r="H479" s="37"/>
      <c r="I479" s="45"/>
      <c r="J479" s="45"/>
      <c r="K479" s="46"/>
      <c r="L479" s="47"/>
      <c r="M479" s="47"/>
      <c r="N479" s="28"/>
      <c r="P479" s="35" t="s">
        <v>364</v>
      </c>
      <c r="Q479" s="35">
        <v>10.35</v>
      </c>
      <c r="R479" s="49">
        <v>17070</v>
      </c>
      <c r="S479" s="35" t="s">
        <v>378</v>
      </c>
      <c r="T479" s="49">
        <v>54.37</v>
      </c>
      <c r="U479" s="35">
        <v>94469113</v>
      </c>
      <c r="V479" s="49">
        <v>54.37</v>
      </c>
      <c r="W479" s="35"/>
    </row>
    <row r="480" spans="4:23">
      <c r="D480" s="35"/>
      <c r="E480" s="36"/>
      <c r="F480"/>
      <c r="H480" s="37"/>
      <c r="I480" s="45"/>
      <c r="J480" s="45"/>
      <c r="K480" s="46"/>
      <c r="L480" s="47"/>
      <c r="M480" s="47"/>
      <c r="N480" s="28"/>
      <c r="P480" s="35" t="s">
        <v>364</v>
      </c>
      <c r="Q480" s="35">
        <v>10.27</v>
      </c>
      <c r="R480" s="49">
        <v>9467</v>
      </c>
      <c r="S480" s="35" t="s">
        <v>96</v>
      </c>
      <c r="T480" s="49">
        <v>30.23</v>
      </c>
      <c r="U480" s="35">
        <v>95049343</v>
      </c>
      <c r="V480" s="49">
        <v>30.23</v>
      </c>
      <c r="W480" s="35"/>
    </row>
    <row r="481" spans="4:23">
      <c r="D481" s="35"/>
      <c r="E481" s="38"/>
      <c r="F481"/>
      <c r="H481" s="37"/>
      <c r="I481" s="45"/>
      <c r="J481" s="45"/>
      <c r="K481" s="46"/>
      <c r="L481" s="47"/>
      <c r="M481" s="47"/>
      <c r="N481" s="28"/>
      <c r="P481" s="35" t="s">
        <v>364</v>
      </c>
      <c r="Q481" s="35">
        <v>10.31</v>
      </c>
      <c r="R481" s="49">
        <v>8461</v>
      </c>
      <c r="S481" s="35" t="s">
        <v>379</v>
      </c>
      <c r="T481" s="49">
        <v>49.01</v>
      </c>
      <c r="U481" s="35">
        <v>95076976</v>
      </c>
      <c r="V481" s="49">
        <v>49.01</v>
      </c>
      <c r="W481" s="35"/>
    </row>
    <row r="482" spans="4:23">
      <c r="D482" s="35"/>
      <c r="E482" s="36"/>
      <c r="F482"/>
      <c r="H482" s="37"/>
      <c r="I482" s="45"/>
      <c r="J482" s="45"/>
      <c r="K482" s="46"/>
      <c r="L482" s="47"/>
      <c r="M482" s="47"/>
      <c r="N482" s="28"/>
      <c r="P482" s="35" t="s">
        <v>364</v>
      </c>
      <c r="Q482" s="35">
        <v>10.15</v>
      </c>
      <c r="R482" s="49">
        <v>13940</v>
      </c>
      <c r="S482" s="35" t="s">
        <v>380</v>
      </c>
      <c r="T482" s="49">
        <v>39.42</v>
      </c>
      <c r="U482" s="35">
        <v>95137159</v>
      </c>
      <c r="V482" s="49">
        <v>39.42</v>
      </c>
      <c r="W482" s="35"/>
    </row>
    <row r="483" spans="4:23">
      <c r="D483" s="35"/>
      <c r="E483" s="36"/>
      <c r="F483"/>
      <c r="H483" s="37"/>
      <c r="I483" s="45"/>
      <c r="J483" s="45"/>
      <c r="K483" s="46"/>
      <c r="L483" s="47"/>
      <c r="M483" s="47"/>
      <c r="N483" s="28"/>
      <c r="P483" s="35" t="s">
        <v>364</v>
      </c>
      <c r="Q483" s="35">
        <v>10.15</v>
      </c>
      <c r="R483" s="49">
        <v>9018</v>
      </c>
      <c r="S483" s="35" t="s">
        <v>202</v>
      </c>
      <c r="T483" s="49">
        <v>38.23</v>
      </c>
      <c r="U483" s="35">
        <v>96728856</v>
      </c>
      <c r="V483" s="49">
        <v>38.23</v>
      </c>
      <c r="W483" s="35"/>
    </row>
    <row r="484" spans="4:23">
      <c r="D484" s="35"/>
      <c r="E484" s="38"/>
      <c r="F484"/>
      <c r="H484" s="37"/>
      <c r="I484" s="45"/>
      <c r="J484" s="45"/>
      <c r="K484" s="46"/>
      <c r="L484" s="47"/>
      <c r="M484" s="47"/>
      <c r="N484" s="28"/>
      <c r="P484" s="35" t="s">
        <v>364</v>
      </c>
      <c r="Q484" s="35">
        <v>10.81</v>
      </c>
      <c r="R484" s="49">
        <v>0</v>
      </c>
      <c r="S484" s="35" t="s">
        <v>381</v>
      </c>
      <c r="T484" s="49">
        <v>0</v>
      </c>
      <c r="U484" s="35">
        <v>97014044</v>
      </c>
      <c r="V484" s="49">
        <v>0</v>
      </c>
      <c r="W484" s="35"/>
    </row>
    <row r="485" spans="4:23">
      <c r="D485" s="35"/>
      <c r="E485" s="36"/>
      <c r="F485"/>
      <c r="H485" s="37"/>
      <c r="I485" s="45"/>
      <c r="J485" s="45"/>
      <c r="K485" s="46"/>
      <c r="L485" s="47"/>
      <c r="M485" s="47"/>
      <c r="N485" s="28"/>
      <c r="P485" s="35" t="s">
        <v>364</v>
      </c>
      <c r="Q485" s="35">
        <v>10.9</v>
      </c>
      <c r="R485" s="49">
        <v>22810</v>
      </c>
      <c r="S485" s="35" t="s">
        <v>60</v>
      </c>
      <c r="T485" s="49">
        <v>49.86</v>
      </c>
      <c r="U485" s="35">
        <v>97744283</v>
      </c>
      <c r="V485" s="49">
        <v>49.86</v>
      </c>
      <c r="W485" s="35"/>
    </row>
    <row r="486" spans="4:23">
      <c r="D486" s="35"/>
      <c r="E486" s="36"/>
      <c r="F486"/>
      <c r="H486" s="37"/>
      <c r="I486" s="45"/>
      <c r="J486" s="45"/>
      <c r="K486" s="46"/>
      <c r="L486" s="47"/>
      <c r="M486" s="47"/>
      <c r="N486" s="28"/>
      <c r="P486" s="35" t="s">
        <v>364</v>
      </c>
      <c r="Q486" s="35">
        <v>11.67</v>
      </c>
      <c r="R486" s="49">
        <v>15737</v>
      </c>
      <c r="S486" s="35" t="s">
        <v>98</v>
      </c>
      <c r="T486" s="49">
        <v>34.25</v>
      </c>
      <c r="U486" s="35">
        <v>100784673</v>
      </c>
      <c r="V486" s="49">
        <v>34.25</v>
      </c>
      <c r="W486" s="35"/>
    </row>
    <row r="487" spans="4:23">
      <c r="D487" s="35"/>
      <c r="E487" s="38"/>
      <c r="F487"/>
      <c r="H487" s="37"/>
      <c r="I487" s="45"/>
      <c r="J487" s="45"/>
      <c r="K487" s="46"/>
      <c r="L487" s="47"/>
      <c r="M487" s="47"/>
      <c r="N487" s="28"/>
      <c r="P487" s="35" t="s">
        <v>364</v>
      </c>
      <c r="Q487" s="35">
        <v>12</v>
      </c>
      <c r="R487" s="49">
        <v>11056</v>
      </c>
      <c r="S487" s="35" t="s">
        <v>320</v>
      </c>
      <c r="T487" s="49">
        <v>0</v>
      </c>
      <c r="U487" s="35">
        <v>102503240</v>
      </c>
      <c r="V487" s="49">
        <v>0</v>
      </c>
      <c r="W487" s="35"/>
    </row>
    <row r="488" spans="4:23">
      <c r="D488" s="35"/>
      <c r="E488" s="36"/>
      <c r="F488"/>
      <c r="H488" s="37"/>
      <c r="I488" s="45"/>
      <c r="J488" s="45"/>
      <c r="K488" s="46"/>
      <c r="L488" s="47"/>
      <c r="M488" s="47"/>
      <c r="N488" s="28"/>
      <c r="P488" s="35" t="s">
        <v>364</v>
      </c>
      <c r="Q488" s="35">
        <v>12.12</v>
      </c>
      <c r="R488" s="49">
        <v>7</v>
      </c>
      <c r="S488" s="35" t="s">
        <v>382</v>
      </c>
      <c r="T488" s="49">
        <v>2.06</v>
      </c>
      <c r="U488" s="35">
        <v>104332716</v>
      </c>
      <c r="V488" s="49">
        <v>2.06</v>
      </c>
      <c r="W488" s="35"/>
    </row>
    <row r="489" spans="4:23">
      <c r="D489" s="35"/>
      <c r="E489" s="36"/>
      <c r="F489"/>
      <c r="H489" s="37"/>
      <c r="I489" s="45"/>
      <c r="J489" s="45"/>
      <c r="K489" s="46"/>
      <c r="L489" s="47"/>
      <c r="M489" s="47"/>
      <c r="N489" s="28"/>
      <c r="P489" s="35" t="s">
        <v>364</v>
      </c>
      <c r="Q489" s="35">
        <v>12.22</v>
      </c>
      <c r="R489" s="49">
        <v>0</v>
      </c>
      <c r="S489" s="35" t="s">
        <v>262</v>
      </c>
      <c r="T489" s="49">
        <v>2.2</v>
      </c>
      <c r="U489" s="35">
        <v>104332877</v>
      </c>
      <c r="V489" s="49">
        <v>2.2</v>
      </c>
      <c r="W489" s="35"/>
    </row>
    <row r="490" spans="4:23">
      <c r="D490" s="35"/>
      <c r="E490" s="38"/>
      <c r="F490"/>
      <c r="H490" s="37"/>
      <c r="I490" s="45"/>
      <c r="J490" s="45"/>
      <c r="K490" s="46"/>
      <c r="L490" s="47"/>
      <c r="M490" s="47"/>
      <c r="N490" s="28"/>
      <c r="P490" s="35" t="s">
        <v>364</v>
      </c>
      <c r="Q490" s="35">
        <v>11.04</v>
      </c>
      <c r="R490" s="49">
        <v>11880</v>
      </c>
      <c r="S490" s="35" t="s">
        <v>383</v>
      </c>
      <c r="T490" s="49">
        <v>1.36</v>
      </c>
      <c r="U490" s="35">
        <v>104356937</v>
      </c>
      <c r="V490" s="49">
        <v>1.36</v>
      </c>
      <c r="W490" s="35"/>
    </row>
    <row r="491" spans="4:23">
      <c r="D491" s="35"/>
      <c r="E491" s="36"/>
      <c r="F491"/>
      <c r="H491" s="37"/>
      <c r="I491" s="45"/>
      <c r="J491" s="45"/>
      <c r="K491" s="46"/>
      <c r="L491" s="47"/>
      <c r="M491" s="47"/>
      <c r="N491" s="28"/>
      <c r="P491" s="35" t="s">
        <v>384</v>
      </c>
      <c r="Q491" s="35">
        <v>13.3</v>
      </c>
      <c r="R491" s="49">
        <v>120014</v>
      </c>
      <c r="S491" s="35" t="s">
        <v>385</v>
      </c>
      <c r="T491" s="49">
        <v>0</v>
      </c>
      <c r="U491" s="35">
        <v>2961080</v>
      </c>
      <c r="V491" s="49">
        <v>0</v>
      </c>
      <c r="W491" s="35"/>
    </row>
    <row r="492" spans="4:23">
      <c r="D492" s="35"/>
      <c r="E492" s="36"/>
      <c r="F492"/>
      <c r="H492" s="37"/>
      <c r="I492" s="45"/>
      <c r="J492" s="45"/>
      <c r="K492" s="46"/>
      <c r="L492" s="47"/>
      <c r="M492" s="47"/>
      <c r="N492" s="28"/>
      <c r="P492" s="35" t="s">
        <v>384</v>
      </c>
      <c r="Q492" s="35">
        <v>13.2</v>
      </c>
      <c r="R492" s="49">
        <v>125186</v>
      </c>
      <c r="S492" s="35" t="s">
        <v>386</v>
      </c>
      <c r="T492" s="49">
        <v>0</v>
      </c>
      <c r="U492" s="35">
        <v>10419285</v>
      </c>
      <c r="V492" s="49">
        <v>0</v>
      </c>
      <c r="W492" s="35"/>
    </row>
    <row r="493" spans="4:23">
      <c r="D493" s="35"/>
      <c r="E493" s="38"/>
      <c r="F493"/>
      <c r="H493" s="37"/>
      <c r="I493" s="45"/>
      <c r="J493" s="45"/>
      <c r="K493" s="46"/>
      <c r="L493" s="47"/>
      <c r="M493" s="47"/>
      <c r="N493" s="28"/>
      <c r="P493" s="35" t="s">
        <v>384</v>
      </c>
      <c r="Q493" s="35">
        <v>13.1</v>
      </c>
      <c r="R493" s="49">
        <v>102559</v>
      </c>
      <c r="S493" s="35" t="s">
        <v>387</v>
      </c>
      <c r="T493" s="49">
        <v>0.74</v>
      </c>
      <c r="U493" s="35">
        <v>18800575</v>
      </c>
      <c r="V493" s="49">
        <v>0.74</v>
      </c>
      <c r="W493" s="35"/>
    </row>
    <row r="494" spans="4:23">
      <c r="D494" s="35"/>
      <c r="E494" s="36"/>
      <c r="F494"/>
      <c r="H494" s="37"/>
      <c r="I494" s="45"/>
      <c r="J494" s="45"/>
      <c r="K494" s="46"/>
      <c r="L494" s="47"/>
      <c r="M494" s="47"/>
      <c r="N494" s="28"/>
      <c r="P494" s="35" t="s">
        <v>384</v>
      </c>
      <c r="Q494" s="35">
        <v>12.8</v>
      </c>
      <c r="R494" s="49">
        <v>106731</v>
      </c>
      <c r="S494" s="35" t="s">
        <v>388</v>
      </c>
      <c r="T494" s="49">
        <v>0.55</v>
      </c>
      <c r="U494" s="35">
        <v>25791190</v>
      </c>
      <c r="V494" s="49">
        <v>0.55</v>
      </c>
      <c r="W494" s="35"/>
    </row>
    <row r="495" spans="4:23">
      <c r="D495" s="35"/>
      <c r="E495" s="36"/>
      <c r="F495"/>
      <c r="H495" s="37"/>
      <c r="I495" s="45"/>
      <c r="J495" s="45"/>
      <c r="K495" s="46"/>
      <c r="L495" s="47"/>
      <c r="M495" s="47"/>
      <c r="N495" s="28"/>
      <c r="P495" s="35" t="s">
        <v>384</v>
      </c>
      <c r="Q495" s="35">
        <v>12.5</v>
      </c>
      <c r="R495" s="49">
        <v>96447</v>
      </c>
      <c r="S495" s="35" t="s">
        <v>389</v>
      </c>
      <c r="T495" s="49">
        <v>2.11</v>
      </c>
      <c r="U495" s="35">
        <v>32145803</v>
      </c>
      <c r="V495" s="49">
        <v>2.11</v>
      </c>
      <c r="W495" s="35"/>
    </row>
    <row r="496" spans="4:23">
      <c r="D496" s="35"/>
      <c r="E496" s="38"/>
      <c r="F496"/>
      <c r="H496" s="37"/>
      <c r="I496" s="45"/>
      <c r="J496" s="45"/>
      <c r="K496" s="46"/>
      <c r="L496" s="47"/>
      <c r="M496" s="47"/>
      <c r="N496" s="28"/>
      <c r="P496" s="35" t="s">
        <v>384</v>
      </c>
      <c r="Q496" s="35">
        <v>12.2</v>
      </c>
      <c r="R496" s="49">
        <v>131990</v>
      </c>
      <c r="S496" s="35" t="s">
        <v>390</v>
      </c>
      <c r="T496" s="49">
        <v>12.16</v>
      </c>
      <c r="U496" s="35">
        <v>43045352</v>
      </c>
      <c r="V496" s="49">
        <v>12.16</v>
      </c>
      <c r="W496" s="35"/>
    </row>
    <row r="497" spans="4:23">
      <c r="D497" s="35"/>
      <c r="E497" s="36"/>
      <c r="F497"/>
      <c r="H497" s="37"/>
      <c r="I497" s="45"/>
      <c r="J497" s="45"/>
      <c r="K497" s="46"/>
      <c r="L497" s="47"/>
      <c r="M497" s="47"/>
      <c r="N497" s="28"/>
      <c r="P497" s="35" t="s">
        <v>384</v>
      </c>
      <c r="Q497" s="35">
        <v>10.9</v>
      </c>
      <c r="R497" s="49">
        <v>68769</v>
      </c>
      <c r="S497" s="35" t="s">
        <v>391</v>
      </c>
      <c r="T497" s="49">
        <v>13.7</v>
      </c>
      <c r="U497" s="35">
        <v>74004387</v>
      </c>
      <c r="V497" s="49">
        <v>13.7</v>
      </c>
      <c r="W497" s="35"/>
    </row>
    <row r="498" spans="4:23">
      <c r="D498" s="35"/>
      <c r="E498" s="36"/>
      <c r="F498"/>
      <c r="H498" s="37"/>
      <c r="I498" s="45"/>
      <c r="J498" s="45"/>
      <c r="K498" s="46"/>
      <c r="L498" s="47"/>
      <c r="M498" s="47"/>
      <c r="N498" s="28"/>
      <c r="P498" s="35" t="s">
        <v>384</v>
      </c>
      <c r="Q498" s="35">
        <v>10.4</v>
      </c>
      <c r="R498" s="49">
        <v>33024</v>
      </c>
      <c r="S498" s="35" t="s">
        <v>392</v>
      </c>
      <c r="T498" s="49">
        <v>39.1</v>
      </c>
      <c r="U498" s="35">
        <v>81488056</v>
      </c>
      <c r="V498" s="49">
        <v>39.1</v>
      </c>
      <c r="W498" s="35"/>
    </row>
    <row r="499" spans="4:23">
      <c r="D499" s="35"/>
      <c r="E499" s="38"/>
      <c r="F499"/>
      <c r="H499" s="37"/>
      <c r="I499" s="45"/>
      <c r="J499" s="45"/>
      <c r="K499" s="46"/>
      <c r="L499" s="47"/>
      <c r="M499" s="47"/>
      <c r="N499" s="28"/>
      <c r="P499" s="35" t="s">
        <v>393</v>
      </c>
      <c r="Q499" s="35">
        <v>12.9</v>
      </c>
      <c r="R499" s="49">
        <v>133125</v>
      </c>
      <c r="S499" s="35" t="s">
        <v>394</v>
      </c>
      <c r="T499" s="49">
        <v>0.87</v>
      </c>
      <c r="U499" s="35">
        <v>4394083</v>
      </c>
      <c r="V499" s="49">
        <v>0.87</v>
      </c>
      <c r="W499" s="35"/>
    </row>
    <row r="500" spans="4:23">
      <c r="D500" s="35"/>
      <c r="E500" s="36"/>
      <c r="F500"/>
      <c r="H500" s="37"/>
      <c r="I500" s="45"/>
      <c r="J500" s="45"/>
      <c r="K500" s="46"/>
      <c r="L500" s="47"/>
      <c r="M500" s="47"/>
      <c r="N500" s="28"/>
      <c r="P500" s="35" t="s">
        <v>393</v>
      </c>
      <c r="Q500" s="35">
        <v>12.7</v>
      </c>
      <c r="R500" s="49">
        <v>99577</v>
      </c>
      <c r="S500" s="35" t="s">
        <v>395</v>
      </c>
      <c r="T500" s="49">
        <v>2.45</v>
      </c>
      <c r="U500" s="35">
        <v>10300932</v>
      </c>
      <c r="V500" s="49">
        <v>2.45</v>
      </c>
      <c r="W500" s="35"/>
    </row>
    <row r="501" spans="4:23">
      <c r="D501" s="35"/>
      <c r="E501" s="36"/>
      <c r="F501"/>
      <c r="H501" s="37"/>
      <c r="I501" s="45"/>
      <c r="J501" s="45"/>
      <c r="K501" s="46"/>
      <c r="L501" s="47"/>
      <c r="M501" s="47"/>
      <c r="N501" s="28"/>
      <c r="P501" s="35" t="s">
        <v>393</v>
      </c>
      <c r="Q501" s="35">
        <v>12.4</v>
      </c>
      <c r="R501" s="49">
        <v>113181</v>
      </c>
      <c r="S501" s="35" t="s">
        <v>389</v>
      </c>
      <c r="T501" s="49">
        <v>1.34</v>
      </c>
      <c r="U501" s="35">
        <v>19284493</v>
      </c>
      <c r="V501" s="49">
        <v>1.34</v>
      </c>
      <c r="W501" s="35"/>
    </row>
    <row r="502" spans="4:23">
      <c r="D502" s="35"/>
      <c r="E502" s="38"/>
      <c r="F502"/>
      <c r="H502" s="37"/>
      <c r="I502" s="45"/>
      <c r="J502" s="45"/>
      <c r="K502" s="46"/>
      <c r="L502" s="47"/>
      <c r="M502" s="47"/>
      <c r="N502" s="28"/>
      <c r="P502" s="35" t="s">
        <v>393</v>
      </c>
      <c r="Q502" s="35">
        <v>12.5</v>
      </c>
      <c r="R502" s="49">
        <v>110352</v>
      </c>
      <c r="S502" s="35" t="s">
        <v>396</v>
      </c>
      <c r="T502" s="49">
        <v>0</v>
      </c>
      <c r="U502" s="35">
        <v>28719072</v>
      </c>
      <c r="V502" s="49">
        <v>0</v>
      </c>
      <c r="W502" s="35"/>
    </row>
    <row r="503" spans="4:23">
      <c r="D503" s="35"/>
      <c r="E503" s="36"/>
      <c r="F503"/>
      <c r="H503" s="37"/>
      <c r="I503" s="45"/>
      <c r="J503" s="45"/>
      <c r="K503" s="46"/>
      <c r="L503" s="47"/>
      <c r="M503" s="47"/>
      <c r="N503" s="28"/>
      <c r="P503" s="35" t="s">
        <v>393</v>
      </c>
      <c r="Q503" s="35">
        <v>12</v>
      </c>
      <c r="R503" s="49">
        <v>108322</v>
      </c>
      <c r="S503" s="35" t="s">
        <v>397</v>
      </c>
      <c r="T503" s="49">
        <v>4.46</v>
      </c>
      <c r="U503" s="35">
        <v>38106841</v>
      </c>
      <c r="V503" s="49">
        <v>4.46</v>
      </c>
      <c r="W503" s="35"/>
    </row>
    <row r="504" spans="4:23">
      <c r="D504" s="35"/>
      <c r="E504" s="36"/>
      <c r="F504"/>
      <c r="H504" s="37"/>
      <c r="I504" s="45"/>
      <c r="J504" s="45"/>
      <c r="K504" s="46"/>
      <c r="L504" s="47"/>
      <c r="M504" s="47"/>
      <c r="N504" s="28"/>
      <c r="P504" s="35" t="s">
        <v>393</v>
      </c>
      <c r="Q504" s="35">
        <v>11.5</v>
      </c>
      <c r="R504" s="49">
        <v>100536</v>
      </c>
      <c r="S504" s="35" t="s">
        <v>398</v>
      </c>
      <c r="T504" s="49">
        <v>1.6</v>
      </c>
      <c r="U504" s="35">
        <v>48037938</v>
      </c>
      <c r="V504" s="49">
        <v>1.6</v>
      </c>
      <c r="W504" s="35"/>
    </row>
    <row r="505" spans="4:23">
      <c r="D505" s="35"/>
      <c r="E505" s="38"/>
      <c r="F505"/>
      <c r="H505" s="37"/>
      <c r="I505" s="45"/>
      <c r="J505" s="45"/>
      <c r="K505" s="46"/>
      <c r="L505" s="47"/>
      <c r="M505" s="47"/>
      <c r="N505" s="28"/>
      <c r="P505" s="35" t="s">
        <v>393</v>
      </c>
      <c r="Q505" s="35">
        <v>11.3</v>
      </c>
      <c r="R505" s="49">
        <v>88633</v>
      </c>
      <c r="S505" s="35" t="s">
        <v>245</v>
      </c>
      <c r="T505" s="49">
        <v>2.88</v>
      </c>
      <c r="U505" s="35">
        <v>56776730</v>
      </c>
      <c r="V505" s="49">
        <v>2.88</v>
      </c>
      <c r="W505" s="35"/>
    </row>
    <row r="506" spans="4:23">
      <c r="D506" s="35"/>
      <c r="E506" s="36"/>
      <c r="F506"/>
      <c r="H506" s="37"/>
      <c r="I506" s="45"/>
      <c r="J506" s="45"/>
      <c r="K506" s="46"/>
      <c r="L506" s="47"/>
      <c r="M506" s="47"/>
      <c r="N506" s="28"/>
      <c r="P506" s="35" t="s">
        <v>393</v>
      </c>
      <c r="Q506" s="35">
        <v>11.4</v>
      </c>
      <c r="R506" s="49">
        <v>101701</v>
      </c>
      <c r="S506" s="35" t="s">
        <v>399</v>
      </c>
      <c r="T506" s="49">
        <v>0.8</v>
      </c>
      <c r="U506" s="35">
        <v>68381329</v>
      </c>
      <c r="V506" s="49">
        <v>0.8</v>
      </c>
      <c r="W506" s="35"/>
    </row>
    <row r="507" spans="4:23">
      <c r="D507" s="35"/>
      <c r="E507" s="36"/>
      <c r="F507"/>
      <c r="H507" s="37"/>
      <c r="I507" s="45"/>
      <c r="J507" s="45"/>
      <c r="K507" s="46"/>
      <c r="L507" s="47"/>
      <c r="M507" s="47"/>
      <c r="N507" s="28"/>
      <c r="P507" s="35" t="s">
        <v>393</v>
      </c>
      <c r="Q507" s="35">
        <v>11.2</v>
      </c>
      <c r="R507" s="49">
        <v>86788</v>
      </c>
      <c r="S507" s="35" t="s">
        <v>87</v>
      </c>
      <c r="T507" s="49">
        <v>1.09</v>
      </c>
      <c r="U507" s="35">
        <v>76890984</v>
      </c>
      <c r="V507" s="49">
        <v>1.09</v>
      </c>
      <c r="W507" s="35"/>
    </row>
    <row r="508" spans="4:23">
      <c r="D508" s="35"/>
      <c r="E508" s="38"/>
      <c r="F508"/>
      <c r="H508" s="37"/>
      <c r="I508" s="45"/>
      <c r="J508" s="45"/>
      <c r="K508" s="46"/>
      <c r="L508" s="47"/>
      <c r="M508" s="47"/>
      <c r="N508" s="28"/>
      <c r="P508" s="35" t="s">
        <v>393</v>
      </c>
      <c r="Q508" s="35">
        <v>11.1</v>
      </c>
      <c r="R508" s="49">
        <v>91171</v>
      </c>
      <c r="S508" s="35" t="s">
        <v>400</v>
      </c>
      <c r="T508" s="49">
        <v>2.63</v>
      </c>
      <c r="U508" s="35">
        <v>89344696</v>
      </c>
      <c r="V508" s="49">
        <v>2.63</v>
      </c>
      <c r="W508" s="35"/>
    </row>
    <row r="509" spans="4:23">
      <c r="D509" s="35"/>
      <c r="E509" s="36"/>
      <c r="F509"/>
      <c r="H509" s="37"/>
      <c r="I509" s="45"/>
      <c r="J509" s="45"/>
      <c r="K509" s="46"/>
      <c r="L509" s="47"/>
      <c r="M509" s="47"/>
      <c r="N509" s="28"/>
      <c r="P509" s="35" t="s">
        <v>393</v>
      </c>
      <c r="Q509" s="35">
        <v>11.02</v>
      </c>
      <c r="R509" s="49">
        <v>84849</v>
      </c>
      <c r="S509" s="35" t="s">
        <v>136</v>
      </c>
      <c r="T509" s="49">
        <v>2.66</v>
      </c>
      <c r="U509" s="35">
        <v>102026921</v>
      </c>
      <c r="V509" s="49">
        <v>2.66</v>
      </c>
      <c r="W509" s="35"/>
    </row>
    <row r="510" spans="4:23">
      <c r="D510" s="35"/>
      <c r="E510" s="36"/>
      <c r="F510"/>
      <c r="H510" s="37"/>
      <c r="I510" s="45"/>
      <c r="J510" s="45"/>
      <c r="K510" s="46"/>
      <c r="L510" s="47"/>
      <c r="M510" s="47"/>
      <c r="N510" s="28"/>
      <c r="P510" s="35" t="s">
        <v>393</v>
      </c>
      <c r="Q510" s="35">
        <v>10.53</v>
      </c>
      <c r="R510" s="49">
        <v>79446</v>
      </c>
      <c r="S510" s="35" t="s">
        <v>401</v>
      </c>
      <c r="T510" s="49">
        <v>8.44</v>
      </c>
      <c r="U510" s="35">
        <v>131749255</v>
      </c>
      <c r="V510" s="49">
        <v>8.44</v>
      </c>
      <c r="W510" s="35"/>
    </row>
    <row r="511" spans="4:23">
      <c r="D511" s="35"/>
      <c r="E511" s="38"/>
      <c r="F511"/>
      <c r="H511" s="37"/>
      <c r="I511" s="45"/>
      <c r="J511" s="45"/>
      <c r="K511" s="46"/>
      <c r="L511" s="47"/>
      <c r="M511" s="47"/>
      <c r="N511" s="28"/>
      <c r="P511" s="35" t="s">
        <v>393</v>
      </c>
      <c r="Q511" s="35">
        <v>10.03</v>
      </c>
      <c r="R511" s="49">
        <v>84002</v>
      </c>
      <c r="S511" s="35" t="s">
        <v>402</v>
      </c>
      <c r="T511" s="49">
        <v>12.59</v>
      </c>
      <c r="U511" s="35">
        <v>141354482</v>
      </c>
      <c r="V511" s="49">
        <v>12.59</v>
      </c>
      <c r="W511" s="35"/>
    </row>
    <row r="512" spans="4:23">
      <c r="D512" s="35"/>
      <c r="E512" s="36"/>
      <c r="F512"/>
      <c r="H512" s="37"/>
      <c r="I512" s="45"/>
      <c r="J512" s="45"/>
      <c r="K512" s="46"/>
      <c r="L512" s="47"/>
      <c r="M512" s="47"/>
      <c r="N512" s="28"/>
      <c r="P512" s="35" t="s">
        <v>393</v>
      </c>
      <c r="Q512" s="35">
        <v>10.01</v>
      </c>
      <c r="R512" s="49">
        <v>24320</v>
      </c>
      <c r="S512" s="35" t="s">
        <v>403</v>
      </c>
      <c r="T512" s="49">
        <v>38.04</v>
      </c>
      <c r="U512" s="35">
        <v>148182409</v>
      </c>
      <c r="V512" s="49">
        <v>38.04</v>
      </c>
      <c r="W512" s="35"/>
    </row>
    <row r="513" spans="4:23">
      <c r="D513" s="35"/>
      <c r="E513" s="36"/>
      <c r="F513"/>
      <c r="H513" s="37"/>
      <c r="I513" s="45"/>
      <c r="J513" s="45"/>
      <c r="K513" s="46"/>
      <c r="L513" s="47"/>
      <c r="M513" s="47"/>
      <c r="N513" s="28"/>
      <c r="P513" s="35" t="s">
        <v>393</v>
      </c>
      <c r="Q513" s="35">
        <v>11.3</v>
      </c>
      <c r="R513" s="49">
        <v>9417</v>
      </c>
      <c r="S513" s="35" t="s">
        <v>327</v>
      </c>
      <c r="T513" s="49">
        <v>40.68</v>
      </c>
      <c r="U513" s="35">
        <v>150175657</v>
      </c>
      <c r="V513" s="49">
        <v>40.68</v>
      </c>
      <c r="W513" s="35"/>
    </row>
    <row r="514" spans="4:23">
      <c r="D514" s="35"/>
      <c r="E514" s="38"/>
      <c r="F514"/>
      <c r="H514" s="37"/>
      <c r="I514" s="45"/>
      <c r="J514" s="45"/>
      <c r="K514" s="46"/>
      <c r="L514" s="47"/>
      <c r="M514" s="47"/>
      <c r="N514" s="28"/>
      <c r="P514" s="35" t="s">
        <v>393</v>
      </c>
      <c r="Q514" s="35">
        <v>12.26</v>
      </c>
      <c r="R514" s="49">
        <v>0</v>
      </c>
      <c r="S514" s="35" t="s">
        <v>404</v>
      </c>
      <c r="T514" s="49">
        <v>0</v>
      </c>
      <c r="U514" s="35">
        <v>151351325</v>
      </c>
      <c r="V514" s="49">
        <v>0</v>
      </c>
      <c r="W514" s="35"/>
    </row>
    <row r="515" spans="4:23">
      <c r="D515" s="35"/>
      <c r="E515" s="36"/>
      <c r="F515"/>
      <c r="H515" s="37"/>
      <c r="I515" s="45"/>
      <c r="J515" s="45"/>
      <c r="K515" s="46"/>
      <c r="L515" s="47"/>
      <c r="M515" s="47"/>
      <c r="N515" s="28"/>
      <c r="P515" s="35" t="s">
        <v>393</v>
      </c>
      <c r="Q515" s="35">
        <v>12.42</v>
      </c>
      <c r="R515" s="49">
        <v>0</v>
      </c>
      <c r="S515" s="35" t="s">
        <v>207</v>
      </c>
      <c r="T515" s="49">
        <v>0</v>
      </c>
      <c r="U515" s="35">
        <v>151351325</v>
      </c>
      <c r="V515" s="49">
        <v>0</v>
      </c>
      <c r="W515" s="35"/>
    </row>
    <row r="516" spans="4:23">
      <c r="D516" s="35"/>
      <c r="E516" s="36"/>
      <c r="F516"/>
      <c r="H516" s="37"/>
      <c r="I516" s="45"/>
      <c r="J516" s="45"/>
      <c r="K516" s="46"/>
      <c r="L516" s="47"/>
      <c r="M516" s="47"/>
      <c r="N516" s="28"/>
      <c r="P516" s="35" t="s">
        <v>405</v>
      </c>
      <c r="Q516" s="35">
        <v>9.34</v>
      </c>
      <c r="R516" s="49">
        <v>8199</v>
      </c>
      <c r="S516" s="35" t="s">
        <v>406</v>
      </c>
      <c r="T516" s="49">
        <v>4.46</v>
      </c>
      <c r="U516" s="35">
        <v>728193</v>
      </c>
      <c r="V516" s="49">
        <v>4.46</v>
      </c>
      <c r="W516" s="35"/>
    </row>
    <row r="517" spans="4:23">
      <c r="D517" s="35"/>
      <c r="E517" s="38"/>
      <c r="F517"/>
      <c r="H517" s="37"/>
      <c r="I517" s="45"/>
      <c r="J517" s="45"/>
      <c r="K517" s="46"/>
      <c r="L517" s="47"/>
      <c r="M517" s="47"/>
      <c r="N517" s="28"/>
      <c r="P517" s="35" t="s">
        <v>405</v>
      </c>
      <c r="Q517" s="35">
        <v>7.55</v>
      </c>
      <c r="R517" s="49">
        <v>3755</v>
      </c>
      <c r="S517" s="35" t="s">
        <v>407</v>
      </c>
      <c r="T517" s="49">
        <v>2.4</v>
      </c>
      <c r="U517" s="35">
        <v>1295659</v>
      </c>
      <c r="V517" s="49">
        <v>2.4</v>
      </c>
      <c r="W517" s="35"/>
    </row>
    <row r="518" spans="4:23">
      <c r="D518" s="35"/>
      <c r="E518" s="36"/>
      <c r="F518"/>
      <c r="H518" s="37"/>
      <c r="I518" s="45"/>
      <c r="J518" s="45"/>
      <c r="K518" s="46"/>
      <c r="L518" s="47"/>
      <c r="M518" s="47"/>
      <c r="N518" s="28"/>
      <c r="P518" s="35" t="s">
        <v>405</v>
      </c>
      <c r="Q518" s="35">
        <v>8.35</v>
      </c>
      <c r="R518" s="49">
        <v>7750</v>
      </c>
      <c r="S518" s="35" t="s">
        <v>60</v>
      </c>
      <c r="T518" s="49">
        <v>5.76</v>
      </c>
      <c r="U518" s="35">
        <v>2193637</v>
      </c>
      <c r="V518" s="49">
        <v>5.76</v>
      </c>
      <c r="W518" s="35"/>
    </row>
    <row r="519" spans="4:23">
      <c r="D519" s="35"/>
      <c r="E519" s="36"/>
      <c r="F519"/>
      <c r="H519" s="37"/>
      <c r="I519" s="45"/>
      <c r="J519" s="45"/>
      <c r="K519" s="46"/>
      <c r="L519" s="47"/>
      <c r="M519" s="47"/>
      <c r="N519" s="28"/>
      <c r="P519" s="35" t="s">
        <v>405</v>
      </c>
      <c r="Q519" s="35">
        <v>8.15</v>
      </c>
      <c r="R519" s="49">
        <v>6711</v>
      </c>
      <c r="S519" s="35" t="s">
        <v>61</v>
      </c>
      <c r="T519" s="49">
        <v>5.35</v>
      </c>
      <c r="U519" s="35">
        <v>3393327</v>
      </c>
      <c r="V519" s="49">
        <v>5.35</v>
      </c>
      <c r="W519" s="35"/>
    </row>
    <row r="520" spans="4:23">
      <c r="D520" s="35"/>
      <c r="E520" s="38"/>
      <c r="F520"/>
      <c r="H520" s="37"/>
      <c r="I520" s="45"/>
      <c r="J520" s="45"/>
      <c r="K520" s="46"/>
      <c r="L520" s="47"/>
      <c r="M520" s="47"/>
      <c r="N520" s="28"/>
      <c r="P520" s="35" t="s">
        <v>405</v>
      </c>
      <c r="Q520" s="35">
        <v>7.57</v>
      </c>
      <c r="R520" s="49">
        <v>3521</v>
      </c>
      <c r="S520" s="35" t="s">
        <v>408</v>
      </c>
      <c r="T520" s="49">
        <v>1.14</v>
      </c>
      <c r="U520" s="35">
        <v>3955167</v>
      </c>
      <c r="V520" s="49">
        <v>1.14</v>
      </c>
      <c r="W520" s="35"/>
    </row>
    <row r="521" spans="4:23">
      <c r="D521" s="35"/>
      <c r="E521" s="36"/>
      <c r="F521"/>
      <c r="H521" s="37"/>
      <c r="I521" s="45"/>
      <c r="J521" s="45"/>
      <c r="K521" s="46"/>
      <c r="L521" s="47"/>
      <c r="M521" s="47"/>
      <c r="N521" s="28"/>
      <c r="P521" s="35" t="s">
        <v>405</v>
      </c>
      <c r="Q521" s="35">
        <v>7.68</v>
      </c>
      <c r="R521" s="49">
        <v>3445</v>
      </c>
      <c r="S521" s="35" t="s">
        <v>207</v>
      </c>
      <c r="T521" s="49">
        <v>1.6</v>
      </c>
      <c r="U521" s="35">
        <v>4430271</v>
      </c>
      <c r="V521" s="49">
        <v>1.6</v>
      </c>
      <c r="W521" s="35"/>
    </row>
    <row r="522" spans="4:23">
      <c r="D522" s="35"/>
      <c r="E522" s="36"/>
      <c r="F522"/>
      <c r="H522" s="37"/>
      <c r="I522" s="45"/>
      <c r="J522" s="45"/>
      <c r="K522" s="46"/>
      <c r="L522" s="47"/>
      <c r="M522" s="47"/>
      <c r="N522" s="28"/>
      <c r="P522" s="35" t="s">
        <v>405</v>
      </c>
      <c r="Q522" s="35">
        <v>8.45</v>
      </c>
      <c r="R522" s="49">
        <v>3555</v>
      </c>
      <c r="S522" s="35" t="s">
        <v>409</v>
      </c>
      <c r="T522" s="49">
        <v>2.33</v>
      </c>
      <c r="U522" s="35">
        <v>4659233</v>
      </c>
      <c r="V522" s="49">
        <v>2.33</v>
      </c>
      <c r="W522" s="35"/>
    </row>
  </sheetData>
  <mergeCells count="1">
    <mergeCell ref="A1:B1"/>
  </mergeCells>
  <pageMargins left="0.7" right="0.7" top="0.75" bottom="0.75" header="0.3" footer="0.3"/>
  <pageSetup paperSize="9" orientation="portrait" horizontalDpi="600" verticalDpi="600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5"/>
  <sheetViews>
    <sheetView zoomScale="85" zoomScaleNormal="85" zoomScaleSheetLayoutView="60" workbookViewId="0">
      <pane xSplit="2" topLeftCell="C1" activePane="topRight" state="frozen"/>
      <selection/>
      <selection pane="topRight" activeCell="G26" sqref="G26"/>
    </sheetView>
  </sheetViews>
  <sheetFormatPr defaultColWidth="9" defaultRowHeight="13.5"/>
  <cols>
    <col min="1" max="1" width="7.18333333333333" style="2" customWidth="1"/>
    <col min="2" max="2" width="12.45" style="2" customWidth="1"/>
    <col min="3" max="3" width="11.1833333333333" style="2" customWidth="1"/>
    <col min="4" max="4" width="12.5416666666667" style="2" customWidth="1"/>
    <col min="5" max="5" width="10.1833333333333" style="2" customWidth="1"/>
    <col min="6" max="6" width="13.6333333333333" style="2" customWidth="1"/>
    <col min="7" max="7" width="11.8166666666667" style="2" customWidth="1"/>
    <col min="8" max="8" width="11.6333333333333" style="2" customWidth="1"/>
    <col min="9" max="9" width="12.1833333333333" style="2" customWidth="1"/>
    <col min="10" max="10" width="12.5416666666667" style="2" customWidth="1"/>
    <col min="11" max="11" width="13.5416666666667" style="2" customWidth="1"/>
    <col min="12" max="12" width="12.0916666666667" style="2" customWidth="1"/>
    <col min="13" max="13" width="14.45" style="2" customWidth="1"/>
    <col min="14" max="14" width="10.1833333333333" style="2" customWidth="1"/>
    <col min="15" max="15" width="18.2666666666667" style="2" customWidth="1"/>
    <col min="16" max="16" width="16.9083333333333" style="2" customWidth="1"/>
    <col min="17" max="17" width="17.725" style="2" customWidth="1"/>
    <col min="18" max="18" width="8.725" style="2" customWidth="1"/>
    <col min="19" max="19" width="12.725" style="2" customWidth="1"/>
    <col min="20" max="20" width="12" style="2" customWidth="1"/>
    <col min="21" max="21" width="15.3666666666667" style="2" customWidth="1"/>
    <col min="22" max="22" width="16.2666666666667" style="2" customWidth="1"/>
    <col min="23" max="23" width="12.6333333333333" style="2" customWidth="1"/>
    <col min="24" max="24" width="8.725" style="2"/>
    <col min="25" max="25" width="12.8166666666667" style="2" customWidth="1"/>
    <col min="26" max="26" width="14.6333333333333" style="2" customWidth="1"/>
    <col min="27" max="27" width="22.9083333333333" style="2" customWidth="1"/>
    <col min="28" max="29" width="8.725" style="2"/>
    <col min="30" max="30" width="17.5416666666667" style="2" customWidth="1"/>
    <col min="31" max="32" width="8.725" style="2"/>
    <col min="33" max="33" width="11.8166666666667" style="2" customWidth="1"/>
    <col min="34" max="34" width="8.725" style="2"/>
    <col min="35" max="35" width="10.2666666666667" style="2" customWidth="1"/>
    <col min="36" max="36" width="8.725" style="2"/>
    <col min="37" max="37" width="13.45" style="2"/>
    <col min="38" max="16384" width="8.725" style="2"/>
  </cols>
  <sheetData>
    <row r="1" s="1" customFormat="1" ht="34.5" customHeight="1" spans="1:37">
      <c r="A1" s="3" t="s">
        <v>1</v>
      </c>
      <c r="B1" s="3" t="s">
        <v>410</v>
      </c>
      <c r="C1" s="3" t="s">
        <v>411</v>
      </c>
      <c r="D1" s="3" t="s">
        <v>412</v>
      </c>
      <c r="E1" s="3" t="s">
        <v>413</v>
      </c>
      <c r="F1" s="3" t="s">
        <v>414</v>
      </c>
      <c r="G1" s="3" t="s">
        <v>415</v>
      </c>
      <c r="H1" s="3" t="s">
        <v>416</v>
      </c>
      <c r="I1" s="3" t="s">
        <v>417</v>
      </c>
      <c r="J1" s="3" t="s">
        <v>418</v>
      </c>
      <c r="K1" s="3" t="s">
        <v>419</v>
      </c>
      <c r="L1" s="11" t="s">
        <v>420</v>
      </c>
      <c r="M1" s="3" t="s">
        <v>421</v>
      </c>
      <c r="N1" s="12" t="s">
        <v>422</v>
      </c>
      <c r="O1" s="12" t="s">
        <v>423</v>
      </c>
      <c r="P1" s="12" t="s">
        <v>424</v>
      </c>
      <c r="R1" s="3" t="s">
        <v>425</v>
      </c>
      <c r="S1" s="17" t="s">
        <v>426</v>
      </c>
      <c r="T1" s="17" t="s">
        <v>427</v>
      </c>
      <c r="U1" s="17" t="s">
        <v>428</v>
      </c>
      <c r="V1" s="18" t="s">
        <v>429</v>
      </c>
      <c r="Y1" s="3" t="s">
        <v>430</v>
      </c>
      <c r="Z1" s="11" t="s">
        <v>431</v>
      </c>
      <c r="AA1" s="23" t="s">
        <v>432</v>
      </c>
      <c r="AB1" s="1" t="s">
        <v>433</v>
      </c>
      <c r="AD1" s="11" t="s">
        <v>434</v>
      </c>
      <c r="AG1" s="1" t="s">
        <v>435</v>
      </c>
      <c r="AH1" s="1" t="s">
        <v>436</v>
      </c>
      <c r="AI1" s="1" t="s">
        <v>437</v>
      </c>
      <c r="AK1" s="1" t="s">
        <v>438</v>
      </c>
    </row>
    <row r="2" ht="14.25" spans="1:37">
      <c r="A2" s="4" t="s">
        <v>439</v>
      </c>
      <c r="B2" s="5">
        <v>38717</v>
      </c>
      <c r="C2" s="6">
        <v>104.1421</v>
      </c>
      <c r="D2" s="6">
        <v>9.2e-5</v>
      </c>
      <c r="E2" s="7">
        <v>50</v>
      </c>
      <c r="F2" s="8">
        <v>0.5</v>
      </c>
      <c r="G2" s="9">
        <v>12.85</v>
      </c>
      <c r="H2" s="10">
        <v>0.863283573542211</v>
      </c>
      <c r="I2" s="13">
        <v>12.6466666666667</v>
      </c>
      <c r="J2" s="10">
        <v>0.864256293782033</v>
      </c>
      <c r="K2" s="9">
        <v>1.03</v>
      </c>
      <c r="L2" s="9">
        <v>0.0005</v>
      </c>
      <c r="M2" s="2">
        <f>0.000447</f>
        <v>0.000447</v>
      </c>
      <c r="N2" s="14">
        <f>E2+273.15</f>
        <v>323.15</v>
      </c>
      <c r="O2" s="15">
        <f>0.00034564*H2*N2/G2</f>
        <v>0.00750375259129593</v>
      </c>
      <c r="P2" s="15">
        <f t="shared" ref="P2:P14" si="0">0.00034564*J2*N2/I2</f>
        <v>0.00763298898712115</v>
      </c>
      <c r="Q2" s="19"/>
      <c r="R2" s="20">
        <f t="shared" ref="R2:R14" si="1">G2-I2</f>
        <v>0.203333333333331</v>
      </c>
      <c r="S2" s="21">
        <f t="shared" ref="S2:S14" si="2">C2*P2+D2*K2</f>
        <v>0.79501026239567</v>
      </c>
      <c r="T2" s="21">
        <f>P2-O2</f>
        <v>0.000129236395825221</v>
      </c>
      <c r="U2" s="21">
        <f t="shared" ref="U2:U14" si="3">O2*(M2*F2+L2)*R2/(1-F2)</f>
        <v>2.20777909991971e-6</v>
      </c>
      <c r="V2" s="22"/>
      <c r="Y2" s="4">
        <f>(L2+M2*F2)/(1-F2)</f>
        <v>0.001447</v>
      </c>
      <c r="Z2" s="24">
        <f>(P2-O2*(1-Y2*R2))</f>
        <v>0.000131444174925141</v>
      </c>
      <c r="AA2" s="25"/>
      <c r="AB2" s="26">
        <v>17500</v>
      </c>
      <c r="AD2" s="24"/>
      <c r="AG2" s="2">
        <f>(AA2/10000-D2*K2)/($AB$2*O2)</f>
        <v>-7.21619893110305e-7</v>
      </c>
      <c r="AH2" s="2">
        <f t="shared" ref="AH2:AH9" si="4">C2/$AB$2</f>
        <v>0.00595097714285714</v>
      </c>
      <c r="AI2" s="2">
        <f>(1-AH2)/(1-AG2)</f>
        <v>0.994048305532111</v>
      </c>
      <c r="AK2" s="2">
        <f>AA2/(C2*P2+D2*K2)</f>
        <v>0</v>
      </c>
    </row>
    <row r="3" ht="14.25" spans="1:37">
      <c r="A3" s="4" t="s">
        <v>440</v>
      </c>
      <c r="B3" s="5">
        <v>39082</v>
      </c>
      <c r="C3" s="6">
        <v>548.9175</v>
      </c>
      <c r="D3" s="6">
        <v>0.021614</v>
      </c>
      <c r="E3" s="7">
        <v>50</v>
      </c>
      <c r="F3" s="8">
        <v>0.5</v>
      </c>
      <c r="G3" s="9">
        <v>12.85</v>
      </c>
      <c r="H3" s="10">
        <v>0.863283573542211</v>
      </c>
      <c r="I3" s="13">
        <v>12.5742857142857</v>
      </c>
      <c r="J3" s="10">
        <v>0.864602554851009</v>
      </c>
      <c r="K3" s="9">
        <v>1.03</v>
      </c>
      <c r="L3" s="9">
        <v>0.0005</v>
      </c>
      <c r="M3" s="2">
        <f t="shared" ref="M3:M14" si="5">0.000447</f>
        <v>0.000447</v>
      </c>
      <c r="N3" s="14">
        <f>E3+273.15</f>
        <v>323.15</v>
      </c>
      <c r="O3" s="15">
        <f>$O$2</f>
        <v>0.00750375259129593</v>
      </c>
      <c r="P3" s="15">
        <f t="shared" si="0"/>
        <v>0.00768000224571846</v>
      </c>
      <c r="Q3" s="19"/>
      <c r="R3" s="20">
        <f t="shared" si="1"/>
        <v>0.275714285714283</v>
      </c>
      <c r="S3" s="21">
        <f t="shared" si="2"/>
        <v>4.23795005271416</v>
      </c>
      <c r="T3" s="21">
        <f t="shared" ref="T3:T14" si="6">P3-O3</f>
        <v>0.000176249654422524</v>
      </c>
      <c r="U3" s="21">
        <f t="shared" si="3"/>
        <v>2.99368641417684e-6</v>
      </c>
      <c r="V3" s="22">
        <f t="shared" ref="V3:V14" si="7">S3/(T3+U3)</f>
        <v>23643.5564798758</v>
      </c>
      <c r="Y3" s="4">
        <f t="shared" ref="Y3:Y14" si="8">(L3+M3*F3)/(1-F3)</f>
        <v>0.001447</v>
      </c>
      <c r="Z3" s="24">
        <f t="shared" ref="Z3:Z14" si="9">(P3-O3*(1-Y3*R3))</f>
        <v>0.000179243340836701</v>
      </c>
      <c r="AA3" s="25">
        <f>Z3*(V3-$AB$2)</f>
        <v>1.1011915880719</v>
      </c>
      <c r="AD3" s="24">
        <f>S3/T3</f>
        <v>24045.1538279588</v>
      </c>
      <c r="AG3" s="2">
        <f>(AA3/10000-D3*K3)/($AB$2*O3)</f>
        <v>-0.000168695029180761</v>
      </c>
      <c r="AH3" s="2">
        <f t="shared" si="4"/>
        <v>0.0313667142857143</v>
      </c>
      <c r="AI3" s="2">
        <f t="shared" ref="AI3:AI9" si="10">(1-AH3)/(1-AG3)</f>
        <v>0.968469909654616</v>
      </c>
      <c r="AK3" s="2">
        <f>AA3/(C3*P3+D3*K3)/10000</f>
        <v>2.59840624446872e-5</v>
      </c>
    </row>
    <row r="4" ht="14.25" spans="1:37">
      <c r="A4" s="4" t="s">
        <v>441</v>
      </c>
      <c r="B4" s="5">
        <v>39447</v>
      </c>
      <c r="C4" s="6">
        <v>1273.6289</v>
      </c>
      <c r="D4" s="6">
        <v>0.0358239999999999</v>
      </c>
      <c r="E4" s="7">
        <v>50</v>
      </c>
      <c r="F4" s="8">
        <v>0.5</v>
      </c>
      <c r="G4" s="9">
        <v>12.85</v>
      </c>
      <c r="H4" s="10">
        <v>0.863283573542211</v>
      </c>
      <c r="I4" s="13">
        <v>12.595</v>
      </c>
      <c r="J4" s="10">
        <v>0.864503460400348</v>
      </c>
      <c r="K4" s="9">
        <v>1.03</v>
      </c>
      <c r="L4" s="9">
        <v>0.0005</v>
      </c>
      <c r="M4" s="2">
        <f t="shared" si="5"/>
        <v>0.000447</v>
      </c>
      <c r="N4" s="14">
        <f t="shared" ref="N4:N14" si="11">E4+273.15</f>
        <v>323.15</v>
      </c>
      <c r="O4" s="15">
        <f t="shared" ref="O4:O14" si="12">$O$2</f>
        <v>0.00750375259129593</v>
      </c>
      <c r="P4" s="15">
        <f t="shared" si="0"/>
        <v>0.00766649260114765</v>
      </c>
      <c r="Q4" s="19"/>
      <c r="R4" s="20">
        <f t="shared" si="1"/>
        <v>0.255000000000001</v>
      </c>
      <c r="S4" s="21">
        <f t="shared" si="2"/>
        <v>9.80116525845782</v>
      </c>
      <c r="T4" s="21">
        <f t="shared" si="6"/>
        <v>0.000162740009851719</v>
      </c>
      <c r="U4" s="21">
        <f t="shared" si="3"/>
        <v>2.76877214989934e-6</v>
      </c>
      <c r="V4" s="22">
        <f t="shared" si="7"/>
        <v>59218.4000143387</v>
      </c>
      <c r="Y4" s="4">
        <f t="shared" si="8"/>
        <v>0.001447</v>
      </c>
      <c r="Z4" s="24">
        <f t="shared" si="9"/>
        <v>0.000165508782001619</v>
      </c>
      <c r="AA4" s="25">
        <f>Z4*(V4-$AB$2)</f>
        <v>6.90476157342952</v>
      </c>
      <c r="AD4" s="24">
        <f t="shared" ref="AD4:AD14" si="13">S4/T4</f>
        <v>60225.9104407587</v>
      </c>
      <c r="AG4" s="2">
        <f t="shared" ref="AG4:AG9" si="14">(AA4/10000-D4*K4)/($AB$2*O4)</f>
        <v>-0.000275734371585584</v>
      </c>
      <c r="AH4" s="2">
        <f t="shared" si="4"/>
        <v>0.0727787942857143</v>
      </c>
      <c r="AI4" s="2">
        <f t="shared" si="10"/>
        <v>0.926965609434487</v>
      </c>
      <c r="AK4" s="2">
        <f t="shared" ref="AK4:AK9" si="15">AA4/(C4*P4+D4*K4)/10000</f>
        <v>7.04483741611348e-5</v>
      </c>
    </row>
    <row r="5" ht="14.25" spans="1:37">
      <c r="A5" s="4" t="s">
        <v>442</v>
      </c>
      <c r="B5" s="5">
        <v>39813</v>
      </c>
      <c r="C5" s="6">
        <v>1934.6387</v>
      </c>
      <c r="D5" s="6">
        <v>0.0402259999999999</v>
      </c>
      <c r="E5" s="7">
        <v>50</v>
      </c>
      <c r="F5" s="8">
        <v>0.5</v>
      </c>
      <c r="G5" s="9">
        <v>12.85</v>
      </c>
      <c r="H5" s="10">
        <v>0.863283573542211</v>
      </c>
      <c r="I5" s="13">
        <v>12.4441666666667</v>
      </c>
      <c r="J5" s="10">
        <v>0.860786765303162</v>
      </c>
      <c r="K5" s="9">
        <v>1.03</v>
      </c>
      <c r="L5" s="9">
        <v>0.0005</v>
      </c>
      <c r="M5" s="2">
        <f t="shared" si="5"/>
        <v>0.000447</v>
      </c>
      <c r="N5" s="14">
        <f t="shared" si="11"/>
        <v>323.15</v>
      </c>
      <c r="O5" s="15">
        <f t="shared" si="12"/>
        <v>0.00750375259129593</v>
      </c>
      <c r="P5" s="15">
        <f t="shared" si="0"/>
        <v>0.00772605719271265</v>
      </c>
      <c r="Q5" s="19"/>
      <c r="R5" s="20">
        <f t="shared" si="1"/>
        <v>0.4058333333333</v>
      </c>
      <c r="S5" s="21">
        <f t="shared" si="2"/>
        <v>14.9885620234352</v>
      </c>
      <c r="T5" s="21">
        <f t="shared" si="6"/>
        <v>0.000222304601416715</v>
      </c>
      <c r="U5" s="21">
        <f t="shared" si="3"/>
        <v>4.40650992483942e-6</v>
      </c>
      <c r="V5" s="22">
        <f t="shared" si="7"/>
        <v>66113.0455174471</v>
      </c>
      <c r="Y5" s="4">
        <f t="shared" si="8"/>
        <v>0.001447</v>
      </c>
      <c r="Z5" s="24">
        <f t="shared" si="9"/>
        <v>0.000226711111341555</v>
      </c>
      <c r="AA5" s="25">
        <f>Z5*(V5-$AB$2)</f>
        <v>11.021117574958</v>
      </c>
      <c r="AD5" s="24">
        <f t="shared" si="13"/>
        <v>67423.5347712791</v>
      </c>
      <c r="AG5" s="2">
        <f t="shared" si="14"/>
        <v>-0.000307127611927216</v>
      </c>
      <c r="AH5" s="2">
        <f t="shared" si="4"/>
        <v>0.110550782857143</v>
      </c>
      <c r="AI5" s="2">
        <f t="shared" si="10"/>
        <v>0.889176126602511</v>
      </c>
      <c r="AK5" s="2">
        <f t="shared" si="15"/>
        <v>7.35301862695438e-5</v>
      </c>
    </row>
    <row r="6" ht="14.25" spans="1:37">
      <c r="A6" s="4" t="s">
        <v>443</v>
      </c>
      <c r="B6" s="5">
        <v>40178</v>
      </c>
      <c r="C6" s="6">
        <v>4830.42550000001</v>
      </c>
      <c r="D6" s="6">
        <v>0.0488759999999998</v>
      </c>
      <c r="E6" s="7">
        <v>50</v>
      </c>
      <c r="F6" s="8">
        <v>0.5</v>
      </c>
      <c r="G6" s="9">
        <v>12.85</v>
      </c>
      <c r="H6" s="10">
        <v>0.863283573542211</v>
      </c>
      <c r="I6" s="13">
        <v>12.3595454545455</v>
      </c>
      <c r="J6" s="10">
        <v>0.865692607168289</v>
      </c>
      <c r="K6" s="9">
        <v>1.03</v>
      </c>
      <c r="L6" s="9">
        <v>0.0005</v>
      </c>
      <c r="M6" s="2">
        <f t="shared" si="5"/>
        <v>0.000447</v>
      </c>
      <c r="N6" s="14">
        <f t="shared" si="11"/>
        <v>323.15</v>
      </c>
      <c r="O6" s="15">
        <f t="shared" si="12"/>
        <v>0.00750375259129593</v>
      </c>
      <c r="P6" s="15">
        <f t="shared" si="0"/>
        <v>0.00782328886689784</v>
      </c>
      <c r="Q6" s="19"/>
      <c r="R6" s="20">
        <f t="shared" si="1"/>
        <v>0.490454545454543</v>
      </c>
      <c r="S6" s="21">
        <f t="shared" si="2"/>
        <v>37.8401563165295</v>
      </c>
      <c r="T6" s="21">
        <f t="shared" si="6"/>
        <v>0.00031953627560191</v>
      </c>
      <c r="U6" s="21">
        <f t="shared" si="3"/>
        <v>5.32532112253363e-6</v>
      </c>
      <c r="V6" s="22">
        <f t="shared" si="7"/>
        <v>116480.854302476</v>
      </c>
      <c r="Y6" s="4">
        <f t="shared" si="8"/>
        <v>0.001447</v>
      </c>
      <c r="Z6" s="24">
        <f t="shared" si="9"/>
        <v>0.000324861596724443</v>
      </c>
      <c r="AA6" s="25">
        <f t="shared" ref="AA6:AA14" si="16">Z6*(V6-$AB$2)</f>
        <v>32.1550783738518</v>
      </c>
      <c r="AD6" s="24">
        <f t="shared" si="13"/>
        <v>118422.098540299</v>
      </c>
      <c r="AG6" s="2">
        <f t="shared" si="14"/>
        <v>-0.00035888155646496</v>
      </c>
      <c r="AH6" s="2">
        <f t="shared" si="4"/>
        <v>0.276024314285715</v>
      </c>
      <c r="AI6" s="2">
        <f t="shared" si="10"/>
        <v>0.723715957405053</v>
      </c>
      <c r="AK6" s="2">
        <f t="shared" si="15"/>
        <v>8.49760717288729e-5</v>
      </c>
    </row>
    <row r="7" ht="14.25" spans="1:37">
      <c r="A7" s="4" t="s">
        <v>444</v>
      </c>
      <c r="B7" s="5">
        <v>40543</v>
      </c>
      <c r="C7" s="6">
        <v>11483.6485</v>
      </c>
      <c r="D7" s="6">
        <v>0.0899159999999998</v>
      </c>
      <c r="E7" s="7">
        <v>50</v>
      </c>
      <c r="F7" s="8">
        <v>0.5</v>
      </c>
      <c r="G7" s="9">
        <v>12.85</v>
      </c>
      <c r="H7" s="10">
        <v>0.863283573542211</v>
      </c>
      <c r="I7" s="13">
        <v>11.9046666666667</v>
      </c>
      <c r="J7" s="10">
        <v>0.868163800850735</v>
      </c>
      <c r="K7" s="9">
        <v>1.03</v>
      </c>
      <c r="L7" s="9">
        <v>0.0005</v>
      </c>
      <c r="M7" s="2">
        <f t="shared" si="5"/>
        <v>0.000447</v>
      </c>
      <c r="N7" s="14">
        <f t="shared" si="11"/>
        <v>323.15</v>
      </c>
      <c r="O7" s="15">
        <f t="shared" si="12"/>
        <v>0.00750375259129593</v>
      </c>
      <c r="P7" s="15">
        <f t="shared" si="0"/>
        <v>0.00814540326951328</v>
      </c>
      <c r="Q7" s="19"/>
      <c r="R7" s="20">
        <f t="shared" si="1"/>
        <v>0.945333333333332</v>
      </c>
      <c r="S7" s="21">
        <f t="shared" si="2"/>
        <v>93.6315615178412</v>
      </c>
      <c r="T7" s="21">
        <f t="shared" si="6"/>
        <v>0.000641650678217342</v>
      </c>
      <c r="U7" s="21">
        <f t="shared" si="3"/>
        <v>1.02643631596268e-5</v>
      </c>
      <c r="V7" s="22">
        <f t="shared" si="7"/>
        <v>143625.404500675</v>
      </c>
      <c r="Y7" s="4">
        <f t="shared" si="8"/>
        <v>0.001447</v>
      </c>
      <c r="Z7" s="24">
        <f t="shared" si="9"/>
        <v>0.000651915041376969</v>
      </c>
      <c r="AA7" s="25">
        <f t="shared" si="16"/>
        <v>82.2230482937443</v>
      </c>
      <c r="AD7" s="24">
        <f t="shared" si="13"/>
        <v>145922.952622713</v>
      </c>
      <c r="AG7" s="2">
        <f t="shared" si="14"/>
        <v>-0.000642658830794425</v>
      </c>
      <c r="AH7" s="2">
        <f t="shared" si="4"/>
        <v>0.656208485714286</v>
      </c>
      <c r="AI7" s="2">
        <f t="shared" si="10"/>
        <v>0.343570715531376</v>
      </c>
      <c r="AK7" s="2">
        <f t="shared" si="15"/>
        <v>8.78155260478882e-5</v>
      </c>
    </row>
    <row r="8" ht="14.25" spans="1:37">
      <c r="A8" s="4" t="s">
        <v>445</v>
      </c>
      <c r="B8" s="5">
        <v>40908</v>
      </c>
      <c r="C8" s="6">
        <v>20402.4131</v>
      </c>
      <c r="D8" s="6">
        <v>0.221898</v>
      </c>
      <c r="E8" s="7">
        <v>50</v>
      </c>
      <c r="F8" s="8">
        <v>0.5</v>
      </c>
      <c r="G8" s="9">
        <v>12.85</v>
      </c>
      <c r="H8" s="10">
        <v>0.863283573542211</v>
      </c>
      <c r="I8" s="13">
        <v>11.442</v>
      </c>
      <c r="J8" s="10">
        <v>0.870926819605568</v>
      </c>
      <c r="K8" s="9">
        <v>1.03</v>
      </c>
      <c r="L8" s="9">
        <v>0.0005</v>
      </c>
      <c r="M8" s="2">
        <f t="shared" si="5"/>
        <v>0.000447</v>
      </c>
      <c r="N8" s="14">
        <f t="shared" si="11"/>
        <v>323.15</v>
      </c>
      <c r="O8" s="15">
        <f t="shared" si="12"/>
        <v>0.00750375259129593</v>
      </c>
      <c r="P8" s="15">
        <f t="shared" si="0"/>
        <v>0.00850174114724564</v>
      </c>
      <c r="Q8" s="19"/>
      <c r="R8" s="20">
        <f t="shared" si="1"/>
        <v>1.408</v>
      </c>
      <c r="S8" s="21">
        <f t="shared" si="2"/>
        <v>173.684589895374</v>
      </c>
      <c r="T8" s="21">
        <f t="shared" si="6"/>
        <v>0.00099798855594971</v>
      </c>
      <c r="U8" s="21">
        <f t="shared" si="3"/>
        <v>1.52879654394442e-5</v>
      </c>
      <c r="V8" s="22">
        <f t="shared" si="7"/>
        <v>171408.87628311</v>
      </c>
      <c r="Y8" s="4">
        <f t="shared" si="8"/>
        <v>0.001447</v>
      </c>
      <c r="Z8" s="24">
        <f t="shared" si="9"/>
        <v>0.00101327652138915</v>
      </c>
      <c r="AA8" s="25">
        <f t="shared" si="16"/>
        <v>155.952250771063</v>
      </c>
      <c r="AD8" s="24">
        <f t="shared" si="13"/>
        <v>174034.650858387</v>
      </c>
      <c r="AG8" s="2">
        <f t="shared" si="14"/>
        <v>-0.00162173877922604</v>
      </c>
      <c r="AH8" s="2">
        <f t="shared" si="4"/>
        <v>1.16585217714286</v>
      </c>
      <c r="AI8" s="2">
        <f t="shared" si="10"/>
        <v>-0.16558364372662</v>
      </c>
      <c r="AK8" s="2">
        <f t="shared" si="15"/>
        <v>8.97904937133501e-5</v>
      </c>
    </row>
    <row r="9" ht="14.25" spans="1:37">
      <c r="A9" s="4" t="s">
        <v>446</v>
      </c>
      <c r="B9" s="5">
        <v>41274</v>
      </c>
      <c r="C9" s="6">
        <v>28601.8713</v>
      </c>
      <c r="D9" s="6">
        <v>0.408418</v>
      </c>
      <c r="E9" s="7">
        <v>50</v>
      </c>
      <c r="F9" s="8">
        <v>0.5</v>
      </c>
      <c r="G9" s="9">
        <v>12.85</v>
      </c>
      <c r="H9" s="10">
        <v>0.863283573542211</v>
      </c>
      <c r="I9" s="13">
        <v>10.7964705882353</v>
      </c>
      <c r="J9" s="10">
        <v>0.875198687059506</v>
      </c>
      <c r="K9" s="9">
        <v>1.03</v>
      </c>
      <c r="L9" s="9">
        <v>0.0005</v>
      </c>
      <c r="M9" s="2">
        <f t="shared" si="5"/>
        <v>0.000447</v>
      </c>
      <c r="N9" s="14">
        <f t="shared" si="11"/>
        <v>323.15</v>
      </c>
      <c r="O9" s="15">
        <f t="shared" si="12"/>
        <v>0.00750375259129593</v>
      </c>
      <c r="P9" s="15">
        <f t="shared" si="0"/>
        <v>0.00905426097512969</v>
      </c>
      <c r="Q9" s="19"/>
      <c r="R9" s="20">
        <f t="shared" si="1"/>
        <v>2.05352941176471</v>
      </c>
      <c r="S9" s="21">
        <f t="shared" si="2"/>
        <v>259.389477667272</v>
      </c>
      <c r="T9" s="21">
        <f t="shared" si="6"/>
        <v>0.00155050838383375</v>
      </c>
      <c r="U9" s="21">
        <f t="shared" si="3"/>
        <v>2.22970786050716e-5</v>
      </c>
      <c r="V9" s="22">
        <f t="shared" si="7"/>
        <v>164921.526445526</v>
      </c>
      <c r="Y9" s="4">
        <f t="shared" si="8"/>
        <v>0.001447</v>
      </c>
      <c r="Z9" s="24">
        <f t="shared" si="9"/>
        <v>0.00157280546243883</v>
      </c>
      <c r="AA9" s="25">
        <f t="shared" si="16"/>
        <v>231.865382074592</v>
      </c>
      <c r="AD9" s="24">
        <f t="shared" si="13"/>
        <v>167293.17968982</v>
      </c>
      <c r="AG9" s="2">
        <f t="shared" si="14"/>
        <v>-0.00302693502413032</v>
      </c>
      <c r="AH9" s="2">
        <f t="shared" si="4"/>
        <v>1.63439264571429</v>
      </c>
      <c r="AI9" s="2">
        <f t="shared" si="10"/>
        <v>-0.63247817537325</v>
      </c>
      <c r="AK9" s="2">
        <f t="shared" si="15"/>
        <v>8.93888927799972e-5</v>
      </c>
    </row>
    <row r="10" ht="14.25" spans="1:30">
      <c r="A10" s="4" t="s">
        <v>447</v>
      </c>
      <c r="B10" s="5">
        <v>41639</v>
      </c>
      <c r="C10" s="6">
        <v>37692.6686</v>
      </c>
      <c r="D10" s="6">
        <v>0.889569999999999</v>
      </c>
      <c r="E10" s="7">
        <v>50</v>
      </c>
      <c r="F10" s="8">
        <v>0.5</v>
      </c>
      <c r="G10" s="9">
        <v>12.85</v>
      </c>
      <c r="H10" s="10">
        <v>0.863283573542211</v>
      </c>
      <c r="I10" s="2">
        <v>10.1144444444444</v>
      </c>
      <c r="J10" s="10">
        <v>0.880229729440578</v>
      </c>
      <c r="K10" s="9">
        <v>1.03</v>
      </c>
      <c r="L10" s="9">
        <v>0.0005</v>
      </c>
      <c r="M10" s="2">
        <f t="shared" si="5"/>
        <v>0.000447</v>
      </c>
      <c r="N10" s="14">
        <f t="shared" si="11"/>
        <v>323.15</v>
      </c>
      <c r="O10" s="15">
        <f t="shared" si="12"/>
        <v>0.00750375259129593</v>
      </c>
      <c r="P10" s="15">
        <f t="shared" si="0"/>
        <v>0.00972035566762495</v>
      </c>
      <c r="R10" s="20">
        <f t="shared" si="1"/>
        <v>2.73555555555556</v>
      </c>
      <c r="S10" s="21">
        <f t="shared" si="2"/>
        <v>367.302401953919</v>
      </c>
      <c r="T10" s="21">
        <f t="shared" si="6"/>
        <v>0.00221660307632902</v>
      </c>
      <c r="U10" s="21">
        <f t="shared" si="3"/>
        <v>2.97024707322534e-5</v>
      </c>
      <c r="V10" s="22">
        <f t="shared" si="7"/>
        <v>163513.998545052</v>
      </c>
      <c r="Y10" s="4">
        <f t="shared" si="8"/>
        <v>0.001447</v>
      </c>
      <c r="Z10" s="24">
        <f t="shared" si="9"/>
        <v>0.00224630554706127</v>
      </c>
      <c r="AA10" s="25">
        <f t="shared" si="16"/>
        <v>327.992054880347</v>
      </c>
      <c r="AD10" s="24">
        <f t="shared" si="13"/>
        <v>165705.08535169</v>
      </c>
    </row>
    <row r="11" ht="14.25" spans="1:30">
      <c r="A11" s="4" t="s">
        <v>448</v>
      </c>
      <c r="B11" s="5">
        <v>42004</v>
      </c>
      <c r="C11" s="6">
        <v>45531.4816999999</v>
      </c>
      <c r="D11" s="6">
        <v>2.69629</v>
      </c>
      <c r="E11" s="7">
        <v>50</v>
      </c>
      <c r="F11" s="8">
        <v>0.5</v>
      </c>
      <c r="G11" s="9">
        <v>12.85</v>
      </c>
      <c r="H11" s="10">
        <v>0.863283573542211</v>
      </c>
      <c r="I11" s="2">
        <v>9.10625</v>
      </c>
      <c r="J11" s="10">
        <v>0.888588738353542</v>
      </c>
      <c r="K11" s="9">
        <v>1.03</v>
      </c>
      <c r="L11" s="9">
        <v>0.0005</v>
      </c>
      <c r="M11" s="2">
        <f t="shared" si="5"/>
        <v>0.000447</v>
      </c>
      <c r="N11" s="14">
        <f t="shared" si="11"/>
        <v>323.15</v>
      </c>
      <c r="O11" s="15">
        <f t="shared" si="12"/>
        <v>0.00750375259129593</v>
      </c>
      <c r="P11" s="15">
        <f t="shared" si="0"/>
        <v>0.0108990687598241</v>
      </c>
      <c r="R11" s="20">
        <f t="shared" si="1"/>
        <v>3.74375</v>
      </c>
      <c r="S11" s="21">
        <f t="shared" si="2"/>
        <v>499.027928484971</v>
      </c>
      <c r="T11" s="21">
        <f t="shared" si="6"/>
        <v>0.00339531616852815</v>
      </c>
      <c r="U11" s="21">
        <f t="shared" si="3"/>
        <v>4.0649375436022e-5</v>
      </c>
      <c r="V11" s="22">
        <f t="shared" si="7"/>
        <v>145236.592771308</v>
      </c>
      <c r="Y11" s="4">
        <f t="shared" si="8"/>
        <v>0.001447</v>
      </c>
      <c r="Z11" s="24">
        <f t="shared" si="9"/>
        <v>0.00343596554396417</v>
      </c>
      <c r="AA11" s="25">
        <f t="shared" si="16"/>
        <v>438.898531465598</v>
      </c>
      <c r="AD11" s="24">
        <f t="shared" si="13"/>
        <v>146975.393075484</v>
      </c>
    </row>
    <row r="12" ht="14.25" spans="1:30">
      <c r="A12" s="4" t="s">
        <v>449</v>
      </c>
      <c r="B12" s="5">
        <v>42369</v>
      </c>
      <c r="C12" s="6">
        <v>51640.5564</v>
      </c>
      <c r="D12" s="6">
        <v>5.740979</v>
      </c>
      <c r="E12" s="7">
        <v>50</v>
      </c>
      <c r="F12" s="8">
        <v>0.5</v>
      </c>
      <c r="G12" s="9">
        <v>12.85</v>
      </c>
      <c r="H12" s="10">
        <v>0.863283573542211</v>
      </c>
      <c r="I12" s="2">
        <v>9.70375</v>
      </c>
      <c r="J12" s="10">
        <v>0.883508891219215</v>
      </c>
      <c r="K12" s="9">
        <v>1.03</v>
      </c>
      <c r="L12" s="9">
        <v>0.0005</v>
      </c>
      <c r="M12" s="2">
        <f t="shared" si="5"/>
        <v>0.000447</v>
      </c>
      <c r="N12" s="14">
        <f t="shared" si="11"/>
        <v>323.15</v>
      </c>
      <c r="O12" s="15">
        <f t="shared" si="12"/>
        <v>0.00750375259129593</v>
      </c>
      <c r="P12" s="15">
        <f t="shared" si="0"/>
        <v>0.010169497220454</v>
      </c>
      <c r="R12" s="20">
        <f t="shared" si="1"/>
        <v>3.14625</v>
      </c>
      <c r="S12" s="21">
        <f t="shared" si="2"/>
        <v>531.071703142496</v>
      </c>
      <c r="T12" s="21">
        <f t="shared" si="6"/>
        <v>0.00266574462915804</v>
      </c>
      <c r="U12" s="21">
        <f t="shared" si="3"/>
        <v>3.41617622612579e-5</v>
      </c>
      <c r="V12" s="22">
        <f t="shared" si="7"/>
        <v>196700.042946052</v>
      </c>
      <c r="Y12" s="4">
        <f t="shared" si="8"/>
        <v>0.001447</v>
      </c>
      <c r="Z12" s="24">
        <f t="shared" si="9"/>
        <v>0.00269990639141929</v>
      </c>
      <c r="AA12" s="25">
        <f t="shared" si="16"/>
        <v>483.823341292659</v>
      </c>
      <c r="AD12" s="24">
        <f t="shared" si="13"/>
        <v>199220.772062564</v>
      </c>
    </row>
    <row r="13" ht="14.25" spans="1:30">
      <c r="A13" s="4" t="s">
        <v>450</v>
      </c>
      <c r="B13" s="5">
        <v>42735</v>
      </c>
      <c r="C13" s="6">
        <v>56823.1366</v>
      </c>
      <c r="D13" s="6">
        <v>9.74516500000001</v>
      </c>
      <c r="E13" s="7">
        <v>50</v>
      </c>
      <c r="F13" s="8">
        <v>0.5</v>
      </c>
      <c r="G13" s="9">
        <v>12.85</v>
      </c>
      <c r="H13" s="10">
        <v>0.863283573542211</v>
      </c>
      <c r="I13" s="2">
        <v>9.61111111111111</v>
      </c>
      <c r="J13" s="10">
        <v>0.884279605498023</v>
      </c>
      <c r="K13" s="9">
        <v>1.03</v>
      </c>
      <c r="L13" s="9">
        <v>0.0005</v>
      </c>
      <c r="M13" s="2">
        <f t="shared" si="5"/>
        <v>0.000447</v>
      </c>
      <c r="N13" s="14">
        <f t="shared" si="11"/>
        <v>323.15</v>
      </c>
      <c r="O13" s="15">
        <f t="shared" si="12"/>
        <v>0.00750375259129593</v>
      </c>
      <c r="P13" s="15">
        <f t="shared" si="0"/>
        <v>0.0102764749400269</v>
      </c>
      <c r="R13" s="20">
        <f t="shared" si="1"/>
        <v>3.23888888888889</v>
      </c>
      <c r="S13" s="21">
        <f t="shared" si="2"/>
        <v>593.979059233625</v>
      </c>
      <c r="T13" s="21">
        <f t="shared" si="6"/>
        <v>0.00277272234873096</v>
      </c>
      <c r="U13" s="21">
        <f t="shared" si="3"/>
        <v>3.51676288320547e-5</v>
      </c>
      <c r="V13" s="22">
        <f t="shared" si="7"/>
        <v>211539.292486504</v>
      </c>
      <c r="Y13" s="4">
        <f t="shared" si="8"/>
        <v>0.001447</v>
      </c>
      <c r="Z13" s="24">
        <f t="shared" si="9"/>
        <v>0.00280788997756301</v>
      </c>
      <c r="AA13" s="25">
        <f t="shared" si="16"/>
        <v>544.840984626272</v>
      </c>
      <c r="AD13" s="24">
        <f t="shared" si="13"/>
        <v>214222.336219666</v>
      </c>
    </row>
    <row r="14" ht="14.25" spans="1:30">
      <c r="A14" s="4" t="s">
        <v>451</v>
      </c>
      <c r="B14" s="5">
        <v>43100</v>
      </c>
      <c r="C14" s="6">
        <v>61064.7756000001</v>
      </c>
      <c r="D14" s="6">
        <v>11.69364</v>
      </c>
      <c r="E14" s="7">
        <v>50</v>
      </c>
      <c r="F14" s="8">
        <v>0.5</v>
      </c>
      <c r="G14" s="9">
        <v>12.85</v>
      </c>
      <c r="H14" s="10">
        <v>0.863283573542211</v>
      </c>
      <c r="I14" s="16">
        <v>8.19</v>
      </c>
      <c r="J14" s="10">
        <v>0.897084244655237</v>
      </c>
      <c r="K14" s="9">
        <v>1.03</v>
      </c>
      <c r="L14" s="9">
        <v>0.0005</v>
      </c>
      <c r="M14" s="2">
        <f t="shared" si="5"/>
        <v>0.000447</v>
      </c>
      <c r="N14" s="14">
        <f t="shared" si="11"/>
        <v>323.15</v>
      </c>
      <c r="O14" s="15">
        <f t="shared" si="12"/>
        <v>0.00750375259129593</v>
      </c>
      <c r="P14" s="15">
        <f t="shared" si="0"/>
        <v>0.0122342537592137</v>
      </c>
      <c r="R14" s="20">
        <f t="shared" si="1"/>
        <v>4.66</v>
      </c>
      <c r="S14" s="21">
        <f t="shared" si="2"/>
        <v>759.12640963984</v>
      </c>
      <c r="T14" s="21">
        <f t="shared" si="6"/>
        <v>0.00473050116791773</v>
      </c>
      <c r="U14" s="21">
        <f t="shared" si="3"/>
        <v>5.05979537981603e-5</v>
      </c>
      <c r="V14" s="22">
        <f t="shared" si="7"/>
        <v>158776.547047909</v>
      </c>
      <c r="Y14" s="4">
        <f t="shared" si="8"/>
        <v>0.001447</v>
      </c>
      <c r="Z14" s="24">
        <f t="shared" si="9"/>
        <v>0.00478109912171589</v>
      </c>
      <c r="AA14" s="25">
        <f t="shared" si="16"/>
        <v>675.457175009812</v>
      </c>
      <c r="AD14" s="24">
        <f t="shared" si="13"/>
        <v>160474.838223958</v>
      </c>
    </row>
    <row r="15" spans="30:30">
      <c r="AD15" s="24"/>
    </row>
  </sheetData>
  <pageMargins left="0.7" right="0.7" top="0.75" bottom="0.75" header="0.3" footer="0.3"/>
  <headerFooter/>
  <drawing r:id="rId2"/>
  <legacyDrawing r:id="rId3"/>
  <oleObjects>
    <mc:AlternateContent xmlns:mc="http://schemas.openxmlformats.org/markup-compatibility/2006">
      <mc:Choice Requires="x14">
        <oleObject shapeId="216120" r:id="rId4">
          <objectPr defaultSize="0" r:id="rId5">
            <anchor moveWithCells="1">
              <from>
                <xdr:col>37</xdr:col>
                <xdr:colOff>194310</xdr:colOff>
                <xdr:row>0</xdr:row>
                <xdr:rowOff>88900</xdr:rowOff>
              </from>
              <to>
                <xdr:col>40</xdr:col>
                <xdr:colOff>262890</xdr:colOff>
                <xdr:row>2</xdr:row>
                <xdr:rowOff>177800</xdr:rowOff>
              </to>
            </anchor>
          </objectPr>
        </oleObject>
      </mc:Choice>
      <mc:Fallback>
        <oleObject shapeId="21612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Lenovo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临界携液</vt:lpstr>
      <vt:lpstr>视地质储量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陈春锋</dc:creator>
  <cp:lastModifiedBy>td</cp:lastModifiedBy>
  <dcterms:created xsi:type="dcterms:W3CDTF">2019-05-20T06:29:19Z</dcterms:created>
  <dcterms:modified xsi:type="dcterms:W3CDTF">2021-01-12T03:20:12Z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2052-11.8.2.8875</vt:lpwstr>
  </property>
</Properties>
</file>