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645" windowHeight="12015" firstSheet="2" activeTab="2"/>
  </bookViews>
  <sheets>
    <sheet name="Z、Bg、μ公式" sheetId="12" r:id="rId1"/>
    <sheet name="合理配产方法" sheetId="7" state="hidden" r:id="rId2"/>
    <sheet name="临界携液流量" sheetId="8" r:id="rId3"/>
    <sheet name="产能+应力截屏" sheetId="1" state="hidden" r:id="rId4"/>
    <sheet name="图片2" sheetId="2" state="hidden" r:id="rId5"/>
    <sheet name="临界出砂、水、采气指示曲线" sheetId="13" state="hidden" r:id="rId6"/>
  </sheets>
  <calcPr calcId="144525"/>
</workbook>
</file>

<file path=xl/sharedStrings.xml><?xml version="1.0" encoding="utf-8"?>
<sst xmlns="http://schemas.openxmlformats.org/spreadsheetml/2006/main" count="110" uniqueCount="76">
  <si>
    <t>Z值求取</t>
  </si>
  <si>
    <t>Bg值求取</t>
  </si>
  <si>
    <r>
      <rPr>
        <sz val="11"/>
        <color theme="1"/>
        <rFont val="等线"/>
        <charset val="134"/>
      </rPr>
      <t>粘度</t>
    </r>
    <r>
      <rPr>
        <sz val="11"/>
        <color theme="1"/>
        <rFont val="等线"/>
        <charset val="134"/>
      </rPr>
      <t>μ（mPa.s）</t>
    </r>
  </si>
  <si>
    <t>三项试系数</t>
  </si>
  <si>
    <t>A</t>
  </si>
  <si>
    <t>二项式系数</t>
  </si>
  <si>
    <t>B</t>
  </si>
  <si>
    <t>一项试系数</t>
  </si>
  <si>
    <t xml:space="preserve">C </t>
  </si>
  <si>
    <t>常数</t>
  </si>
  <si>
    <t>D</t>
  </si>
  <si>
    <t>序号</t>
  </si>
  <si>
    <t>计算方法</t>
  </si>
  <si>
    <t>资料要求</t>
  </si>
  <si>
    <t>要求</t>
  </si>
  <si>
    <t>气田适应性分析</t>
  </si>
  <si>
    <t>无阻流量法</t>
  </si>
  <si>
    <t>气井具有准确可靠的无阻流量值</t>
  </si>
  <si>
    <t>1/3-1/6</t>
  </si>
  <si>
    <t>√</t>
  </si>
  <si>
    <t>产量不稳定分析法</t>
  </si>
  <si>
    <t>生产历史较长，产量保持相对稳定，最好有关井地层压力测试资料</t>
  </si>
  <si>
    <t>结合经济、稳产年限，预测合理的产量</t>
  </si>
  <si>
    <t>矿场生产统计法</t>
  </si>
  <si>
    <t>地质、生产特征相似气井长期生产资料</t>
  </si>
  <si>
    <t>稳产3年以上的平均日产</t>
  </si>
  <si>
    <t>节点分析法</t>
  </si>
  <si>
    <t>可靠的产能方程</t>
  </si>
  <si>
    <t>井号</t>
  </si>
  <si>
    <r>
      <rPr>
        <sz val="11"/>
        <color theme="1"/>
        <rFont val="黑体"/>
        <charset val="134"/>
      </rPr>
      <t>液体的密度(kg/m</t>
    </r>
    <r>
      <rPr>
        <vertAlign val="superscript"/>
        <sz val="11"/>
        <color theme="1"/>
        <rFont val="黑体"/>
        <charset val="134"/>
      </rPr>
      <t>3</t>
    </r>
    <r>
      <rPr>
        <sz val="11"/>
        <color theme="1"/>
        <rFont val="黑体"/>
        <charset val="134"/>
      </rPr>
      <t>)</t>
    </r>
  </si>
  <si>
    <r>
      <rPr>
        <sz val="11"/>
        <color theme="1"/>
        <rFont val="黑体"/>
        <charset val="134"/>
      </rPr>
      <t>气体的密度(kg/m</t>
    </r>
    <r>
      <rPr>
        <vertAlign val="superscript"/>
        <sz val="11"/>
        <color theme="1"/>
        <rFont val="黑体"/>
        <charset val="134"/>
      </rPr>
      <t>3</t>
    </r>
    <r>
      <rPr>
        <sz val="11"/>
        <color theme="1"/>
        <rFont val="黑体"/>
        <charset val="134"/>
      </rPr>
      <t>)</t>
    </r>
  </si>
  <si>
    <t>气液表面张力(N/m)</t>
  </si>
  <si>
    <r>
      <rPr>
        <sz val="11"/>
        <color theme="1"/>
        <rFont val="黑体"/>
        <charset val="134"/>
      </rPr>
      <t>油管截面积（m</t>
    </r>
    <r>
      <rPr>
        <vertAlign val="superscript"/>
        <sz val="11"/>
        <color theme="1"/>
        <rFont val="黑体"/>
        <charset val="134"/>
      </rPr>
      <t>2</t>
    </r>
    <r>
      <rPr>
        <sz val="11"/>
        <color theme="1"/>
        <rFont val="黑体"/>
        <charset val="134"/>
      </rPr>
      <t>）</t>
    </r>
  </si>
  <si>
    <t>井口压力（MPa）</t>
  </si>
  <si>
    <t>井口温度（K）</t>
  </si>
  <si>
    <t>对应偏差因子</t>
  </si>
  <si>
    <t>油管半径（m）</t>
  </si>
  <si>
    <t>turner</t>
  </si>
  <si>
    <t>李闵</t>
  </si>
  <si>
    <t>王毅忠</t>
  </si>
  <si>
    <t>气体相对密度</t>
  </si>
  <si>
    <t>气体的相对分析质量M</t>
  </si>
  <si>
    <t>气体摩尔常数R</t>
  </si>
  <si>
    <t>油管内径（m）</t>
  </si>
  <si>
    <t>气体排液最小流速</t>
  </si>
  <si>
    <r>
      <rPr>
        <sz val="11"/>
        <color theme="1"/>
        <rFont val="黑体"/>
        <charset val="134"/>
      </rPr>
      <t>临界携液流量(10</t>
    </r>
    <r>
      <rPr>
        <vertAlign val="superscript"/>
        <sz val="11"/>
        <color theme="1"/>
        <rFont val="黑体"/>
        <charset val="134"/>
      </rPr>
      <t>4</t>
    </r>
    <r>
      <rPr>
        <sz val="11"/>
        <color theme="1"/>
        <rFont val="黑体"/>
        <charset val="134"/>
      </rPr>
      <t>m</t>
    </r>
    <r>
      <rPr>
        <vertAlign val="superscript"/>
        <sz val="11"/>
        <color theme="1"/>
        <rFont val="黑体"/>
        <charset val="134"/>
      </rPr>
      <t>3</t>
    </r>
    <r>
      <rPr>
        <sz val="11"/>
        <color theme="1"/>
        <rFont val="黑体"/>
        <charset val="134"/>
      </rPr>
      <t>/d)</t>
    </r>
  </si>
  <si>
    <r>
      <rPr>
        <sz val="11"/>
        <color theme="1"/>
        <rFont val="黑体"/>
        <charset val="134"/>
      </rPr>
      <t>ρ</t>
    </r>
    <r>
      <rPr>
        <vertAlign val="subscript"/>
        <sz val="11"/>
        <color theme="1"/>
        <rFont val="黑体"/>
        <charset val="134"/>
      </rPr>
      <t>液</t>
    </r>
  </si>
  <si>
    <r>
      <rPr>
        <sz val="11"/>
        <color theme="1"/>
        <rFont val="黑体"/>
        <charset val="134"/>
      </rPr>
      <t>ρ</t>
    </r>
    <r>
      <rPr>
        <vertAlign val="subscript"/>
        <sz val="11"/>
        <color theme="1"/>
        <rFont val="黑体"/>
        <charset val="134"/>
      </rPr>
      <t>气</t>
    </r>
  </si>
  <si>
    <t>σ</t>
  </si>
  <si>
    <t>p</t>
  </si>
  <si>
    <t>T</t>
  </si>
  <si>
    <t>Z</t>
  </si>
  <si>
    <t>r</t>
  </si>
  <si>
    <r>
      <rPr>
        <sz val="11"/>
        <color theme="1"/>
        <rFont val="黑体"/>
        <charset val="134"/>
      </rPr>
      <t>u</t>
    </r>
    <r>
      <rPr>
        <vertAlign val="subscript"/>
        <sz val="11"/>
        <color theme="1"/>
        <rFont val="黑体"/>
        <charset val="134"/>
      </rPr>
      <t>g</t>
    </r>
    <r>
      <rPr>
        <sz val="11"/>
        <color theme="1"/>
        <rFont val="黑体"/>
        <charset val="134"/>
      </rPr>
      <t>（m/s）</t>
    </r>
  </si>
  <si>
    <r>
      <rPr>
        <sz val="11"/>
        <color theme="1"/>
        <rFont val="黑体"/>
        <charset val="134"/>
      </rPr>
      <t>q</t>
    </r>
    <r>
      <rPr>
        <vertAlign val="subscript"/>
        <sz val="11"/>
        <color theme="1"/>
        <rFont val="黑体"/>
        <charset val="134"/>
      </rPr>
      <t>sc</t>
    </r>
  </si>
  <si>
    <r>
      <rPr>
        <sz val="11"/>
        <color theme="1"/>
        <rFont val="黑体"/>
        <charset val="134"/>
      </rPr>
      <t>r</t>
    </r>
    <r>
      <rPr>
        <vertAlign val="subscript"/>
        <sz val="11"/>
        <color theme="1"/>
        <rFont val="黑体"/>
        <charset val="134"/>
      </rPr>
      <t>g</t>
    </r>
  </si>
  <si>
    <t>M</t>
  </si>
  <si>
    <t>DB101-1</t>
  </si>
  <si>
    <t>101-2</t>
  </si>
  <si>
    <t>101-3</t>
  </si>
  <si>
    <t>DB101-5</t>
  </si>
  <si>
    <t>DB102</t>
  </si>
  <si>
    <t>DB103</t>
  </si>
  <si>
    <t>项目</t>
  </si>
  <si>
    <t>采气指示曲线法</t>
  </si>
  <si>
    <t>出水经验公式法</t>
  </si>
  <si>
    <t>龚迪光的出砂压差模型</t>
  </si>
  <si>
    <t>公式</t>
  </si>
  <si>
    <t>参数</t>
  </si>
  <si>
    <r>
      <rPr>
        <sz val="11"/>
        <color theme="1"/>
        <rFont val="黑体"/>
        <charset val="134"/>
      </rPr>
      <t>A、B—二项式产能方程系数  △P—P</t>
    </r>
    <r>
      <rPr>
        <vertAlign val="superscript"/>
        <sz val="11"/>
        <color theme="1"/>
        <rFont val="黑体"/>
        <charset val="134"/>
      </rPr>
      <t>2</t>
    </r>
    <r>
      <rPr>
        <sz val="11"/>
        <color theme="1"/>
        <rFont val="黑体"/>
        <charset val="134"/>
      </rPr>
      <t>-P</t>
    </r>
    <r>
      <rPr>
        <vertAlign val="subscript"/>
        <sz val="11"/>
        <color theme="1"/>
        <rFont val="黑体"/>
        <charset val="134"/>
      </rPr>
      <t>wf</t>
    </r>
    <r>
      <rPr>
        <vertAlign val="superscript"/>
        <sz val="11"/>
        <color theme="1"/>
        <rFont val="黑体"/>
        <charset val="134"/>
      </rPr>
      <t>2</t>
    </r>
    <r>
      <rPr>
        <sz val="11"/>
        <color theme="1"/>
        <rFont val="黑体"/>
        <charset val="134"/>
      </rPr>
      <t>，MPa</t>
    </r>
  </si>
  <si>
    <t>Pcd—排驱压力，MPa                     Vsh—泥质含量,%</t>
  </si>
  <si>
    <r>
      <rPr>
        <sz val="11"/>
        <color theme="1"/>
        <rFont val="黑体"/>
        <charset val="134"/>
      </rPr>
      <t>△P</t>
    </r>
    <r>
      <rPr>
        <vertAlign val="subscript"/>
        <sz val="11"/>
        <color theme="1"/>
        <rFont val="黑体"/>
        <charset val="134"/>
      </rPr>
      <t>max</t>
    </r>
    <r>
      <rPr>
        <sz val="11"/>
        <color theme="1"/>
        <rFont val="黑体"/>
        <charset val="134"/>
      </rPr>
      <t>—最大出砂压差，MPa                                              P</t>
    </r>
    <r>
      <rPr>
        <vertAlign val="subscript"/>
        <sz val="11"/>
        <color theme="1"/>
        <rFont val="黑体"/>
        <charset val="134"/>
      </rPr>
      <t>p</t>
    </r>
    <r>
      <rPr>
        <sz val="11"/>
        <color theme="1"/>
        <rFont val="黑体"/>
        <charset val="134"/>
      </rPr>
      <t xml:space="preserve">—孔隙压力，Mpa                                                         </t>
    </r>
    <r>
      <rPr>
        <sz val="11"/>
        <color theme="1"/>
        <rFont val="Calibri"/>
        <charset val="161"/>
      </rPr>
      <t>ν</t>
    </r>
    <r>
      <rPr>
        <sz val="11"/>
        <color theme="1"/>
        <rFont val="黑体"/>
        <charset val="134"/>
      </rPr>
      <t xml:space="preserve">—岩石泊松比                                                             </t>
    </r>
    <r>
      <rPr>
        <sz val="11"/>
        <color theme="1"/>
        <rFont val="Calibri"/>
        <charset val="161"/>
      </rPr>
      <t>α</t>
    </r>
    <r>
      <rPr>
        <sz val="11"/>
        <color theme="1"/>
        <rFont val="黑体"/>
        <charset val="134"/>
      </rPr>
      <t>—岩石物性相关的系数                                                GSI—地质强度指标                                                       V</t>
    </r>
    <r>
      <rPr>
        <vertAlign val="subscript"/>
        <sz val="11"/>
        <color theme="1"/>
        <rFont val="黑体"/>
        <charset val="134"/>
      </rPr>
      <t>sh</t>
    </r>
    <r>
      <rPr>
        <sz val="11"/>
        <color theme="1"/>
        <rFont val="黑体"/>
        <charset val="134"/>
      </rPr>
      <t>—泥质含量,%                                                       S</t>
    </r>
    <r>
      <rPr>
        <vertAlign val="subscript"/>
        <sz val="11"/>
        <color theme="1"/>
        <rFont val="黑体"/>
        <charset val="134"/>
      </rPr>
      <t>w</t>
    </r>
    <r>
      <rPr>
        <sz val="11"/>
        <color theme="1"/>
        <rFont val="黑体"/>
        <charset val="134"/>
      </rPr>
      <t>—含水饱和度，%                                                            P</t>
    </r>
    <r>
      <rPr>
        <vertAlign val="subscript"/>
        <sz val="11"/>
        <color theme="1"/>
        <rFont val="黑体"/>
        <charset val="134"/>
      </rPr>
      <t>o</t>
    </r>
    <r>
      <rPr>
        <sz val="11"/>
        <color theme="1"/>
        <rFont val="黑体"/>
        <charset val="134"/>
      </rPr>
      <t>—上覆岩石压力，MPa</t>
    </r>
  </si>
  <si>
    <t>遵循原则</t>
  </si>
  <si>
    <t>降低非达西流引起的附加压力降</t>
  </si>
  <si>
    <t>判断层内/间水的启动条件是当生产压差高于排驱压力时层内/间水向井筒流动</t>
  </si>
  <si>
    <t>储层疏松易出砂，而限制流速是防止其地层出砂的最根本办法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</si>
</sst>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11"/>
      <color theme="1"/>
      <name val="黑体"/>
      <charset val="134"/>
    </font>
    <font>
      <sz val="10"/>
      <color indexed="8"/>
      <name val="Times New Roman"/>
      <charset val="134"/>
    </font>
    <font>
      <b/>
      <sz val="10"/>
      <color theme="1"/>
      <name val="等线"/>
      <charset val="134"/>
      <scheme val="minor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sz val="11"/>
      <color theme="1"/>
      <name val="等线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vertAlign val="superscript"/>
      <sz val="11"/>
      <color theme="1"/>
      <name val="黑体"/>
      <charset val="134"/>
    </font>
    <font>
      <vertAlign val="subscript"/>
      <sz val="11"/>
      <color theme="1"/>
      <name val="黑体"/>
      <charset val="134"/>
    </font>
    <font>
      <sz val="11"/>
      <color theme="1"/>
      <name val="Calibri"/>
      <charset val="16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4" xfId="0" applyFont="1" applyFill="1" applyBorder="1" applyAlignment="1">
      <alignment horizontal="center" vertical="center" wrapText="1" readingOrder="1"/>
    </xf>
    <xf numFmtId="0" fontId="1" fillId="0" borderId="4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3" xfId="49"/>
    <cellStyle name="常规 14" xfId="50"/>
    <cellStyle name="常规 15" xfId="51"/>
    <cellStyle name="常规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6666FF"/>
      <color rgb="00FFE699"/>
      <color rgb="00FF00FF"/>
      <color rgb="00FF9900"/>
      <color rgb="0000FF0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临界携液流量!$F$4:$F$19</c:f>
              <c:numCache>
                <c:formatCode>General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临界携液流量!$M$4:$M$19</c:f>
              <c:numCache>
                <c:formatCode>0.00_ </c:formatCode>
                <c:ptCount val="16"/>
                <c:pt idx="0">
                  <c:v>0.261488230260723</c:v>
                </c:pt>
                <c:pt idx="1">
                  <c:v>0.283559522064723</c:v>
                </c:pt>
                <c:pt idx="2">
                  <c:v>0.306723302440015</c:v>
                </c:pt>
                <c:pt idx="3">
                  <c:v>0.328367264478137</c:v>
                </c:pt>
                <c:pt idx="4">
                  <c:v>0.348771653573109</c:v>
                </c:pt>
                <c:pt idx="5">
                  <c:v>0.372451257153186</c:v>
                </c:pt>
                <c:pt idx="6">
                  <c:v>0.386625242620493</c:v>
                </c:pt>
                <c:pt idx="7">
                  <c:v>0.404346171187109</c:v>
                </c:pt>
                <c:pt idx="8">
                  <c:v>0.421396712701695</c:v>
                </c:pt>
                <c:pt idx="9">
                  <c:v>0.437852805818011</c:v>
                </c:pt>
                <c:pt idx="10">
                  <c:v>0.459109050142355</c:v>
                </c:pt>
                <c:pt idx="11">
                  <c:v>0.469220603342685</c:v>
                </c:pt>
                <c:pt idx="12">
                  <c:v>0.484227935981851</c:v>
                </c:pt>
                <c:pt idx="13">
                  <c:v>0.49883601590244</c:v>
                </c:pt>
                <c:pt idx="14">
                  <c:v>0.513076810316094</c:v>
                </c:pt>
                <c:pt idx="15">
                  <c:v>0.5331916371923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03974"/>
        <c:axId val="939504802"/>
      </c:scatterChart>
      <c:valAx>
        <c:axId val="8665039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504802"/>
        <c:crosses val="autoZero"/>
        <c:crossBetween val="midCat"/>
      </c:valAx>
      <c:valAx>
        <c:axId val="939504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5039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229870</xdr:colOff>
      <xdr:row>7</xdr:row>
      <xdr:rowOff>140970</xdr:rowOff>
    </xdr:from>
    <xdr:to>
      <xdr:col>25</xdr:col>
      <xdr:colOff>10795</xdr:colOff>
      <xdr:row>23</xdr:row>
      <xdr:rowOff>82550</xdr:rowOff>
    </xdr:to>
    <xdr:pic>
      <xdr:nvPicPr>
        <xdr:cNvPr id="3" name="图片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745" y="1952625"/>
          <a:ext cx="5994400" cy="2741930"/>
        </a:xfrm>
        <a:prstGeom prst="rect">
          <a:avLst/>
        </a:prstGeom>
      </xdr:spPr>
    </xdr:pic>
    <xdr:clientData/>
  </xdr:twoCellAnchor>
  <xdr:twoCellAnchor>
    <xdr:from>
      <xdr:col>6</xdr:col>
      <xdr:colOff>682625</xdr:colOff>
      <xdr:row>9</xdr:row>
      <xdr:rowOff>95250</xdr:rowOff>
    </xdr:from>
    <xdr:to>
      <xdr:col>12</xdr:col>
      <xdr:colOff>730250</xdr:colOff>
      <xdr:row>25</xdr:row>
      <xdr:rowOff>95250</xdr:rowOff>
    </xdr:to>
    <xdr:graphicFrame>
      <xdr:nvGraphicFramePr>
        <xdr:cNvPr id="5" name="图表 4"/>
        <xdr:cNvGraphicFramePr/>
      </xdr:nvGraphicFramePr>
      <xdr:xfrm>
        <a:off x="5668645" y="2268855"/>
        <a:ext cx="456882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487680</xdr:colOff>
      <xdr:row>0</xdr:row>
      <xdr:rowOff>0</xdr:rowOff>
    </xdr:from>
    <xdr:to>
      <xdr:col>10</xdr:col>
      <xdr:colOff>482677</xdr:colOff>
      <xdr:row>13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080" y="0"/>
          <a:ext cx="4795520" cy="2383155"/>
        </a:xfrm>
        <a:prstGeom prst="rect">
          <a:avLst/>
        </a:prstGeom>
      </xdr:spPr>
    </xdr:pic>
    <xdr:clientData/>
  </xdr:twoCellAnchor>
  <xdr:twoCellAnchor editAs="oneCell">
    <xdr:from>
      <xdr:col>12</xdr:col>
      <xdr:colOff>487680</xdr:colOff>
      <xdr:row>1</xdr:row>
      <xdr:rowOff>114300</xdr:rowOff>
    </xdr:from>
    <xdr:to>
      <xdr:col>16</xdr:col>
      <xdr:colOff>312616</xdr:colOff>
      <xdr:row>6</xdr:row>
      <xdr:rowOff>7687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7280" y="295275"/>
          <a:ext cx="2567940" cy="798195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8</xdr:row>
      <xdr:rowOff>99060</xdr:rowOff>
    </xdr:from>
    <xdr:to>
      <xdr:col>18</xdr:col>
      <xdr:colOff>30479</xdr:colOff>
      <xdr:row>31</xdr:row>
      <xdr:rowOff>62142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546860"/>
          <a:ext cx="8411845" cy="4124960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6</xdr:row>
      <xdr:rowOff>160020</xdr:rowOff>
    </xdr:from>
    <xdr:to>
      <xdr:col>24</xdr:col>
      <xdr:colOff>449939</xdr:colOff>
      <xdr:row>36</xdr:row>
      <xdr:rowOff>129993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1245870"/>
          <a:ext cx="4678680" cy="539877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23</xdr:row>
      <xdr:rowOff>134860</xdr:rowOff>
    </xdr:from>
    <xdr:to>
      <xdr:col>16</xdr:col>
      <xdr:colOff>403860</xdr:colOff>
      <xdr:row>43</xdr:row>
      <xdr:rowOff>64635</xdr:rowOff>
    </xdr:to>
    <xdr:pic>
      <xdr:nvPicPr>
        <xdr:cNvPr id="13" name="图片 1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920" y="4297045"/>
          <a:ext cx="8587740" cy="3549015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41</xdr:row>
      <xdr:rowOff>99060</xdr:rowOff>
    </xdr:from>
    <xdr:to>
      <xdr:col>13</xdr:col>
      <xdr:colOff>175790</xdr:colOff>
      <xdr:row>62</xdr:row>
      <xdr:rowOff>310</xdr:rowOff>
    </xdr:to>
    <xdr:pic>
      <xdr:nvPicPr>
        <xdr:cNvPr id="15" name="图片 14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420" y="7519035"/>
          <a:ext cx="6873240" cy="3701415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</xdr:colOff>
      <xdr:row>36</xdr:row>
      <xdr:rowOff>30480</xdr:rowOff>
    </xdr:from>
    <xdr:to>
      <xdr:col>25</xdr:col>
      <xdr:colOff>15764</xdr:colOff>
      <xdr:row>49</xdr:row>
      <xdr:rowOff>38298</xdr:rowOff>
    </xdr:to>
    <xdr:pic>
      <xdr:nvPicPr>
        <xdr:cNvPr id="17" name="图片 16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7960" y="6545580"/>
          <a:ext cx="6812280" cy="2360295"/>
        </a:xfrm>
        <a:prstGeom prst="rect">
          <a:avLst/>
        </a:prstGeom>
      </xdr:spPr>
    </xdr:pic>
    <xdr:clientData/>
  </xdr:twoCellAnchor>
  <xdr:twoCellAnchor editAs="oneCell">
    <xdr:from>
      <xdr:col>11</xdr:col>
      <xdr:colOff>563880</xdr:colOff>
      <xdr:row>49</xdr:row>
      <xdr:rowOff>91440</xdr:rowOff>
    </xdr:from>
    <xdr:to>
      <xdr:col>23</xdr:col>
      <xdr:colOff>473066</xdr:colOff>
      <xdr:row>62</xdr:row>
      <xdr:rowOff>114499</xdr:rowOff>
    </xdr:to>
    <xdr:pic>
      <xdr:nvPicPr>
        <xdr:cNvPr id="19" name="图片 1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7680" y="8959215"/>
          <a:ext cx="8138160" cy="23755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20</xdr:col>
      <xdr:colOff>526407</xdr:colOff>
      <xdr:row>81</xdr:row>
      <xdr:rowOff>30726</xdr:rowOff>
    </xdr:to>
    <xdr:pic>
      <xdr:nvPicPr>
        <xdr:cNvPr id="21" name="图片 20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1763375"/>
          <a:ext cx="8069580" cy="2926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198120</xdr:colOff>
      <xdr:row>1</xdr:row>
      <xdr:rowOff>30481</xdr:rowOff>
    </xdr:from>
    <xdr:to>
      <xdr:col>22</xdr:col>
      <xdr:colOff>78927</xdr:colOff>
      <xdr:row>18</xdr:row>
      <xdr:rowOff>30481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211455"/>
          <a:ext cx="7424420" cy="3076575"/>
        </a:xfrm>
        <a:prstGeom prst="rect">
          <a:avLst/>
        </a:prstGeom>
      </xdr:spPr>
    </xdr:pic>
    <xdr:clientData/>
  </xdr:twoCellAnchor>
  <xdr:twoCellAnchor editAs="oneCell">
    <xdr:from>
      <xdr:col>0</xdr:col>
      <xdr:colOff>490652</xdr:colOff>
      <xdr:row>3</xdr:row>
      <xdr:rowOff>45720</xdr:rowOff>
    </xdr:from>
    <xdr:to>
      <xdr:col>10</xdr:col>
      <xdr:colOff>91440</xdr:colOff>
      <xdr:row>25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" y="588645"/>
          <a:ext cx="6459220" cy="4042410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16</xdr:row>
      <xdr:rowOff>53341</xdr:rowOff>
    </xdr:from>
    <xdr:to>
      <xdr:col>21</xdr:col>
      <xdr:colOff>283272</xdr:colOff>
      <xdr:row>33</xdr:row>
      <xdr:rowOff>30481</xdr:rowOff>
    </xdr:to>
    <xdr:pic>
      <xdr:nvPicPr>
        <xdr:cNvPr id="7" name="图片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20" y="2948940"/>
          <a:ext cx="8200390" cy="3053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45973</xdr:colOff>
      <xdr:row>12</xdr:row>
      <xdr:rowOff>78794</xdr:rowOff>
    </xdr:from>
    <xdr:to>
      <xdr:col>4</xdr:col>
      <xdr:colOff>1146349</xdr:colOff>
      <xdr:row>17</xdr:row>
      <xdr:rowOff>108854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940" y="5668010"/>
          <a:ext cx="4309110" cy="887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25388</xdr:rowOff>
    </xdr:from>
    <xdr:to>
      <xdr:col>2</xdr:col>
      <xdr:colOff>1590278</xdr:colOff>
      <xdr:row>19</xdr:row>
      <xdr:rowOff>61127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055" y="5099685"/>
          <a:ext cx="2597150" cy="17506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2</xdr:row>
          <xdr:rowOff>297180</xdr:rowOff>
        </xdr:from>
        <xdr:to>
          <xdr:col>2</xdr:col>
          <xdr:colOff>1744980</xdr:colOff>
          <xdr:row>2</xdr:row>
          <xdr:rowOff>685800</xdr:rowOff>
        </xdr:to>
        <xdr:sp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2541905" y="1348740"/>
              <a:ext cx="1539240" cy="38862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152401</xdr:colOff>
      <xdr:row>2</xdr:row>
      <xdr:rowOff>301801</xdr:rowOff>
    </xdr:from>
    <xdr:to>
      <xdr:col>3</xdr:col>
      <xdr:colOff>2688771</xdr:colOff>
      <xdr:row>2</xdr:row>
      <xdr:rowOff>751114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53" t="17391" b="17397"/>
        <a:stretch>
          <a:fillRect/>
        </a:stretch>
      </xdr:blipFill>
      <xdr:spPr>
        <a:xfrm>
          <a:off x="4579620" y="1353185"/>
          <a:ext cx="2536190" cy="448945"/>
        </a:xfrm>
        <a:prstGeom prst="rect">
          <a:avLst/>
        </a:prstGeom>
      </xdr:spPr>
    </xdr:pic>
    <xdr:clientData/>
  </xdr:twoCellAnchor>
  <xdr:twoCellAnchor editAs="oneCell">
    <xdr:from>
      <xdr:col>6</xdr:col>
      <xdr:colOff>43544</xdr:colOff>
      <xdr:row>2</xdr:row>
      <xdr:rowOff>1006550</xdr:rowOff>
    </xdr:from>
    <xdr:to>
      <xdr:col>20</xdr:col>
      <xdr:colOff>263016</xdr:colOff>
      <xdr:row>3</xdr:row>
      <xdr:rowOff>1338942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2058035"/>
          <a:ext cx="9696450" cy="1345565"/>
        </a:xfrm>
        <a:prstGeom prst="rect">
          <a:avLst/>
        </a:prstGeom>
      </xdr:spPr>
    </xdr:pic>
    <xdr:clientData/>
  </xdr:twoCellAnchor>
  <xdr:twoCellAnchor editAs="oneCell">
    <xdr:from>
      <xdr:col>4</xdr:col>
      <xdr:colOff>2567108</xdr:colOff>
      <xdr:row>11</xdr:row>
      <xdr:rowOff>65314</xdr:rowOff>
    </xdr:from>
    <xdr:to>
      <xdr:col>19</xdr:col>
      <xdr:colOff>478968</xdr:colOff>
      <xdr:row>35</xdr:row>
      <xdr:rowOff>63385</xdr:rowOff>
    </xdr:to>
    <xdr:pic>
      <xdr:nvPicPr>
        <xdr:cNvPr id="7" name="图片 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2545" y="5482590"/>
          <a:ext cx="11291570" cy="4112895"/>
        </a:xfrm>
        <a:prstGeom prst="rect">
          <a:avLst/>
        </a:prstGeom>
      </xdr:spPr>
    </xdr:pic>
    <xdr:clientData/>
  </xdr:twoCellAnchor>
  <xdr:twoCellAnchor editAs="oneCell">
    <xdr:from>
      <xdr:col>9</xdr:col>
      <xdr:colOff>164959</xdr:colOff>
      <xdr:row>3</xdr:row>
      <xdr:rowOff>1489610</xdr:rowOff>
    </xdr:from>
    <xdr:to>
      <xdr:col>16</xdr:col>
      <xdr:colOff>402770</xdr:colOff>
      <xdr:row>4</xdr:row>
      <xdr:rowOff>368382</xdr:rowOff>
    </xdr:to>
    <xdr:pic>
      <xdr:nvPicPr>
        <xdr:cNvPr id="8" name="图片 7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0690" y="3554095"/>
          <a:ext cx="4976495" cy="654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image" Target="../media/image20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D21" sqref="D21"/>
    </sheetView>
  </sheetViews>
  <sheetFormatPr defaultColWidth="9" defaultRowHeight="14.25" outlineLevelRow="4"/>
  <cols>
    <col min="1" max="1" width="11.8833333333333" customWidth="1"/>
    <col min="3" max="3" width="16.3333333333333" customWidth="1"/>
    <col min="9" max="9" width="23.8833333333333" customWidth="1"/>
  </cols>
  <sheetData>
    <row r="1" spans="1:9">
      <c r="A1" s="25"/>
      <c r="B1" s="34" t="s">
        <v>0</v>
      </c>
      <c r="C1" s="34"/>
      <c r="D1" s="35"/>
      <c r="E1" s="36" t="s">
        <v>1</v>
      </c>
      <c r="F1" s="36"/>
      <c r="G1" s="25"/>
      <c r="H1" s="37" t="s">
        <v>2</v>
      </c>
      <c r="I1" s="42"/>
    </row>
    <row r="2" spans="1:9">
      <c r="A2" s="25" t="s">
        <v>3</v>
      </c>
      <c r="B2" s="38" t="s">
        <v>4</v>
      </c>
      <c r="C2" s="39">
        <v>-2.39e-6</v>
      </c>
      <c r="D2" s="35"/>
      <c r="E2" s="40"/>
      <c r="F2" s="40"/>
      <c r="G2" s="25"/>
      <c r="H2" s="41" t="s">
        <v>4</v>
      </c>
      <c r="I2" s="43">
        <v>-4.600021888e-8</v>
      </c>
    </row>
    <row r="3" spans="1:9">
      <c r="A3" s="25" t="s">
        <v>5</v>
      </c>
      <c r="B3" s="38" t="s">
        <v>6</v>
      </c>
      <c r="C3" s="39">
        <v>0.00038494</v>
      </c>
      <c r="D3" s="35"/>
      <c r="E3" s="38" t="s">
        <v>4</v>
      </c>
      <c r="F3" s="41">
        <v>0.1075</v>
      </c>
      <c r="G3" s="25"/>
      <c r="H3" s="41" t="s">
        <v>6</v>
      </c>
      <c r="I3" s="43">
        <v>4.9671e-6</v>
      </c>
    </row>
    <row r="4" spans="1:9">
      <c r="A4" s="25" t="s">
        <v>7</v>
      </c>
      <c r="B4" s="38" t="s">
        <v>8</v>
      </c>
      <c r="C4" s="39">
        <v>-0.00979955</v>
      </c>
      <c r="D4" s="35"/>
      <c r="E4" s="38" t="s">
        <v>6</v>
      </c>
      <c r="F4" s="41">
        <v>-0.918</v>
      </c>
      <c r="G4" s="25"/>
      <c r="H4" s="41" t="s">
        <v>8</v>
      </c>
      <c r="I4" s="43">
        <v>0.0001555848</v>
      </c>
    </row>
    <row r="5" spans="1:9">
      <c r="A5" s="25" t="s">
        <v>9</v>
      </c>
      <c r="B5" s="38" t="s">
        <v>10</v>
      </c>
      <c r="C5" s="39">
        <v>1</v>
      </c>
      <c r="D5" s="35"/>
      <c r="E5" s="35"/>
      <c r="F5" s="35"/>
      <c r="G5" s="25"/>
      <c r="H5" s="41" t="s">
        <v>10</v>
      </c>
      <c r="I5" s="43">
        <v>1.385195</v>
      </c>
    </row>
  </sheetData>
  <mergeCells count="3">
    <mergeCell ref="B1:C1"/>
    <mergeCell ref="H1:I1"/>
    <mergeCell ref="E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9"/>
  <sheetViews>
    <sheetView zoomScale="70" zoomScaleNormal="70" workbookViewId="0">
      <selection activeCell="E16" sqref="E16"/>
    </sheetView>
  </sheetViews>
  <sheetFormatPr defaultColWidth="9" defaultRowHeight="14.25" outlineLevelCol="5"/>
  <cols>
    <col min="2" max="2" width="13" style="2" customWidth="1"/>
    <col min="3" max="3" width="27.1083333333333" style="2" customWidth="1"/>
    <col min="4" max="5" width="51.8833333333333" style="2" customWidth="1"/>
    <col min="6" max="6" width="19.6666666666667" style="2" customWidth="1"/>
  </cols>
  <sheetData>
    <row r="1" ht="48.6" customHeight="1" spans="2:6">
      <c r="B1" s="30" t="s">
        <v>11</v>
      </c>
      <c r="C1" s="30" t="s">
        <v>12</v>
      </c>
      <c r="D1" s="30" t="s">
        <v>13</v>
      </c>
      <c r="E1" s="30" t="s">
        <v>14</v>
      </c>
      <c r="F1" s="30" t="s">
        <v>15</v>
      </c>
    </row>
    <row r="2" ht="48.6" customHeight="1" spans="2:6">
      <c r="B2" s="31">
        <v>1</v>
      </c>
      <c r="C2" s="31" t="s">
        <v>16</v>
      </c>
      <c r="D2" s="31" t="s">
        <v>17</v>
      </c>
      <c r="E2" s="31" t="s">
        <v>18</v>
      </c>
      <c r="F2" s="31" t="s">
        <v>19</v>
      </c>
    </row>
    <row r="3" ht="48.6" customHeight="1" spans="2:6">
      <c r="B3" s="31">
        <v>2</v>
      </c>
      <c r="C3" s="31" t="s">
        <v>20</v>
      </c>
      <c r="D3" s="31" t="s">
        <v>21</v>
      </c>
      <c r="E3" s="31" t="s">
        <v>22</v>
      </c>
      <c r="F3" s="31" t="s">
        <v>19</v>
      </c>
    </row>
    <row r="4" ht="48.6" customHeight="1" spans="2:6">
      <c r="B4" s="31">
        <v>3</v>
      </c>
      <c r="C4" s="31" t="s">
        <v>23</v>
      </c>
      <c r="D4" s="31" t="s">
        <v>24</v>
      </c>
      <c r="E4" s="31" t="s">
        <v>25</v>
      </c>
      <c r="F4" s="31" t="s">
        <v>19</v>
      </c>
    </row>
    <row r="5" ht="48.6" customHeight="1" spans="2:6">
      <c r="B5" s="31">
        <v>4</v>
      </c>
      <c r="C5" s="32" t="s">
        <v>26</v>
      </c>
      <c r="D5" s="33" t="s">
        <v>27</v>
      </c>
      <c r="E5" s="33"/>
      <c r="F5" s="31" t="s">
        <v>19</v>
      </c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topLeftCell="C1" workbookViewId="0">
      <selection activeCell="F25" sqref="F25"/>
    </sheetView>
  </sheetViews>
  <sheetFormatPr defaultColWidth="9" defaultRowHeight="13.5"/>
  <cols>
    <col min="1" max="1" width="9.55833333333333" style="8" customWidth="1"/>
    <col min="2" max="2" width="11.775" style="8" customWidth="1"/>
    <col min="3" max="3" width="12.3333333333333" style="8" customWidth="1"/>
    <col min="4" max="4" width="10.1083333333333" style="8" customWidth="1"/>
    <col min="5" max="5" width="12.775" style="8" customWidth="1"/>
    <col min="6" max="6" width="8.88333333333333" style="9"/>
    <col min="7" max="7" width="9" style="9" customWidth="1"/>
    <col min="8" max="8" width="9.55833333333333" style="6" customWidth="1"/>
    <col min="9" max="9" width="9.33333333333333" style="9" customWidth="1"/>
    <col min="10" max="10" width="10.3333333333333" style="10" customWidth="1"/>
    <col min="11" max="11" width="9.775" style="10" customWidth="1"/>
    <col min="12" max="12" width="11.3333333333333" style="6" customWidth="1"/>
    <col min="13" max="13" width="10.4416666666667" style="6" customWidth="1"/>
    <col min="14" max="14" width="9.33333333333333" style="6" customWidth="1"/>
    <col min="15" max="15" width="9.66666666666667" style="10" customWidth="1"/>
    <col min="16" max="16" width="10.775" style="8" customWidth="1"/>
    <col min="17" max="17" width="10.3333333333333" style="11" customWidth="1"/>
    <col min="18" max="18" width="10.3333333333333" style="12" customWidth="1"/>
    <col min="19" max="19" width="14.5583333333333" style="12" customWidth="1"/>
    <col min="20" max="20" width="13.775" style="12" customWidth="1"/>
    <col min="21" max="23" width="16.6666666666667" style="12" customWidth="1"/>
    <col min="24" max="16384" width="8.88333333333333" style="8"/>
  </cols>
  <sheetData>
    <row r="1" s="6" customFormat="1" ht="29.4" customHeight="1" spans="1:22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  <c r="F1" s="14" t="s">
        <v>33</v>
      </c>
      <c r="G1" s="14" t="s">
        <v>34</v>
      </c>
      <c r="H1" s="13" t="s">
        <v>35</v>
      </c>
      <c r="I1" s="14" t="s">
        <v>36</v>
      </c>
      <c r="J1" s="15" t="s">
        <v>37</v>
      </c>
      <c r="K1" s="15"/>
      <c r="L1" s="15" t="s">
        <v>38</v>
      </c>
      <c r="M1" s="15"/>
      <c r="N1" s="15" t="s">
        <v>39</v>
      </c>
      <c r="O1" s="15"/>
      <c r="P1" s="13" t="s">
        <v>30</v>
      </c>
      <c r="Q1" s="14" t="s">
        <v>40</v>
      </c>
      <c r="R1" s="13" t="s">
        <v>41</v>
      </c>
      <c r="S1" s="24" t="s">
        <v>42</v>
      </c>
      <c r="T1" s="25"/>
      <c r="U1" s="26" t="s">
        <v>0</v>
      </c>
      <c r="V1" s="26"/>
    </row>
    <row r="2" s="7" customFormat="1" ht="42" spans="1:22">
      <c r="A2" s="13"/>
      <c r="B2" s="13"/>
      <c r="C2" s="13"/>
      <c r="D2" s="13" t="s">
        <v>31</v>
      </c>
      <c r="E2" s="13" t="s">
        <v>32</v>
      </c>
      <c r="F2" s="14" t="s">
        <v>33</v>
      </c>
      <c r="G2" s="14" t="s">
        <v>34</v>
      </c>
      <c r="H2" s="13" t="s">
        <v>35</v>
      </c>
      <c r="I2" s="14" t="s">
        <v>43</v>
      </c>
      <c r="J2" s="13" t="s">
        <v>44</v>
      </c>
      <c r="K2" s="13" t="s">
        <v>45</v>
      </c>
      <c r="L2" s="13" t="s">
        <v>44</v>
      </c>
      <c r="M2" s="13" t="s">
        <v>45</v>
      </c>
      <c r="N2" s="13" t="s">
        <v>44</v>
      </c>
      <c r="O2" s="13" t="s">
        <v>45</v>
      </c>
      <c r="P2" s="13"/>
      <c r="Q2" s="14"/>
      <c r="R2" s="13"/>
      <c r="S2" s="27"/>
      <c r="T2" s="25" t="s">
        <v>3</v>
      </c>
      <c r="U2" s="28" t="s">
        <v>4</v>
      </c>
      <c r="V2" s="29">
        <f>Z、Bg、μ公式!C2</f>
        <v>-2.39e-6</v>
      </c>
    </row>
    <row r="3" ht="15.75" spans="1:23">
      <c r="A3" s="13"/>
      <c r="B3" s="15" t="s">
        <v>46</v>
      </c>
      <c r="C3" s="15" t="s">
        <v>47</v>
      </c>
      <c r="D3" s="15" t="s">
        <v>48</v>
      </c>
      <c r="E3" s="16" t="s">
        <v>4</v>
      </c>
      <c r="F3" s="17" t="s">
        <v>49</v>
      </c>
      <c r="G3" s="17" t="s">
        <v>50</v>
      </c>
      <c r="H3" s="15" t="s">
        <v>51</v>
      </c>
      <c r="I3" s="17" t="s">
        <v>52</v>
      </c>
      <c r="J3" s="15" t="s">
        <v>53</v>
      </c>
      <c r="K3" s="15" t="s">
        <v>54</v>
      </c>
      <c r="L3" s="15" t="s">
        <v>53</v>
      </c>
      <c r="M3" s="15" t="s">
        <v>54</v>
      </c>
      <c r="N3" s="15" t="s">
        <v>53</v>
      </c>
      <c r="O3" s="15" t="s">
        <v>54</v>
      </c>
      <c r="P3" s="15" t="s">
        <v>47</v>
      </c>
      <c r="Q3" s="17" t="s">
        <v>55</v>
      </c>
      <c r="R3" s="15" t="s">
        <v>56</v>
      </c>
      <c r="S3" s="15">
        <v>0.008314</v>
      </c>
      <c r="T3" s="25" t="s">
        <v>5</v>
      </c>
      <c r="U3" s="28" t="s">
        <v>6</v>
      </c>
      <c r="V3" s="29">
        <f>Z、Bg、μ公式!C3</f>
        <v>0.00038494</v>
      </c>
      <c r="W3" s="8"/>
    </row>
    <row r="4" ht="14.25" spans="1:23">
      <c r="A4" s="15" t="s">
        <v>57</v>
      </c>
      <c r="B4" s="15">
        <v>1074</v>
      </c>
      <c r="C4" s="15">
        <f>P4</f>
        <v>6.97229788809697</v>
      </c>
      <c r="D4" s="15">
        <v>0.06</v>
      </c>
      <c r="E4" s="16">
        <f>3.14*I4*I4</f>
        <v>0.00113354</v>
      </c>
      <c r="F4" s="17">
        <v>1</v>
      </c>
      <c r="G4" s="17">
        <v>293</v>
      </c>
      <c r="H4" s="15">
        <f>F4^3*$V$2+F4^2*$V$3+F4*$V$4+$V$5</f>
        <v>0.990583</v>
      </c>
      <c r="I4" s="17">
        <v>0.019</v>
      </c>
      <c r="J4" s="22">
        <f>6.6*POWER((B4-C4)*D4/C4/C4,1/4)</f>
        <v>7.07029777192493</v>
      </c>
      <c r="K4" s="22">
        <f>2.5*10000*J4*E4*F4/G4/H4</f>
        <v>0.690328927888308</v>
      </c>
      <c r="L4" s="22">
        <f>2.5*POWER((B4-C4)*D4/C4/C4,1/4)</f>
        <v>2.67814309542611</v>
      </c>
      <c r="M4" s="22">
        <f>2.5*10000*L4*E4*F4/G4/H4</f>
        <v>0.261488230260723</v>
      </c>
      <c r="N4" s="22">
        <f>2.25*POWER((B4-C4)*D4/C4/C4,1/4)</f>
        <v>2.4103287858835</v>
      </c>
      <c r="O4" s="23">
        <f>2.5*10000*N4*E4*F4/G4/H4</f>
        <v>0.235339407234651</v>
      </c>
      <c r="P4" s="15">
        <f>R4*F4/S4/G4</f>
        <v>6.97229788809697</v>
      </c>
      <c r="Q4" s="17">
        <v>0.58628</v>
      </c>
      <c r="R4" s="15">
        <f>Q4*28.97</f>
        <v>16.9845316</v>
      </c>
      <c r="S4" s="15">
        <v>0.008314</v>
      </c>
      <c r="T4" s="25" t="s">
        <v>7</v>
      </c>
      <c r="U4" s="28" t="s">
        <v>8</v>
      </c>
      <c r="V4" s="29">
        <f>Z、Bg、μ公式!C4</f>
        <v>-0.00979955</v>
      </c>
      <c r="W4" s="8"/>
    </row>
    <row r="5" ht="14.25" spans="1:23">
      <c r="A5" s="15" t="s">
        <v>58</v>
      </c>
      <c r="B5" s="15">
        <f>$B$4</f>
        <v>1074</v>
      </c>
      <c r="C5" s="15">
        <f t="shared" ref="C5:C8" si="0">P5</f>
        <v>8.56255454634274</v>
      </c>
      <c r="D5" s="15">
        <v>0.06</v>
      </c>
      <c r="E5" s="16">
        <f t="shared" ref="E5:E8" si="1">3.14*I5*I5</f>
        <v>0.00113354</v>
      </c>
      <c r="F5" s="17">
        <v>1.2</v>
      </c>
      <c r="G5" s="17">
        <f>$G$4</f>
        <v>293</v>
      </c>
      <c r="H5" s="15">
        <f t="shared" ref="H5:H35" si="2">F5^3*$V$2+F5^2*$V$3+F5*$V$4+$V$5</f>
        <v>0.98879072368</v>
      </c>
      <c r="I5" s="17">
        <v>0.019</v>
      </c>
      <c r="J5" s="22">
        <f t="shared" ref="J5:J8" si="3">6.6*POWER((B5-C5)*D5/C5/C5,1/4)</f>
        <v>6.37767026248817</v>
      </c>
      <c r="K5" s="22">
        <f t="shared" ref="K5:K8" si="4">2.5*10000*J5*E5*F5/G5/H5</f>
        <v>0.748597138250869</v>
      </c>
      <c r="L5" s="22">
        <f t="shared" ref="L5:L8" si="5">2.5*POWER((B5-C5)*D5/C5/C5,1/4)</f>
        <v>2.41578419033643</v>
      </c>
      <c r="M5" s="22">
        <f t="shared" ref="M5:M8" si="6">2.5*10000*L5*E5*F5/G5/H5</f>
        <v>0.283559522064723</v>
      </c>
      <c r="N5" s="22">
        <f t="shared" ref="N5:N8" si="7">2.25*POWER((B5-C5)*D5/C5/C5,1/4)</f>
        <v>2.17420577130278</v>
      </c>
      <c r="O5" s="23">
        <f t="shared" ref="O5:O8" si="8">2.5*10000*N5*E5*F5/G5/H5</f>
        <v>0.255203569858251</v>
      </c>
      <c r="P5" s="15">
        <f t="shared" ref="P5:P8" si="9">R5*F5/S5/G5</f>
        <v>8.56255454634274</v>
      </c>
      <c r="Q5" s="17">
        <f>$Q$4</f>
        <v>0.58628</v>
      </c>
      <c r="R5" s="15">
        <v>17.382</v>
      </c>
      <c r="S5" s="15">
        <v>0.008314</v>
      </c>
      <c r="T5" s="25" t="s">
        <v>9</v>
      </c>
      <c r="U5" s="28" t="s">
        <v>10</v>
      </c>
      <c r="V5" s="29">
        <f>Z、Bg、μ公式!C5</f>
        <v>1</v>
      </c>
      <c r="W5" s="8"/>
    </row>
    <row r="6" spans="1:23">
      <c r="A6" s="15" t="s">
        <v>59</v>
      </c>
      <c r="B6" s="15">
        <f t="shared" ref="B6:B35" si="10">$B$4</f>
        <v>1074</v>
      </c>
      <c r="C6" s="15">
        <f t="shared" si="0"/>
        <v>9.98964697073319</v>
      </c>
      <c r="D6" s="15">
        <v>0.06</v>
      </c>
      <c r="E6" s="16">
        <f t="shared" si="1"/>
        <v>0.00113354</v>
      </c>
      <c r="F6" s="17">
        <v>1.4</v>
      </c>
      <c r="G6" s="17">
        <f t="shared" ref="G6:G35" si="11">$G$4</f>
        <v>293</v>
      </c>
      <c r="H6" s="15">
        <f t="shared" si="2"/>
        <v>0.98702855424</v>
      </c>
      <c r="I6" s="17">
        <v>0.019</v>
      </c>
      <c r="J6" s="22">
        <f t="shared" si="3"/>
        <v>5.902597114723</v>
      </c>
      <c r="K6" s="22">
        <f t="shared" si="4"/>
        <v>0.80974951844164</v>
      </c>
      <c r="L6" s="22">
        <f t="shared" si="5"/>
        <v>2.23583224042538</v>
      </c>
      <c r="M6" s="22">
        <f t="shared" si="6"/>
        <v>0.306723302440015</v>
      </c>
      <c r="N6" s="22">
        <f t="shared" si="7"/>
        <v>2.01224901638284</v>
      </c>
      <c r="O6" s="23">
        <f t="shared" si="8"/>
        <v>0.276050972196014</v>
      </c>
      <c r="P6" s="15">
        <f t="shared" si="9"/>
        <v>9.98964697073319</v>
      </c>
      <c r="Q6" s="17">
        <f t="shared" ref="Q6:Q35" si="12">$Q$4</f>
        <v>0.58628</v>
      </c>
      <c r="R6" s="15">
        <v>17.382</v>
      </c>
      <c r="S6" s="15">
        <v>0.008314</v>
      </c>
      <c r="T6" s="8"/>
      <c r="U6" s="8"/>
      <c r="V6" s="8"/>
      <c r="W6" s="8"/>
    </row>
    <row r="7" spans="1:23">
      <c r="A7" s="15" t="s">
        <v>60</v>
      </c>
      <c r="B7" s="15">
        <f t="shared" si="10"/>
        <v>1074</v>
      </c>
      <c r="C7" s="15">
        <f t="shared" si="0"/>
        <v>11.4167393951236</v>
      </c>
      <c r="D7" s="15">
        <v>0.06</v>
      </c>
      <c r="E7" s="16">
        <f t="shared" si="1"/>
        <v>0.00113354</v>
      </c>
      <c r="F7" s="17">
        <v>1.6</v>
      </c>
      <c r="G7" s="17">
        <f t="shared" si="11"/>
        <v>293</v>
      </c>
      <c r="H7" s="15">
        <f t="shared" si="2"/>
        <v>0.98529637696</v>
      </c>
      <c r="I7" s="17">
        <v>0.019</v>
      </c>
      <c r="J7" s="22">
        <f t="shared" si="3"/>
        <v>5.51952172110184</v>
      </c>
      <c r="K7" s="22">
        <f t="shared" si="4"/>
        <v>0.866889578222281</v>
      </c>
      <c r="L7" s="22">
        <f t="shared" si="5"/>
        <v>2.09072792465979</v>
      </c>
      <c r="M7" s="22">
        <f t="shared" si="6"/>
        <v>0.328367264478137</v>
      </c>
      <c r="N7" s="22">
        <f t="shared" si="7"/>
        <v>1.88165513219381</v>
      </c>
      <c r="O7" s="23">
        <f t="shared" si="8"/>
        <v>0.295530538030323</v>
      </c>
      <c r="P7" s="15">
        <f t="shared" si="9"/>
        <v>11.4167393951236</v>
      </c>
      <c r="Q7" s="17">
        <f t="shared" si="12"/>
        <v>0.58628</v>
      </c>
      <c r="R7" s="15">
        <v>17.382</v>
      </c>
      <c r="S7" s="15">
        <v>0.008314</v>
      </c>
      <c r="T7" s="8"/>
      <c r="U7" s="8"/>
      <c r="V7" s="8"/>
      <c r="W7" s="8"/>
    </row>
    <row r="8" ht="15" customHeight="1" spans="1:23">
      <c r="A8" s="15" t="s">
        <v>61</v>
      </c>
      <c r="B8" s="15">
        <f t="shared" si="10"/>
        <v>1074</v>
      </c>
      <c r="C8" s="15">
        <f t="shared" si="0"/>
        <v>12.8438318195141</v>
      </c>
      <c r="D8" s="15">
        <v>0.06</v>
      </c>
      <c r="E8" s="16">
        <f t="shared" si="1"/>
        <v>0.00113354</v>
      </c>
      <c r="F8" s="17">
        <v>1.8</v>
      </c>
      <c r="G8" s="17">
        <f t="shared" si="11"/>
        <v>293</v>
      </c>
      <c r="H8" s="15">
        <f t="shared" si="2"/>
        <v>0.98359407712</v>
      </c>
      <c r="I8" s="17">
        <v>0.019</v>
      </c>
      <c r="J8" s="22">
        <f t="shared" si="3"/>
        <v>5.20210685610294</v>
      </c>
      <c r="K8" s="22">
        <f t="shared" si="4"/>
        <v>0.920757165433007</v>
      </c>
      <c r="L8" s="22">
        <f t="shared" si="5"/>
        <v>1.97049502125112</v>
      </c>
      <c r="M8" s="22">
        <f t="shared" si="6"/>
        <v>0.348771653573109</v>
      </c>
      <c r="N8" s="22">
        <f t="shared" si="7"/>
        <v>1.773445519126</v>
      </c>
      <c r="O8" s="23">
        <f t="shared" si="8"/>
        <v>0.313894488215798</v>
      </c>
      <c r="P8" s="15">
        <f t="shared" si="9"/>
        <v>12.8438318195141</v>
      </c>
      <c r="Q8" s="17">
        <f t="shared" si="12"/>
        <v>0.58628</v>
      </c>
      <c r="R8" s="15">
        <v>17.382</v>
      </c>
      <c r="S8" s="15">
        <v>0.008314</v>
      </c>
      <c r="T8" s="8"/>
      <c r="U8" s="8"/>
      <c r="V8" s="8"/>
      <c r="W8" s="8"/>
    </row>
    <row r="9" spans="1:19">
      <c r="A9" s="18" t="s">
        <v>62</v>
      </c>
      <c r="B9" s="15">
        <f t="shared" si="10"/>
        <v>1074</v>
      </c>
      <c r="C9" s="15">
        <f t="shared" ref="C9:C35" si="13">P9</f>
        <v>13.9445957761939</v>
      </c>
      <c r="D9" s="15">
        <v>0.06</v>
      </c>
      <c r="E9" s="16">
        <f t="shared" ref="E9:E35" si="14">3.14*I9*I9</f>
        <v>0.00113354</v>
      </c>
      <c r="F9" s="17">
        <v>2</v>
      </c>
      <c r="G9" s="17">
        <f t="shared" si="11"/>
        <v>293</v>
      </c>
      <c r="H9" s="15">
        <f t="shared" si="2"/>
        <v>0.98192154</v>
      </c>
      <c r="I9" s="17">
        <v>0.019</v>
      </c>
      <c r="J9" s="22">
        <f t="shared" ref="J9:J28" si="15">6.6*POWER((B9-C9)*D9/C9/C9,1/4)</f>
        <v>4.99126840322011</v>
      </c>
      <c r="K9" s="22">
        <f t="shared" ref="K9:K28" si="16">2.5*10000*J9*E9*F9/G9/H9</f>
        <v>0.983271318884411</v>
      </c>
      <c r="L9" s="22">
        <f t="shared" ref="L9:L28" si="17">2.5*POWER((B9-C9)*D9/C9/C9,1/4)</f>
        <v>1.89063197091671</v>
      </c>
      <c r="M9" s="22">
        <f t="shared" ref="M9:M28" si="18">2.5*10000*L9*E9*F9/G9/H9</f>
        <v>0.372451257153186</v>
      </c>
      <c r="N9" s="22">
        <f t="shared" ref="N9:N28" si="19">2.25*POWER((B9-C9)*D9/C9/C9,1/4)</f>
        <v>1.70156877382504</v>
      </c>
      <c r="O9" s="23">
        <f t="shared" ref="O9:O28" si="20">2.5*10000*N9*E9*F9/G9/H9</f>
        <v>0.335206131437867</v>
      </c>
      <c r="P9" s="15">
        <f t="shared" ref="P9:P28" si="21">R9*F9/S9/G9</f>
        <v>13.9445957761939</v>
      </c>
      <c r="Q9" s="17">
        <f t="shared" si="12"/>
        <v>0.58628</v>
      </c>
      <c r="R9" s="15">
        <f>Q9*28.97</f>
        <v>16.9845316</v>
      </c>
      <c r="S9" s="15">
        <v>0.008314</v>
      </c>
    </row>
    <row r="10" spans="1:19">
      <c r="A10" s="19"/>
      <c r="B10" s="15">
        <f t="shared" si="10"/>
        <v>1074</v>
      </c>
      <c r="C10" s="15">
        <f t="shared" si="13"/>
        <v>15.698016668295</v>
      </c>
      <c r="D10" s="15">
        <v>0.06</v>
      </c>
      <c r="E10" s="16">
        <f t="shared" si="14"/>
        <v>0.00113354</v>
      </c>
      <c r="F10" s="17">
        <v>2.2</v>
      </c>
      <c r="G10" s="17">
        <f t="shared" si="11"/>
        <v>293</v>
      </c>
      <c r="H10" s="15">
        <f t="shared" si="2"/>
        <v>0.98027865088</v>
      </c>
      <c r="I10" s="17">
        <v>0.019</v>
      </c>
      <c r="J10" s="22">
        <f t="shared" si="15"/>
        <v>4.70231542548938</v>
      </c>
      <c r="K10" s="22">
        <f t="shared" si="16"/>
        <v>1.0206906405181</v>
      </c>
      <c r="L10" s="22">
        <f t="shared" si="17"/>
        <v>1.78118008541264</v>
      </c>
      <c r="M10" s="22">
        <f t="shared" si="18"/>
        <v>0.386625242620493</v>
      </c>
      <c r="N10" s="22">
        <f t="shared" si="19"/>
        <v>1.60306207687138</v>
      </c>
      <c r="O10" s="23">
        <f t="shared" si="20"/>
        <v>0.347962718358444</v>
      </c>
      <c r="P10" s="15">
        <f t="shared" si="21"/>
        <v>15.698016668295</v>
      </c>
      <c r="Q10" s="17">
        <f t="shared" si="12"/>
        <v>0.58628</v>
      </c>
      <c r="R10" s="15">
        <v>17.382</v>
      </c>
      <c r="S10" s="15">
        <v>0.008314</v>
      </c>
    </row>
    <row r="11" spans="1:19">
      <c r="A11" s="20"/>
      <c r="B11" s="15">
        <f t="shared" si="10"/>
        <v>1074</v>
      </c>
      <c r="C11" s="15">
        <f t="shared" si="13"/>
        <v>17.1251090926855</v>
      </c>
      <c r="D11" s="15">
        <v>0.06</v>
      </c>
      <c r="E11" s="16">
        <f t="shared" si="14"/>
        <v>0.00113354</v>
      </c>
      <c r="F11" s="17">
        <v>2.4</v>
      </c>
      <c r="G11" s="17">
        <f t="shared" si="11"/>
        <v>293</v>
      </c>
      <c r="H11" s="15">
        <f t="shared" si="2"/>
        <v>0.97866529504</v>
      </c>
      <c r="I11" s="17">
        <v>0.019</v>
      </c>
      <c r="J11" s="22">
        <f t="shared" si="15"/>
        <v>4.50060574041406</v>
      </c>
      <c r="K11" s="22">
        <f t="shared" si="16"/>
        <v>1.06747389193397</v>
      </c>
      <c r="L11" s="22">
        <f t="shared" si="17"/>
        <v>1.70477490167199</v>
      </c>
      <c r="M11" s="22">
        <f t="shared" si="18"/>
        <v>0.404346171187109</v>
      </c>
      <c r="N11" s="22">
        <f t="shared" si="19"/>
        <v>1.53429741150479</v>
      </c>
      <c r="O11" s="23">
        <f t="shared" si="20"/>
        <v>0.363911554068399</v>
      </c>
      <c r="P11" s="15">
        <f t="shared" si="21"/>
        <v>17.1251090926855</v>
      </c>
      <c r="Q11" s="17">
        <f t="shared" si="12"/>
        <v>0.58628</v>
      </c>
      <c r="R11" s="15">
        <v>17.382</v>
      </c>
      <c r="S11" s="15">
        <v>0.008314</v>
      </c>
    </row>
    <row r="12" spans="1:19">
      <c r="A12" s="20"/>
      <c r="B12" s="15">
        <f t="shared" si="10"/>
        <v>1074</v>
      </c>
      <c r="C12" s="15">
        <f t="shared" si="13"/>
        <v>18.5522015170759</v>
      </c>
      <c r="D12" s="15">
        <v>0.06</v>
      </c>
      <c r="E12" s="16">
        <f t="shared" si="14"/>
        <v>0.00113354</v>
      </c>
      <c r="F12" s="17">
        <v>2.6</v>
      </c>
      <c r="G12" s="17">
        <f t="shared" si="11"/>
        <v>293</v>
      </c>
      <c r="H12" s="15">
        <f t="shared" si="2"/>
        <v>0.97708135776</v>
      </c>
      <c r="I12" s="17">
        <v>0.019</v>
      </c>
      <c r="J12" s="22">
        <f t="shared" si="15"/>
        <v>4.32258170694427</v>
      </c>
      <c r="K12" s="22">
        <f t="shared" si="16"/>
        <v>1.11248732153248</v>
      </c>
      <c r="L12" s="22">
        <f t="shared" si="17"/>
        <v>1.63734155566071</v>
      </c>
      <c r="M12" s="22">
        <f t="shared" si="18"/>
        <v>0.421396712701695</v>
      </c>
      <c r="N12" s="22">
        <f t="shared" si="19"/>
        <v>1.47360740009464</v>
      </c>
      <c r="O12" s="23">
        <f t="shared" si="20"/>
        <v>0.379257041431526</v>
      </c>
      <c r="P12" s="15">
        <f t="shared" si="21"/>
        <v>18.5522015170759</v>
      </c>
      <c r="Q12" s="17">
        <f t="shared" si="12"/>
        <v>0.58628</v>
      </c>
      <c r="R12" s="15">
        <v>17.382</v>
      </c>
      <c r="S12" s="15">
        <v>0.008314</v>
      </c>
    </row>
    <row r="13" spans="1:19">
      <c r="A13" s="18"/>
      <c r="B13" s="15">
        <f t="shared" si="10"/>
        <v>1074</v>
      </c>
      <c r="C13" s="15">
        <f t="shared" si="13"/>
        <v>19.9792939414664</v>
      </c>
      <c r="D13" s="15">
        <v>0.06</v>
      </c>
      <c r="E13" s="16">
        <f t="shared" si="14"/>
        <v>0.00113354</v>
      </c>
      <c r="F13" s="17">
        <v>2.8</v>
      </c>
      <c r="G13" s="17">
        <f t="shared" si="11"/>
        <v>293</v>
      </c>
      <c r="H13" s="15">
        <f t="shared" si="2"/>
        <v>0.97552672432</v>
      </c>
      <c r="I13" s="17">
        <v>0.019</v>
      </c>
      <c r="J13" s="22">
        <f t="shared" si="15"/>
        <v>4.16393523138007</v>
      </c>
      <c r="K13" s="22">
        <f t="shared" si="16"/>
        <v>1.15593140735955</v>
      </c>
      <c r="L13" s="22">
        <f t="shared" si="17"/>
        <v>1.57724819370457</v>
      </c>
      <c r="M13" s="22">
        <f t="shared" si="18"/>
        <v>0.437852805818011</v>
      </c>
      <c r="N13" s="22">
        <f t="shared" si="19"/>
        <v>1.41952337433412</v>
      </c>
      <c r="O13" s="23">
        <f t="shared" si="20"/>
        <v>0.394067525236209</v>
      </c>
      <c r="P13" s="15">
        <f t="shared" si="21"/>
        <v>19.9792939414664</v>
      </c>
      <c r="Q13" s="17">
        <f t="shared" si="12"/>
        <v>0.58628</v>
      </c>
      <c r="R13" s="15">
        <v>17.382</v>
      </c>
      <c r="S13" s="15">
        <v>0.008314</v>
      </c>
    </row>
    <row r="14" spans="1:19">
      <c r="A14" s="18"/>
      <c r="B14" s="15">
        <f t="shared" si="10"/>
        <v>1074</v>
      </c>
      <c r="C14" s="15">
        <f t="shared" si="13"/>
        <v>20.9168936642909</v>
      </c>
      <c r="D14" s="15">
        <v>0.06</v>
      </c>
      <c r="E14" s="16">
        <f t="shared" si="14"/>
        <v>0.00113354</v>
      </c>
      <c r="F14" s="17">
        <v>3</v>
      </c>
      <c r="G14" s="17">
        <f t="shared" si="11"/>
        <v>293</v>
      </c>
      <c r="H14" s="15">
        <f t="shared" si="2"/>
        <v>0.97400128</v>
      </c>
      <c r="I14" s="17">
        <v>0.019</v>
      </c>
      <c r="J14" s="22">
        <f t="shared" si="15"/>
        <v>4.06863579216069</v>
      </c>
      <c r="K14" s="22">
        <f t="shared" si="16"/>
        <v>1.21204789237582</v>
      </c>
      <c r="L14" s="22">
        <f t="shared" si="17"/>
        <v>1.54114992127299</v>
      </c>
      <c r="M14" s="22">
        <f t="shared" si="18"/>
        <v>0.459109050142355</v>
      </c>
      <c r="N14" s="22">
        <f t="shared" si="19"/>
        <v>1.38703492914569</v>
      </c>
      <c r="O14" s="23">
        <f t="shared" si="20"/>
        <v>0.41319814512812</v>
      </c>
      <c r="P14" s="15">
        <f t="shared" si="21"/>
        <v>20.9168936642909</v>
      </c>
      <c r="Q14" s="17">
        <f t="shared" si="12"/>
        <v>0.58628</v>
      </c>
      <c r="R14" s="15">
        <f>Q14*28.97</f>
        <v>16.9845316</v>
      </c>
      <c r="S14" s="15">
        <v>0.008314</v>
      </c>
    </row>
    <row r="15" spans="1:19">
      <c r="A15" s="18"/>
      <c r="B15" s="15">
        <f t="shared" si="10"/>
        <v>1074</v>
      </c>
      <c r="C15" s="15">
        <f t="shared" si="13"/>
        <v>22.8334787902473</v>
      </c>
      <c r="D15" s="15">
        <v>0.06</v>
      </c>
      <c r="E15" s="16">
        <f t="shared" si="14"/>
        <v>0.00113354</v>
      </c>
      <c r="F15" s="17">
        <v>3.2</v>
      </c>
      <c r="G15" s="17">
        <f t="shared" si="11"/>
        <v>293</v>
      </c>
      <c r="H15" s="15">
        <f t="shared" si="2"/>
        <v>0.97250491008</v>
      </c>
      <c r="I15" s="17">
        <v>0.019</v>
      </c>
      <c r="J15" s="22">
        <f t="shared" si="15"/>
        <v>3.89236524944481</v>
      </c>
      <c r="K15" s="22">
        <f t="shared" si="16"/>
        <v>1.23874239282469</v>
      </c>
      <c r="L15" s="22">
        <f t="shared" si="17"/>
        <v>1.47438077630485</v>
      </c>
      <c r="M15" s="22">
        <f t="shared" si="18"/>
        <v>0.469220603342685</v>
      </c>
      <c r="N15" s="22">
        <f t="shared" si="19"/>
        <v>1.32694269867437</v>
      </c>
      <c r="O15" s="23">
        <f t="shared" si="20"/>
        <v>0.422298543008417</v>
      </c>
      <c r="P15" s="15">
        <f t="shared" si="21"/>
        <v>22.8334787902473</v>
      </c>
      <c r="Q15" s="17">
        <f t="shared" si="12"/>
        <v>0.58628</v>
      </c>
      <c r="R15" s="15">
        <v>17.382</v>
      </c>
      <c r="S15" s="15">
        <v>0.008314</v>
      </c>
    </row>
    <row r="16" spans="1:19">
      <c r="A16" s="18"/>
      <c r="B16" s="15">
        <f t="shared" si="10"/>
        <v>1074</v>
      </c>
      <c r="C16" s="15">
        <f t="shared" si="13"/>
        <v>24.2605712146378</v>
      </c>
      <c r="D16" s="15">
        <v>0.06</v>
      </c>
      <c r="E16" s="16">
        <f t="shared" si="14"/>
        <v>0.00113354</v>
      </c>
      <c r="F16" s="17">
        <v>3.4</v>
      </c>
      <c r="G16" s="17">
        <f t="shared" si="11"/>
        <v>293</v>
      </c>
      <c r="H16" s="15">
        <f t="shared" si="2"/>
        <v>0.97103749984</v>
      </c>
      <c r="I16" s="17">
        <v>0.019</v>
      </c>
      <c r="J16" s="22">
        <f t="shared" si="15"/>
        <v>3.7748666507766</v>
      </c>
      <c r="K16" s="22">
        <f t="shared" si="16"/>
        <v>1.27836175099209</v>
      </c>
      <c r="L16" s="22">
        <f t="shared" si="17"/>
        <v>1.42987373135477</v>
      </c>
      <c r="M16" s="22">
        <f t="shared" si="18"/>
        <v>0.484227935981851</v>
      </c>
      <c r="N16" s="22">
        <f t="shared" si="19"/>
        <v>1.2868863582193</v>
      </c>
      <c r="O16" s="23">
        <f t="shared" si="20"/>
        <v>0.435805142383666</v>
      </c>
      <c r="P16" s="15">
        <f t="shared" si="21"/>
        <v>24.2605712146378</v>
      </c>
      <c r="Q16" s="17">
        <f t="shared" si="12"/>
        <v>0.58628</v>
      </c>
      <c r="R16" s="15">
        <v>17.382</v>
      </c>
      <c r="S16" s="15">
        <v>0.008314</v>
      </c>
    </row>
    <row r="17" spans="1:19">
      <c r="A17" s="18"/>
      <c r="B17" s="15">
        <f t="shared" si="10"/>
        <v>1074</v>
      </c>
      <c r="C17" s="15">
        <f t="shared" si="13"/>
        <v>25.6876636390282</v>
      </c>
      <c r="D17" s="15">
        <v>0.06</v>
      </c>
      <c r="E17" s="16">
        <f t="shared" si="14"/>
        <v>0.00113354</v>
      </c>
      <c r="F17" s="17">
        <v>3.6</v>
      </c>
      <c r="G17" s="17">
        <f t="shared" si="11"/>
        <v>293</v>
      </c>
      <c r="H17" s="15">
        <f t="shared" si="2"/>
        <v>0.96959893456</v>
      </c>
      <c r="I17" s="17">
        <v>0.019</v>
      </c>
      <c r="J17" s="22">
        <f t="shared" si="15"/>
        <v>3.66726352847355</v>
      </c>
      <c r="K17" s="22">
        <f t="shared" si="16"/>
        <v>1.31692708198244</v>
      </c>
      <c r="L17" s="22">
        <f t="shared" si="17"/>
        <v>1.38911497290665</v>
      </c>
      <c r="M17" s="22">
        <f t="shared" si="18"/>
        <v>0.49883601590244</v>
      </c>
      <c r="N17" s="22">
        <f t="shared" si="19"/>
        <v>1.25020347561598</v>
      </c>
      <c r="O17" s="23">
        <f t="shared" si="20"/>
        <v>0.448952414312196</v>
      </c>
      <c r="P17" s="15">
        <f t="shared" si="21"/>
        <v>25.6876636390282</v>
      </c>
      <c r="Q17" s="17">
        <f t="shared" si="12"/>
        <v>0.58628</v>
      </c>
      <c r="R17" s="15">
        <v>17.382</v>
      </c>
      <c r="S17" s="15">
        <v>0.008314</v>
      </c>
    </row>
    <row r="18" spans="1:19">
      <c r="A18" s="18"/>
      <c r="B18" s="15">
        <f t="shared" si="10"/>
        <v>1074</v>
      </c>
      <c r="C18" s="15">
        <f t="shared" si="13"/>
        <v>27.1147560634187</v>
      </c>
      <c r="D18" s="15">
        <v>0.06</v>
      </c>
      <c r="E18" s="16">
        <f t="shared" si="14"/>
        <v>0.00113354</v>
      </c>
      <c r="F18" s="17">
        <v>3.8</v>
      </c>
      <c r="G18" s="17">
        <f t="shared" si="11"/>
        <v>293</v>
      </c>
      <c r="H18" s="15">
        <f t="shared" si="2"/>
        <v>0.96818909952</v>
      </c>
      <c r="I18" s="17">
        <v>0.019</v>
      </c>
      <c r="J18" s="22">
        <f t="shared" si="15"/>
        <v>3.56823679189057</v>
      </c>
      <c r="K18" s="22">
        <f t="shared" si="16"/>
        <v>1.35452277923449</v>
      </c>
      <c r="L18" s="22">
        <f t="shared" si="17"/>
        <v>1.3516048454131</v>
      </c>
      <c r="M18" s="22">
        <f t="shared" si="18"/>
        <v>0.513076810316094</v>
      </c>
      <c r="N18" s="22">
        <f t="shared" si="19"/>
        <v>1.21644436087179</v>
      </c>
      <c r="O18" s="23">
        <f t="shared" si="20"/>
        <v>0.461769129284485</v>
      </c>
      <c r="P18" s="15">
        <f t="shared" si="21"/>
        <v>27.1147560634187</v>
      </c>
      <c r="Q18" s="17">
        <f t="shared" si="12"/>
        <v>0.58628</v>
      </c>
      <c r="R18" s="15">
        <v>17.382</v>
      </c>
      <c r="S18" s="15">
        <v>0.008314</v>
      </c>
    </row>
    <row r="19" spans="1:19">
      <c r="A19" s="18"/>
      <c r="B19" s="15">
        <f t="shared" si="10"/>
        <v>1074</v>
      </c>
      <c r="C19" s="15">
        <f t="shared" si="13"/>
        <v>27.8891915523879</v>
      </c>
      <c r="D19" s="15">
        <v>0.06</v>
      </c>
      <c r="E19" s="16">
        <f t="shared" si="14"/>
        <v>0.00113354</v>
      </c>
      <c r="F19" s="17">
        <v>4</v>
      </c>
      <c r="G19" s="17">
        <f t="shared" si="11"/>
        <v>293</v>
      </c>
      <c r="H19" s="15">
        <f t="shared" si="2"/>
        <v>0.96680788</v>
      </c>
      <c r="I19" s="17">
        <v>0.019</v>
      </c>
      <c r="J19" s="22">
        <f t="shared" si="15"/>
        <v>3.51769521378468</v>
      </c>
      <c r="K19" s="22">
        <f t="shared" si="16"/>
        <v>1.40762592218767</v>
      </c>
      <c r="L19" s="22">
        <f t="shared" si="17"/>
        <v>1.33246030825177</v>
      </c>
      <c r="M19" s="22">
        <f t="shared" si="18"/>
        <v>0.5331916371923</v>
      </c>
      <c r="N19" s="22">
        <f t="shared" si="19"/>
        <v>1.1992142774266</v>
      </c>
      <c r="O19" s="23">
        <f t="shared" si="20"/>
        <v>0.47987247347307</v>
      </c>
      <c r="P19" s="15">
        <f t="shared" si="21"/>
        <v>27.8891915523879</v>
      </c>
      <c r="Q19" s="17">
        <f t="shared" si="12"/>
        <v>0.58628</v>
      </c>
      <c r="R19" s="15">
        <f>Q19*28.97</f>
        <v>16.9845316</v>
      </c>
      <c r="S19" s="15">
        <v>0.008314</v>
      </c>
    </row>
    <row r="20" ht="14.25" spans="1:19">
      <c r="A20" s="18"/>
      <c r="B20" s="15">
        <f t="shared" si="10"/>
        <v>1074</v>
      </c>
      <c r="C20" s="15">
        <f t="shared" si="13"/>
        <v>0</v>
      </c>
      <c r="D20" s="15">
        <v>0.06</v>
      </c>
      <c r="E20" s="16">
        <f t="shared" si="14"/>
        <v>0.00301754</v>
      </c>
      <c r="F20" s="21"/>
      <c r="G20" s="17">
        <f t="shared" si="11"/>
        <v>293</v>
      </c>
      <c r="H20" s="15">
        <f t="shared" si="2"/>
        <v>1</v>
      </c>
      <c r="I20" s="17">
        <v>0.031</v>
      </c>
      <c r="J20" s="22" t="e">
        <f t="shared" si="15"/>
        <v>#DIV/0!</v>
      </c>
      <c r="K20" s="22" t="e">
        <f t="shared" si="16"/>
        <v>#DIV/0!</v>
      </c>
      <c r="L20" s="22" t="e">
        <f t="shared" si="17"/>
        <v>#DIV/0!</v>
      </c>
      <c r="M20" s="22" t="e">
        <f t="shared" si="18"/>
        <v>#DIV/0!</v>
      </c>
      <c r="N20" s="22" t="e">
        <f t="shared" si="19"/>
        <v>#DIV/0!</v>
      </c>
      <c r="O20" s="23" t="e">
        <f t="shared" si="20"/>
        <v>#DIV/0!</v>
      </c>
      <c r="P20" s="15">
        <f t="shared" si="21"/>
        <v>0</v>
      </c>
      <c r="Q20" s="17">
        <f t="shared" si="12"/>
        <v>0.58628</v>
      </c>
      <c r="R20" s="15">
        <v>17.382</v>
      </c>
      <c r="S20" s="15">
        <v>0.008314</v>
      </c>
    </row>
    <row r="21" ht="14.25" spans="1:19">
      <c r="A21" s="18"/>
      <c r="B21" s="15">
        <f t="shared" si="10"/>
        <v>1074</v>
      </c>
      <c r="C21" s="15">
        <f t="shared" si="13"/>
        <v>0</v>
      </c>
      <c r="D21" s="15">
        <v>0.06</v>
      </c>
      <c r="E21" s="16">
        <f t="shared" si="14"/>
        <v>0.00301754</v>
      </c>
      <c r="F21" s="21"/>
      <c r="G21" s="17">
        <f t="shared" si="11"/>
        <v>293</v>
      </c>
      <c r="H21" s="15">
        <f t="shared" si="2"/>
        <v>1</v>
      </c>
      <c r="I21" s="17">
        <v>0.031</v>
      </c>
      <c r="J21" s="22" t="e">
        <f t="shared" si="15"/>
        <v>#DIV/0!</v>
      </c>
      <c r="K21" s="22" t="e">
        <f t="shared" si="16"/>
        <v>#DIV/0!</v>
      </c>
      <c r="L21" s="22" t="e">
        <f t="shared" si="17"/>
        <v>#DIV/0!</v>
      </c>
      <c r="M21" s="22" t="e">
        <f t="shared" si="18"/>
        <v>#DIV/0!</v>
      </c>
      <c r="N21" s="22" t="e">
        <f t="shared" si="19"/>
        <v>#DIV/0!</v>
      </c>
      <c r="O21" s="23" t="e">
        <f t="shared" si="20"/>
        <v>#DIV/0!</v>
      </c>
      <c r="P21" s="15">
        <f t="shared" si="21"/>
        <v>0</v>
      </c>
      <c r="Q21" s="17">
        <f t="shared" si="12"/>
        <v>0.58628</v>
      </c>
      <c r="R21" s="15">
        <v>17.382</v>
      </c>
      <c r="S21" s="15">
        <v>0.008314</v>
      </c>
    </row>
    <row r="22" ht="14.25" spans="1:19">
      <c r="A22" s="18"/>
      <c r="B22" s="15">
        <f t="shared" si="10"/>
        <v>1074</v>
      </c>
      <c r="C22" s="15">
        <f t="shared" si="13"/>
        <v>0</v>
      </c>
      <c r="D22" s="15">
        <v>0.06</v>
      </c>
      <c r="E22" s="16">
        <f t="shared" si="14"/>
        <v>0.00301754</v>
      </c>
      <c r="F22" s="21"/>
      <c r="G22" s="17">
        <f t="shared" si="11"/>
        <v>293</v>
      </c>
      <c r="H22" s="15">
        <f t="shared" si="2"/>
        <v>1</v>
      </c>
      <c r="I22" s="17">
        <v>0.031</v>
      </c>
      <c r="J22" s="22" t="e">
        <f t="shared" si="15"/>
        <v>#DIV/0!</v>
      </c>
      <c r="K22" s="22" t="e">
        <f t="shared" si="16"/>
        <v>#DIV/0!</v>
      </c>
      <c r="L22" s="22" t="e">
        <f t="shared" si="17"/>
        <v>#DIV/0!</v>
      </c>
      <c r="M22" s="22" t="e">
        <f t="shared" si="18"/>
        <v>#DIV/0!</v>
      </c>
      <c r="N22" s="22" t="e">
        <f t="shared" si="19"/>
        <v>#DIV/0!</v>
      </c>
      <c r="O22" s="23" t="e">
        <f t="shared" si="20"/>
        <v>#DIV/0!</v>
      </c>
      <c r="P22" s="15">
        <f t="shared" si="21"/>
        <v>0</v>
      </c>
      <c r="Q22" s="17">
        <f t="shared" si="12"/>
        <v>0.58628</v>
      </c>
      <c r="R22" s="15">
        <v>17.382</v>
      </c>
      <c r="S22" s="15">
        <v>0.008314</v>
      </c>
    </row>
    <row r="23" ht="14.25" spans="1:19">
      <c r="A23" s="18"/>
      <c r="B23" s="15">
        <f t="shared" si="10"/>
        <v>1074</v>
      </c>
      <c r="C23" s="15">
        <f t="shared" si="13"/>
        <v>0</v>
      </c>
      <c r="D23" s="15">
        <v>0.06</v>
      </c>
      <c r="E23" s="16">
        <f t="shared" si="14"/>
        <v>0.00301754</v>
      </c>
      <c r="F23" s="21"/>
      <c r="G23" s="17">
        <f t="shared" si="11"/>
        <v>293</v>
      </c>
      <c r="H23" s="15">
        <f t="shared" si="2"/>
        <v>1</v>
      </c>
      <c r="I23" s="17">
        <v>0.031</v>
      </c>
      <c r="J23" s="22" t="e">
        <f t="shared" si="15"/>
        <v>#DIV/0!</v>
      </c>
      <c r="K23" s="22" t="e">
        <f t="shared" si="16"/>
        <v>#DIV/0!</v>
      </c>
      <c r="L23" s="22" t="e">
        <f t="shared" si="17"/>
        <v>#DIV/0!</v>
      </c>
      <c r="M23" s="22" t="e">
        <f t="shared" si="18"/>
        <v>#DIV/0!</v>
      </c>
      <c r="N23" s="22" t="e">
        <f t="shared" si="19"/>
        <v>#DIV/0!</v>
      </c>
      <c r="O23" s="23" t="e">
        <f t="shared" si="20"/>
        <v>#DIV/0!</v>
      </c>
      <c r="P23" s="15">
        <f t="shared" si="21"/>
        <v>0</v>
      </c>
      <c r="Q23" s="17">
        <f t="shared" si="12"/>
        <v>0.58628</v>
      </c>
      <c r="R23" s="15">
        <v>17.382</v>
      </c>
      <c r="S23" s="15">
        <v>0.008314</v>
      </c>
    </row>
    <row r="24" ht="14.25" spans="1:19">
      <c r="A24" s="18"/>
      <c r="B24" s="15">
        <f t="shared" si="10"/>
        <v>1074</v>
      </c>
      <c r="C24" s="15">
        <f t="shared" si="13"/>
        <v>0</v>
      </c>
      <c r="D24" s="15">
        <v>0.06</v>
      </c>
      <c r="E24" s="16">
        <f t="shared" si="14"/>
        <v>0.00301754</v>
      </c>
      <c r="F24" s="21"/>
      <c r="G24" s="17">
        <f t="shared" si="11"/>
        <v>293</v>
      </c>
      <c r="H24" s="15">
        <f t="shared" si="2"/>
        <v>1</v>
      </c>
      <c r="I24" s="17">
        <v>0.031</v>
      </c>
      <c r="J24" s="22" t="e">
        <f t="shared" si="15"/>
        <v>#DIV/0!</v>
      </c>
      <c r="K24" s="22" t="e">
        <f t="shared" si="16"/>
        <v>#DIV/0!</v>
      </c>
      <c r="L24" s="22" t="e">
        <f t="shared" si="17"/>
        <v>#DIV/0!</v>
      </c>
      <c r="M24" s="22" t="e">
        <f t="shared" si="18"/>
        <v>#DIV/0!</v>
      </c>
      <c r="N24" s="22" t="e">
        <f t="shared" si="19"/>
        <v>#DIV/0!</v>
      </c>
      <c r="O24" s="23" t="e">
        <f t="shared" si="20"/>
        <v>#DIV/0!</v>
      </c>
      <c r="P24" s="15">
        <f t="shared" si="21"/>
        <v>0</v>
      </c>
      <c r="Q24" s="17">
        <f t="shared" si="12"/>
        <v>0.58628</v>
      </c>
      <c r="R24" s="15">
        <f>Q24*28.97</f>
        <v>16.9845316</v>
      </c>
      <c r="S24" s="15">
        <v>0.008314</v>
      </c>
    </row>
    <row r="25" ht="14.25" spans="1:19">
      <c r="A25" s="18"/>
      <c r="B25" s="15">
        <f t="shared" si="10"/>
        <v>1074</v>
      </c>
      <c r="C25" s="15">
        <f t="shared" si="13"/>
        <v>0</v>
      </c>
      <c r="D25" s="15">
        <v>0.06</v>
      </c>
      <c r="E25" s="16">
        <f t="shared" si="14"/>
        <v>0.00301754</v>
      </c>
      <c r="F25" s="21"/>
      <c r="G25" s="17">
        <f t="shared" si="11"/>
        <v>293</v>
      </c>
      <c r="H25" s="15">
        <f t="shared" si="2"/>
        <v>1</v>
      </c>
      <c r="I25" s="17">
        <v>0.031</v>
      </c>
      <c r="J25" s="22" t="e">
        <f t="shared" si="15"/>
        <v>#DIV/0!</v>
      </c>
      <c r="K25" s="22" t="e">
        <f t="shared" si="16"/>
        <v>#DIV/0!</v>
      </c>
      <c r="L25" s="22" t="e">
        <f t="shared" si="17"/>
        <v>#DIV/0!</v>
      </c>
      <c r="M25" s="22" t="e">
        <f t="shared" si="18"/>
        <v>#DIV/0!</v>
      </c>
      <c r="N25" s="22" t="e">
        <f t="shared" si="19"/>
        <v>#DIV/0!</v>
      </c>
      <c r="O25" s="23" t="e">
        <f t="shared" si="20"/>
        <v>#DIV/0!</v>
      </c>
      <c r="P25" s="15">
        <f t="shared" si="21"/>
        <v>0</v>
      </c>
      <c r="Q25" s="17">
        <f t="shared" si="12"/>
        <v>0.58628</v>
      </c>
      <c r="R25" s="15">
        <v>17.382</v>
      </c>
      <c r="S25" s="15">
        <v>0.008314</v>
      </c>
    </row>
    <row r="26" ht="14.25" spans="1:19">
      <c r="A26" s="18"/>
      <c r="B26" s="15">
        <f t="shared" si="10"/>
        <v>1074</v>
      </c>
      <c r="C26" s="15">
        <f t="shared" si="13"/>
        <v>0</v>
      </c>
      <c r="D26" s="15">
        <v>0.06</v>
      </c>
      <c r="E26" s="16">
        <f t="shared" si="14"/>
        <v>0.00301754</v>
      </c>
      <c r="F26" s="21"/>
      <c r="G26" s="17">
        <f t="shared" si="11"/>
        <v>293</v>
      </c>
      <c r="H26" s="15">
        <f t="shared" si="2"/>
        <v>1</v>
      </c>
      <c r="I26" s="17">
        <v>0.031</v>
      </c>
      <c r="J26" s="22" t="e">
        <f t="shared" si="15"/>
        <v>#DIV/0!</v>
      </c>
      <c r="K26" s="22" t="e">
        <f t="shared" si="16"/>
        <v>#DIV/0!</v>
      </c>
      <c r="L26" s="22" t="e">
        <f t="shared" si="17"/>
        <v>#DIV/0!</v>
      </c>
      <c r="M26" s="22" t="e">
        <f t="shared" si="18"/>
        <v>#DIV/0!</v>
      </c>
      <c r="N26" s="22" t="e">
        <f t="shared" si="19"/>
        <v>#DIV/0!</v>
      </c>
      <c r="O26" s="23" t="e">
        <f t="shared" si="20"/>
        <v>#DIV/0!</v>
      </c>
      <c r="P26" s="15">
        <f t="shared" si="21"/>
        <v>0</v>
      </c>
      <c r="Q26" s="17">
        <f t="shared" si="12"/>
        <v>0.58628</v>
      </c>
      <c r="R26" s="15">
        <v>17.382</v>
      </c>
      <c r="S26" s="15">
        <v>0.008314</v>
      </c>
    </row>
    <row r="27" ht="14.25" spans="1:19">
      <c r="A27" s="18"/>
      <c r="B27" s="15">
        <f t="shared" si="10"/>
        <v>1074</v>
      </c>
      <c r="C27" s="15">
        <f t="shared" si="13"/>
        <v>0</v>
      </c>
      <c r="D27" s="15">
        <v>0.06</v>
      </c>
      <c r="E27" s="16">
        <f t="shared" si="14"/>
        <v>0.00301754</v>
      </c>
      <c r="F27" s="21"/>
      <c r="G27" s="17">
        <f t="shared" si="11"/>
        <v>293</v>
      </c>
      <c r="H27" s="15">
        <f t="shared" si="2"/>
        <v>1</v>
      </c>
      <c r="I27" s="17">
        <v>0.031</v>
      </c>
      <c r="J27" s="22" t="e">
        <f t="shared" si="15"/>
        <v>#DIV/0!</v>
      </c>
      <c r="K27" s="22" t="e">
        <f t="shared" si="16"/>
        <v>#DIV/0!</v>
      </c>
      <c r="L27" s="22" t="e">
        <f t="shared" si="17"/>
        <v>#DIV/0!</v>
      </c>
      <c r="M27" s="22" t="e">
        <f t="shared" si="18"/>
        <v>#DIV/0!</v>
      </c>
      <c r="N27" s="22" t="e">
        <f t="shared" si="19"/>
        <v>#DIV/0!</v>
      </c>
      <c r="O27" s="23" t="e">
        <f t="shared" si="20"/>
        <v>#DIV/0!</v>
      </c>
      <c r="P27" s="15">
        <f t="shared" si="21"/>
        <v>0</v>
      </c>
      <c r="Q27" s="17">
        <f t="shared" si="12"/>
        <v>0.58628</v>
      </c>
      <c r="R27" s="15">
        <v>17.382</v>
      </c>
      <c r="S27" s="15">
        <v>0.008314</v>
      </c>
    </row>
    <row r="28" ht="14.25" spans="1:19">
      <c r="A28" s="18"/>
      <c r="B28" s="15">
        <f t="shared" si="10"/>
        <v>1074</v>
      </c>
      <c r="C28" s="15">
        <f t="shared" si="13"/>
        <v>0</v>
      </c>
      <c r="D28" s="15">
        <v>0.06</v>
      </c>
      <c r="E28" s="16">
        <f t="shared" si="14"/>
        <v>0.00301754</v>
      </c>
      <c r="F28" s="21"/>
      <c r="G28" s="17">
        <f t="shared" si="11"/>
        <v>293</v>
      </c>
      <c r="H28" s="15">
        <f t="shared" si="2"/>
        <v>1</v>
      </c>
      <c r="I28" s="17">
        <v>0.031</v>
      </c>
      <c r="J28" s="22" t="e">
        <f t="shared" si="15"/>
        <v>#DIV/0!</v>
      </c>
      <c r="K28" s="22" t="e">
        <f t="shared" si="16"/>
        <v>#DIV/0!</v>
      </c>
      <c r="L28" s="22" t="e">
        <f t="shared" si="17"/>
        <v>#DIV/0!</v>
      </c>
      <c r="M28" s="22" t="e">
        <f t="shared" si="18"/>
        <v>#DIV/0!</v>
      </c>
      <c r="N28" s="22" t="e">
        <f t="shared" si="19"/>
        <v>#DIV/0!</v>
      </c>
      <c r="O28" s="23" t="e">
        <f t="shared" si="20"/>
        <v>#DIV/0!</v>
      </c>
      <c r="P28" s="15">
        <f t="shared" si="21"/>
        <v>0</v>
      </c>
      <c r="Q28" s="17">
        <f t="shared" si="12"/>
        <v>0.58628</v>
      </c>
      <c r="R28" s="15">
        <v>17.382</v>
      </c>
      <c r="S28" s="15">
        <v>0.008314</v>
      </c>
    </row>
    <row r="29" ht="14.25" spans="1:19">
      <c r="A29" s="18"/>
      <c r="B29" s="15">
        <f t="shared" si="10"/>
        <v>1074</v>
      </c>
      <c r="C29" s="15">
        <f t="shared" si="13"/>
        <v>0</v>
      </c>
      <c r="D29" s="15">
        <v>0.06</v>
      </c>
      <c r="E29" s="16">
        <f t="shared" si="14"/>
        <v>0.00301754</v>
      </c>
      <c r="F29" s="21"/>
      <c r="G29" s="17">
        <f t="shared" si="11"/>
        <v>293</v>
      </c>
      <c r="H29" s="15">
        <f t="shared" si="2"/>
        <v>1</v>
      </c>
      <c r="I29" s="17">
        <v>0.031</v>
      </c>
      <c r="J29" s="22" t="e">
        <f t="shared" ref="J29:J35" si="22">6.6*POWER((B29-C29)*D29/C29/C29,1/4)</f>
        <v>#DIV/0!</v>
      </c>
      <c r="K29" s="22" t="e">
        <f t="shared" ref="K29:K35" si="23">2.5*10000*J29*E29*F29/G29/H29</f>
        <v>#DIV/0!</v>
      </c>
      <c r="L29" s="22" t="e">
        <f t="shared" ref="L29:L35" si="24">2.5*POWER((B29-C29)*D29/C29/C29,1/4)</f>
        <v>#DIV/0!</v>
      </c>
      <c r="M29" s="22" t="e">
        <f t="shared" ref="M29:M35" si="25">2.5*10000*L29*E29*F29/G29/H29</f>
        <v>#DIV/0!</v>
      </c>
      <c r="N29" s="22" t="e">
        <f t="shared" ref="N29:N35" si="26">2.25*POWER((B29-C29)*D29/C29/C29,1/4)</f>
        <v>#DIV/0!</v>
      </c>
      <c r="O29" s="23" t="e">
        <f t="shared" ref="O29:O35" si="27">2.5*10000*N29*E29*F29/G29/H29</f>
        <v>#DIV/0!</v>
      </c>
      <c r="P29" s="15">
        <f t="shared" ref="P29:P35" si="28">R29*F29/S29/G29</f>
        <v>0</v>
      </c>
      <c r="Q29" s="17">
        <f t="shared" si="12"/>
        <v>0.58628</v>
      </c>
      <c r="R29" s="15">
        <v>17.382</v>
      </c>
      <c r="S29" s="15">
        <v>0.008314</v>
      </c>
    </row>
    <row r="30" ht="14.25" spans="1:19">
      <c r="A30" s="18"/>
      <c r="B30" s="15">
        <f t="shared" si="10"/>
        <v>1074</v>
      </c>
      <c r="C30" s="15">
        <f t="shared" si="13"/>
        <v>0</v>
      </c>
      <c r="D30" s="15">
        <v>0.06</v>
      </c>
      <c r="E30" s="16">
        <f t="shared" si="14"/>
        <v>0.00301754</v>
      </c>
      <c r="F30" s="21"/>
      <c r="G30" s="17">
        <f t="shared" si="11"/>
        <v>293</v>
      </c>
      <c r="H30" s="15">
        <f t="shared" si="2"/>
        <v>1</v>
      </c>
      <c r="I30" s="17">
        <v>0.031</v>
      </c>
      <c r="J30" s="22" t="e">
        <f t="shared" si="22"/>
        <v>#DIV/0!</v>
      </c>
      <c r="K30" s="22" t="e">
        <f t="shared" si="23"/>
        <v>#DIV/0!</v>
      </c>
      <c r="L30" s="22" t="e">
        <f t="shared" si="24"/>
        <v>#DIV/0!</v>
      </c>
      <c r="M30" s="22" t="e">
        <f t="shared" si="25"/>
        <v>#DIV/0!</v>
      </c>
      <c r="N30" s="22" t="e">
        <f t="shared" si="26"/>
        <v>#DIV/0!</v>
      </c>
      <c r="O30" s="23" t="e">
        <f t="shared" si="27"/>
        <v>#DIV/0!</v>
      </c>
      <c r="P30" s="15">
        <f t="shared" si="28"/>
        <v>0</v>
      </c>
      <c r="Q30" s="17">
        <f t="shared" si="12"/>
        <v>0.58628</v>
      </c>
      <c r="R30" s="15">
        <v>17.382</v>
      </c>
      <c r="S30" s="15">
        <v>0.008314</v>
      </c>
    </row>
    <row r="31" ht="14.25" spans="1:19">
      <c r="A31" s="18"/>
      <c r="B31" s="15">
        <f t="shared" si="10"/>
        <v>1074</v>
      </c>
      <c r="C31" s="15">
        <f t="shared" si="13"/>
        <v>0</v>
      </c>
      <c r="D31" s="15">
        <v>0.06</v>
      </c>
      <c r="E31" s="16">
        <f t="shared" si="14"/>
        <v>0.00301754</v>
      </c>
      <c r="F31" s="21"/>
      <c r="G31" s="17">
        <f t="shared" si="11"/>
        <v>293</v>
      </c>
      <c r="H31" s="15">
        <f t="shared" si="2"/>
        <v>1</v>
      </c>
      <c r="I31" s="17">
        <v>0.031</v>
      </c>
      <c r="J31" s="22" t="e">
        <f t="shared" si="22"/>
        <v>#DIV/0!</v>
      </c>
      <c r="K31" s="22" t="e">
        <f t="shared" si="23"/>
        <v>#DIV/0!</v>
      </c>
      <c r="L31" s="22" t="e">
        <f t="shared" si="24"/>
        <v>#DIV/0!</v>
      </c>
      <c r="M31" s="22" t="e">
        <f t="shared" si="25"/>
        <v>#DIV/0!</v>
      </c>
      <c r="N31" s="22" t="e">
        <f t="shared" si="26"/>
        <v>#DIV/0!</v>
      </c>
      <c r="O31" s="23" t="e">
        <f t="shared" si="27"/>
        <v>#DIV/0!</v>
      </c>
      <c r="P31" s="15">
        <f t="shared" si="28"/>
        <v>0</v>
      </c>
      <c r="Q31" s="17">
        <f t="shared" si="12"/>
        <v>0.58628</v>
      </c>
      <c r="R31" s="15">
        <v>17.382</v>
      </c>
      <c r="S31" s="15">
        <v>0.008314</v>
      </c>
    </row>
    <row r="32" ht="14.25" spans="1:19">
      <c r="A32" s="18"/>
      <c r="B32" s="15">
        <f t="shared" si="10"/>
        <v>1074</v>
      </c>
      <c r="C32" s="15">
        <f t="shared" si="13"/>
        <v>0</v>
      </c>
      <c r="D32" s="15">
        <v>0.06</v>
      </c>
      <c r="E32" s="16">
        <f t="shared" si="14"/>
        <v>0.00301754</v>
      </c>
      <c r="F32" s="21"/>
      <c r="G32" s="17">
        <f t="shared" si="11"/>
        <v>293</v>
      </c>
      <c r="H32" s="15">
        <f t="shared" si="2"/>
        <v>1</v>
      </c>
      <c r="I32" s="17">
        <v>0.031</v>
      </c>
      <c r="J32" s="22" t="e">
        <f t="shared" si="22"/>
        <v>#DIV/0!</v>
      </c>
      <c r="K32" s="22" t="e">
        <f t="shared" si="23"/>
        <v>#DIV/0!</v>
      </c>
      <c r="L32" s="22" t="e">
        <f t="shared" si="24"/>
        <v>#DIV/0!</v>
      </c>
      <c r="M32" s="22" t="e">
        <f t="shared" si="25"/>
        <v>#DIV/0!</v>
      </c>
      <c r="N32" s="22" t="e">
        <f t="shared" si="26"/>
        <v>#DIV/0!</v>
      </c>
      <c r="O32" s="23" t="e">
        <f t="shared" si="27"/>
        <v>#DIV/0!</v>
      </c>
      <c r="P32" s="15">
        <f t="shared" si="28"/>
        <v>0</v>
      </c>
      <c r="Q32" s="17">
        <f t="shared" si="12"/>
        <v>0.58628</v>
      </c>
      <c r="R32" s="15">
        <v>17.382</v>
      </c>
      <c r="S32" s="15">
        <v>0.008314</v>
      </c>
    </row>
    <row r="33" ht="14.25" spans="1:19">
      <c r="A33" s="18"/>
      <c r="B33" s="15">
        <f t="shared" si="10"/>
        <v>1074</v>
      </c>
      <c r="C33" s="15">
        <f t="shared" si="13"/>
        <v>0</v>
      </c>
      <c r="D33" s="15">
        <v>0.06</v>
      </c>
      <c r="E33" s="16">
        <f t="shared" si="14"/>
        <v>0.00301754</v>
      </c>
      <c r="F33" s="21"/>
      <c r="G33" s="17">
        <f t="shared" si="11"/>
        <v>293</v>
      </c>
      <c r="H33" s="15">
        <f t="shared" si="2"/>
        <v>1</v>
      </c>
      <c r="I33" s="17">
        <v>0.031</v>
      </c>
      <c r="J33" s="22" t="e">
        <f t="shared" si="22"/>
        <v>#DIV/0!</v>
      </c>
      <c r="K33" s="22" t="e">
        <f t="shared" si="23"/>
        <v>#DIV/0!</v>
      </c>
      <c r="L33" s="22" t="e">
        <f t="shared" si="24"/>
        <v>#DIV/0!</v>
      </c>
      <c r="M33" s="22" t="e">
        <f t="shared" si="25"/>
        <v>#DIV/0!</v>
      </c>
      <c r="N33" s="22" t="e">
        <f t="shared" si="26"/>
        <v>#DIV/0!</v>
      </c>
      <c r="O33" s="23" t="e">
        <f t="shared" si="27"/>
        <v>#DIV/0!</v>
      </c>
      <c r="P33" s="15">
        <f t="shared" si="28"/>
        <v>0</v>
      </c>
      <c r="Q33" s="17">
        <f t="shared" si="12"/>
        <v>0.58628</v>
      </c>
      <c r="R33" s="15">
        <v>17.382</v>
      </c>
      <c r="S33" s="15">
        <v>0.008314</v>
      </c>
    </row>
    <row r="34" ht="14.25" spans="1:19">
      <c r="A34" s="18"/>
      <c r="B34" s="15">
        <f t="shared" si="10"/>
        <v>1074</v>
      </c>
      <c r="C34" s="15">
        <f t="shared" si="13"/>
        <v>0</v>
      </c>
      <c r="D34" s="15">
        <v>0.06</v>
      </c>
      <c r="E34" s="16">
        <f t="shared" si="14"/>
        <v>0.00301754</v>
      </c>
      <c r="F34" s="21"/>
      <c r="G34" s="17">
        <f t="shared" si="11"/>
        <v>293</v>
      </c>
      <c r="H34" s="15">
        <f t="shared" si="2"/>
        <v>1</v>
      </c>
      <c r="I34" s="17">
        <v>0.031</v>
      </c>
      <c r="J34" s="22" t="e">
        <f t="shared" si="22"/>
        <v>#DIV/0!</v>
      </c>
      <c r="K34" s="22" t="e">
        <f t="shared" si="23"/>
        <v>#DIV/0!</v>
      </c>
      <c r="L34" s="22" t="e">
        <f t="shared" si="24"/>
        <v>#DIV/0!</v>
      </c>
      <c r="M34" s="22" t="e">
        <f t="shared" si="25"/>
        <v>#DIV/0!</v>
      </c>
      <c r="N34" s="22" t="e">
        <f t="shared" si="26"/>
        <v>#DIV/0!</v>
      </c>
      <c r="O34" s="23" t="e">
        <f t="shared" si="27"/>
        <v>#DIV/0!</v>
      </c>
      <c r="P34" s="15">
        <f t="shared" si="28"/>
        <v>0</v>
      </c>
      <c r="Q34" s="17">
        <f t="shared" si="12"/>
        <v>0.58628</v>
      </c>
      <c r="R34" s="15">
        <v>17.382</v>
      </c>
      <c r="S34" s="15">
        <v>0.008314</v>
      </c>
    </row>
    <row r="35" ht="14.25" spans="1:19">
      <c r="A35" s="18"/>
      <c r="B35" s="15">
        <f t="shared" si="10"/>
        <v>1074</v>
      </c>
      <c r="C35" s="15">
        <f t="shared" si="13"/>
        <v>0</v>
      </c>
      <c r="D35" s="15">
        <v>0.06</v>
      </c>
      <c r="E35" s="16">
        <f t="shared" si="14"/>
        <v>0.00301754</v>
      </c>
      <c r="F35" s="21"/>
      <c r="G35" s="17">
        <f t="shared" si="11"/>
        <v>293</v>
      </c>
      <c r="H35" s="15">
        <f t="shared" si="2"/>
        <v>1</v>
      </c>
      <c r="I35" s="17">
        <v>0.031</v>
      </c>
      <c r="J35" s="22" t="e">
        <f t="shared" si="22"/>
        <v>#DIV/0!</v>
      </c>
      <c r="K35" s="22" t="e">
        <f t="shared" si="23"/>
        <v>#DIV/0!</v>
      </c>
      <c r="L35" s="22" t="e">
        <f t="shared" si="24"/>
        <v>#DIV/0!</v>
      </c>
      <c r="M35" s="22" t="e">
        <f t="shared" si="25"/>
        <v>#DIV/0!</v>
      </c>
      <c r="N35" s="22" t="e">
        <f t="shared" si="26"/>
        <v>#DIV/0!</v>
      </c>
      <c r="O35" s="23" t="e">
        <f t="shared" si="27"/>
        <v>#DIV/0!</v>
      </c>
      <c r="P35" s="15">
        <f t="shared" si="28"/>
        <v>0</v>
      </c>
      <c r="Q35" s="17">
        <f t="shared" si="12"/>
        <v>0.58628</v>
      </c>
      <c r="R35" s="15">
        <v>17.382</v>
      </c>
      <c r="S35" s="15">
        <v>0.008314</v>
      </c>
    </row>
  </sheetData>
  <mergeCells count="17">
    <mergeCell ref="J1:K1"/>
    <mergeCell ref="L1:M1"/>
    <mergeCell ref="N1:O1"/>
    <mergeCell ref="U1:V1"/>
    <mergeCell ref="A1:A3"/>
    <mergeCell ref="B1:B2"/>
    <mergeCell ref="C1:C2"/>
    <mergeCell ref="D1:D2"/>
    <mergeCell ref="E1:E2"/>
    <mergeCell ref="F1:F2"/>
    <mergeCell ref="G1:G2"/>
    <mergeCell ref="H1:H2"/>
    <mergeCell ref="I1:I2"/>
    <mergeCell ref="P1:P2"/>
    <mergeCell ref="Q1:Q2"/>
    <mergeCell ref="R1:R2"/>
    <mergeCell ref="S1:S2"/>
  </mergeCells>
  <conditionalFormatting sqref="A9:A35">
    <cfRule type="duplicateValues" dxfId="0" priority="1" stopIfTrue="1"/>
    <cfRule type="duplicateValues" dxfId="0" priority="2" stopIfTrue="1"/>
    <cfRule type="duplicateValues" dxfId="0" priority="3" stopIfTrue="1"/>
  </conditionalFormatting>
  <pageMargins left="0.7" right="0.7" top="0.75" bottom="0.75" header="0.3" footer="0.3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E1" workbookViewId="0">
      <selection activeCell="S6" sqref="S6"/>
    </sheetView>
  </sheetViews>
  <sheetFormatPr defaultColWidth="9" defaultRowHeight="14.25"/>
  <sheetData/>
  <pageMargins left="0.7" right="0.7" top="0.75" bottom="0.75" header="0.3" footer="0.3"/>
  <pageSetup paperSize="9" orientation="portrait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9" sqref="H29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showGridLines="0" zoomScale="70" zoomScaleNormal="70" workbookViewId="0">
      <selection activeCell="E3" sqref="E3"/>
    </sheetView>
  </sheetViews>
  <sheetFormatPr defaultColWidth="9" defaultRowHeight="13.5" outlineLevelRow="4" outlineLevelCol="4"/>
  <cols>
    <col min="1" max="1" width="17.4416666666667" style="1" customWidth="1"/>
    <col min="2" max="2" width="13.2166666666667" style="2" customWidth="1"/>
    <col min="3" max="3" width="27.4416666666667" style="2" customWidth="1"/>
    <col min="4" max="4" width="42.1083333333333" style="2" customWidth="1"/>
    <col min="5" max="5" width="51.2166666666667" style="2" customWidth="1"/>
    <col min="6" max="16384" width="8.88333333333333" style="1"/>
  </cols>
  <sheetData>
    <row r="1" ht="43.8" customHeight="1"/>
    <row r="2" ht="39" customHeight="1" spans="2:5">
      <c r="B2" s="3" t="s">
        <v>63</v>
      </c>
      <c r="C2" s="3" t="s">
        <v>64</v>
      </c>
      <c r="D2" s="3" t="s">
        <v>65</v>
      </c>
      <c r="E2" s="3" t="s">
        <v>66</v>
      </c>
    </row>
    <row r="3" ht="79.8" customHeight="1" spans="2:5">
      <c r="B3" s="4" t="s">
        <v>67</v>
      </c>
      <c r="C3" s="4"/>
      <c r="D3" s="4"/>
      <c r="E3" s="4"/>
    </row>
    <row r="4" ht="139.8" customHeight="1" spans="2:5">
      <c r="B4" s="4" t="s">
        <v>68</v>
      </c>
      <c r="C4" s="5" t="s">
        <v>69</v>
      </c>
      <c r="D4" s="5" t="s">
        <v>70</v>
      </c>
      <c r="E4" s="5" t="s">
        <v>71</v>
      </c>
    </row>
    <row r="5" ht="43.2" customHeight="1" spans="2:5">
      <c r="B5" s="4" t="s">
        <v>72</v>
      </c>
      <c r="C5" s="5" t="s">
        <v>73</v>
      </c>
      <c r="D5" s="5" t="s">
        <v>74</v>
      </c>
      <c r="E5" s="5" t="s">
        <v>75</v>
      </c>
    </row>
  </sheetData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r:id="rId4">
            <anchor moveWithCells="1">
              <from>
                <xdr:col>2</xdr:col>
                <xdr:colOff>205740</xdr:colOff>
                <xdr:row>2</xdr:row>
                <xdr:rowOff>297180</xdr:rowOff>
              </from>
              <to>
                <xdr:col>2</xdr:col>
                <xdr:colOff>1744980</xdr:colOff>
                <xdr:row>2</xdr:row>
                <xdr:rowOff>685800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Z、Bg、μ公式</vt:lpstr>
      <vt:lpstr>合理配产方法</vt:lpstr>
      <vt:lpstr>临界携液流量</vt:lpstr>
      <vt:lpstr>产能+应力截屏</vt:lpstr>
      <vt:lpstr>图片2</vt:lpstr>
      <vt:lpstr>临界出砂、水、采气指示曲线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陈春峰</cp:lastModifiedBy>
  <dcterms:created xsi:type="dcterms:W3CDTF">2015-06-05T18:19:00Z</dcterms:created>
  <dcterms:modified xsi:type="dcterms:W3CDTF">2022-09-22T03:07:05Z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