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395" yWindow="1665" windowWidth="12690" windowHeight="7590" tabRatio="919" firstSheet="1" activeTab="1"/>
  </bookViews>
  <sheets>
    <sheet name="Equitrust.Backup" sheetId="25" state="hidden" r:id="rId1"/>
    <sheet name="Non-Traditional CML" sheetId="29" r:id="rId2"/>
  </sheets>
  <externalReferences>
    <externalReference r:id="rId3"/>
    <externalReference r:id="rId4"/>
    <externalReference r:id="rId5"/>
  </externalReferences>
  <definedNames>
    <definedName name="LIBOR_Date" localSheetId="1">[1]Inputs!$C$5</definedName>
    <definedName name="LIBOR_Date">#REF!</definedName>
    <definedName name="Probability_of_Support" localSheetId="1">[2]JTW!$X$1</definedName>
    <definedName name="Probability_of_Support">#REF!</definedName>
    <definedName name="Reuters_Liquidity_Premium" localSheetId="1">[1]Inputs!$C$7</definedName>
    <definedName name="Reuters_Liquidity_Premium">#REF!</definedName>
    <definedName name="Valuation_Date" localSheetId="1">[2]Inputs!$C$3</definedName>
    <definedName name="Valuation_Date">#REF!</definedName>
  </definedNames>
  <calcPr calcId="152511" iterate="1" iterateCount="750" calcOnSave="0"/>
</workbook>
</file>

<file path=xl/calcChain.xml><?xml version="1.0" encoding="utf-8"?>
<calcChain xmlns="http://schemas.openxmlformats.org/spreadsheetml/2006/main">
  <c r="E1" i="29" l="1"/>
  <c r="N3" i="29"/>
  <c r="L3" i="29"/>
  <c r="N4" i="29"/>
  <c r="O3" i="29"/>
  <c r="O4" i="29"/>
  <c r="R3" i="29" l="1"/>
  <c r="S3" i="29" s="1"/>
  <c r="R4" i="29"/>
  <c r="S4" i="29" s="1"/>
  <c r="L4" i="29"/>
  <c r="N5" i="29"/>
  <c r="O5" i="29"/>
  <c r="J3" i="29" l="1"/>
  <c r="J4" i="29"/>
  <c r="R5" i="29"/>
  <c r="S5" i="29" s="1"/>
  <c r="L5" i="29"/>
  <c r="N6" i="29"/>
  <c r="O6" i="29"/>
  <c r="J5" i="29" l="1"/>
  <c r="R6" i="29"/>
  <c r="S6" i="29" s="1"/>
  <c r="L6" i="29"/>
  <c r="N7" i="29"/>
  <c r="O7" i="29"/>
  <c r="J6" i="29" l="1"/>
  <c r="R7" i="29"/>
  <c r="L7" i="29"/>
  <c r="N8" i="29"/>
  <c r="O8" i="29"/>
  <c r="J7" i="29" l="1"/>
  <c r="S7" i="29"/>
  <c r="R8" i="29"/>
  <c r="S8" i="29" s="1"/>
  <c r="L8" i="29"/>
  <c r="N9" i="29"/>
  <c r="O9" i="29"/>
  <c r="J8" i="29" l="1"/>
  <c r="R9" i="29"/>
  <c r="S9" i="29" s="1"/>
  <c r="L9" i="29"/>
  <c r="N10" i="29"/>
  <c r="O10" i="29"/>
  <c r="J9" i="29" l="1"/>
  <c r="R10" i="29"/>
  <c r="S10" i="29" s="1"/>
  <c r="L10" i="29"/>
  <c r="J10" i="29" l="1"/>
  <c r="AQ128" i="25"/>
  <c r="AI128" i="25"/>
  <c r="AQ127" i="25"/>
  <c r="AI127" i="25"/>
  <c r="AQ126" i="25"/>
  <c r="AI126" i="25"/>
  <c r="AQ125" i="25"/>
  <c r="AI125" i="25"/>
  <c r="AQ124" i="25"/>
  <c r="AI124" i="25"/>
  <c r="U124" i="25"/>
  <c r="AI123" i="25"/>
  <c r="AB123" i="25"/>
  <c r="U123" i="25"/>
  <c r="L123" i="25"/>
  <c r="AI122" i="25"/>
  <c r="AB122" i="25"/>
  <c r="U122" i="25"/>
  <c r="L122" i="25"/>
  <c r="AI121" i="25"/>
  <c r="AB121" i="25"/>
  <c r="U121" i="25"/>
  <c r="L121" i="25"/>
  <c r="AI120" i="25"/>
  <c r="AB120" i="25"/>
  <c r="U120" i="25"/>
  <c r="L120" i="25"/>
  <c r="AI119" i="25"/>
  <c r="AB119" i="25"/>
  <c r="U119" i="25"/>
  <c r="L119" i="25"/>
  <c r="AI118" i="25"/>
  <c r="AB118" i="25"/>
  <c r="U118" i="25"/>
  <c r="L118" i="25"/>
  <c r="BA117" i="25"/>
  <c r="AI117" i="25"/>
  <c r="AB117" i="25"/>
  <c r="U117" i="25"/>
  <c r="L117" i="25"/>
  <c r="BA116" i="25"/>
  <c r="AI116" i="25"/>
  <c r="AB116" i="25"/>
  <c r="U116" i="25"/>
  <c r="L116" i="25"/>
  <c r="BA115" i="25"/>
  <c r="AI115" i="25"/>
  <c r="AB115" i="25"/>
  <c r="U115" i="25"/>
  <c r="L115" i="25"/>
  <c r="BA114" i="25"/>
  <c r="AU114" i="25"/>
  <c r="AI114" i="25"/>
  <c r="AB114" i="25"/>
  <c r="U114" i="25"/>
  <c r="L114" i="25"/>
  <c r="BA113" i="25"/>
  <c r="AU113" i="25"/>
  <c r="AI113" i="25"/>
  <c r="AB113" i="25"/>
  <c r="U113" i="25"/>
  <c r="L113" i="25"/>
  <c r="BA112" i="25"/>
  <c r="AU112" i="25"/>
  <c r="AI112" i="25"/>
  <c r="AB112" i="25"/>
  <c r="U112" i="25"/>
  <c r="L112" i="25"/>
  <c r="BA111" i="25"/>
  <c r="AU111" i="25"/>
  <c r="AI111" i="25"/>
  <c r="AB111" i="25"/>
  <c r="U111" i="25"/>
  <c r="L111" i="25"/>
  <c r="BA110" i="25"/>
  <c r="AU110" i="25"/>
  <c r="AI110" i="25"/>
  <c r="AB110" i="25"/>
  <c r="U110" i="25"/>
  <c r="L110" i="25"/>
  <c r="BA109" i="25"/>
  <c r="AU109" i="25"/>
  <c r="AI109" i="25"/>
  <c r="AB109" i="25"/>
  <c r="U109" i="25"/>
  <c r="L109" i="25"/>
  <c r="BA108" i="25"/>
  <c r="AU108" i="25"/>
  <c r="AI108" i="25"/>
  <c r="AB108" i="25"/>
  <c r="U108" i="25"/>
  <c r="L108" i="25"/>
  <c r="BA107" i="25"/>
  <c r="AU107" i="25"/>
  <c r="AI107" i="25"/>
  <c r="AB107" i="25"/>
  <c r="U107" i="25"/>
  <c r="L107" i="25"/>
  <c r="BA106" i="25"/>
  <c r="AU106" i="25"/>
  <c r="AI106" i="25"/>
  <c r="AB106" i="25"/>
  <c r="U106" i="25"/>
  <c r="L106" i="25"/>
  <c r="BA105" i="25"/>
  <c r="AU105" i="25"/>
  <c r="AI105" i="25"/>
  <c r="AB105" i="25"/>
  <c r="U105" i="25"/>
  <c r="L105" i="25"/>
  <c r="BA104" i="25"/>
  <c r="AU104" i="25"/>
  <c r="AI104" i="25"/>
  <c r="AB104" i="25"/>
  <c r="U104" i="25"/>
  <c r="L104" i="25"/>
  <c r="BA103" i="25"/>
  <c r="AU103" i="25"/>
  <c r="AI103" i="25"/>
  <c r="AB103" i="25"/>
  <c r="U103" i="25"/>
  <c r="L103" i="25"/>
  <c r="BA102" i="25"/>
  <c r="AU102" i="25"/>
  <c r="AI102" i="25"/>
  <c r="AB102" i="25"/>
  <c r="U102" i="25"/>
  <c r="L102" i="25"/>
  <c r="BA101" i="25"/>
  <c r="AU101" i="25"/>
  <c r="AI101" i="25"/>
  <c r="AB101" i="25"/>
  <c r="U101" i="25"/>
  <c r="L101" i="25"/>
  <c r="BA100" i="25"/>
  <c r="AU100" i="25"/>
  <c r="AI100" i="25"/>
  <c r="AB100" i="25"/>
  <c r="U100" i="25"/>
  <c r="L100" i="25"/>
  <c r="BA99" i="25"/>
  <c r="AU99" i="25"/>
  <c r="AI99" i="25"/>
  <c r="AB99" i="25"/>
  <c r="U99" i="25"/>
  <c r="L99" i="25"/>
  <c r="BA98" i="25"/>
  <c r="AU98" i="25"/>
  <c r="AI98" i="25"/>
  <c r="AB98" i="25"/>
  <c r="U98" i="25"/>
  <c r="L98" i="25"/>
  <c r="BA97" i="25"/>
  <c r="AU97" i="25"/>
  <c r="AI97" i="25"/>
  <c r="AB97" i="25"/>
  <c r="U97" i="25"/>
  <c r="L97" i="25"/>
  <c r="BA96" i="25"/>
  <c r="AU96" i="25"/>
  <c r="AI96" i="25"/>
  <c r="AB96" i="25"/>
  <c r="U96" i="25"/>
  <c r="L96" i="25"/>
  <c r="BA95" i="25"/>
  <c r="AU95" i="25"/>
  <c r="AI95" i="25"/>
  <c r="AB95" i="25"/>
  <c r="U95" i="25"/>
  <c r="L95" i="25"/>
  <c r="BA94" i="25"/>
  <c r="AU94" i="25"/>
  <c r="AI94" i="25"/>
  <c r="AB94" i="25"/>
  <c r="U94" i="25"/>
  <c r="L94" i="25"/>
  <c r="BA93" i="25"/>
  <c r="AU93" i="25"/>
  <c r="AI93" i="25"/>
  <c r="AB93" i="25"/>
  <c r="U93" i="25"/>
  <c r="L93" i="25"/>
  <c r="BA92" i="25"/>
  <c r="AU92" i="25"/>
  <c r="AI92" i="25"/>
  <c r="AB92" i="25"/>
  <c r="U92" i="25"/>
  <c r="L92" i="25"/>
  <c r="BA91" i="25"/>
  <c r="AU91" i="25"/>
  <c r="AI91" i="25"/>
  <c r="AB91" i="25"/>
  <c r="U91" i="25"/>
  <c r="L91" i="25"/>
  <c r="BA90" i="25"/>
  <c r="AU90" i="25"/>
  <c r="AI90" i="25"/>
  <c r="AB90" i="25"/>
  <c r="U90" i="25"/>
  <c r="L90" i="25"/>
  <c r="BA89" i="25"/>
  <c r="AU89" i="25"/>
  <c r="AI89" i="25"/>
  <c r="AB89" i="25"/>
  <c r="U89" i="25"/>
  <c r="L89" i="25"/>
  <c r="BA88" i="25"/>
  <c r="AU88" i="25"/>
  <c r="AI88" i="25"/>
  <c r="AB88" i="25"/>
  <c r="U88" i="25"/>
  <c r="L88" i="25"/>
  <c r="BA87" i="25"/>
  <c r="AU87" i="25"/>
  <c r="AI87" i="25"/>
  <c r="AB87" i="25"/>
  <c r="U87" i="25"/>
  <c r="L87" i="25"/>
  <c r="BA86" i="25"/>
  <c r="AU86" i="25"/>
  <c r="AI86" i="25"/>
  <c r="AB86" i="25"/>
  <c r="U86" i="25"/>
  <c r="L86" i="25"/>
  <c r="BA85" i="25"/>
  <c r="AU85" i="25"/>
  <c r="AI85" i="25"/>
  <c r="AB85" i="25"/>
  <c r="U85" i="25"/>
  <c r="L85" i="25"/>
  <c r="BA84" i="25"/>
  <c r="AU84" i="25"/>
  <c r="AI84" i="25"/>
  <c r="AB84" i="25"/>
  <c r="U84" i="25"/>
  <c r="L84" i="25"/>
  <c r="BA83" i="25"/>
  <c r="AU83" i="25"/>
  <c r="AI83" i="25"/>
  <c r="AB83" i="25"/>
  <c r="U83" i="25"/>
  <c r="L83" i="25"/>
  <c r="BA82" i="25"/>
  <c r="AU82" i="25"/>
  <c r="AI82" i="25"/>
  <c r="AB82" i="25"/>
  <c r="U82" i="25"/>
  <c r="L82" i="25"/>
  <c r="BA81" i="25"/>
  <c r="AU81" i="25"/>
  <c r="AI81" i="25"/>
  <c r="AB81" i="25"/>
  <c r="U81" i="25"/>
  <c r="L81" i="25"/>
  <c r="BA80" i="25"/>
  <c r="AU80" i="25"/>
  <c r="AI80" i="25"/>
  <c r="AB80" i="25"/>
  <c r="U80" i="25"/>
  <c r="L80" i="25"/>
  <c r="BA79" i="25"/>
  <c r="AU79" i="25"/>
  <c r="AI79" i="25"/>
  <c r="AB79" i="25"/>
  <c r="U79" i="25"/>
  <c r="L79" i="25"/>
  <c r="BA78" i="25"/>
  <c r="AU78" i="25"/>
  <c r="AI78" i="25"/>
  <c r="AB78" i="25"/>
  <c r="U78" i="25"/>
  <c r="L78" i="25"/>
  <c r="BA77" i="25"/>
  <c r="AU77" i="25"/>
  <c r="AI77" i="25"/>
  <c r="AB77" i="25"/>
  <c r="U77" i="25"/>
  <c r="L77" i="25"/>
  <c r="BA76" i="25"/>
  <c r="AU76" i="25"/>
  <c r="AI76" i="25"/>
  <c r="AB76" i="25"/>
  <c r="U76" i="25"/>
  <c r="L76" i="25"/>
  <c r="BA75" i="25"/>
  <c r="AU75" i="25"/>
  <c r="AI75" i="25"/>
  <c r="AB75" i="25"/>
  <c r="U75" i="25"/>
  <c r="L75" i="25"/>
  <c r="BA74" i="25"/>
  <c r="AU74" i="25"/>
  <c r="AI74" i="25"/>
  <c r="AB74" i="25"/>
  <c r="U74" i="25"/>
  <c r="L74" i="25"/>
  <c r="BA73" i="25"/>
  <c r="AU73" i="25"/>
  <c r="AI73" i="25"/>
  <c r="AB73" i="25"/>
  <c r="U73" i="25"/>
  <c r="L73" i="25"/>
  <c r="BA72" i="25"/>
  <c r="AU72" i="25"/>
  <c r="AI72" i="25"/>
  <c r="AB72" i="25"/>
  <c r="U72" i="25"/>
  <c r="L72" i="25"/>
  <c r="BA71" i="25"/>
  <c r="AU71" i="25"/>
  <c r="AI71" i="25"/>
  <c r="AB71" i="25"/>
  <c r="U71" i="25"/>
  <c r="L71" i="25"/>
  <c r="BA70" i="25"/>
  <c r="AU70" i="25"/>
  <c r="AI70" i="25"/>
  <c r="AB70" i="25"/>
  <c r="U70" i="25"/>
  <c r="L70" i="25"/>
  <c r="BA69" i="25"/>
  <c r="AU69" i="25"/>
  <c r="AI69" i="25"/>
  <c r="AB69" i="25"/>
  <c r="U69" i="25"/>
  <c r="L69" i="25"/>
  <c r="BA68" i="25"/>
  <c r="AU68" i="25"/>
  <c r="AI68" i="25"/>
  <c r="AB68" i="25"/>
  <c r="U68" i="25"/>
  <c r="L68" i="25"/>
  <c r="BA67" i="25"/>
  <c r="AU67" i="25"/>
  <c r="AI67" i="25"/>
  <c r="AB67" i="25"/>
  <c r="U67" i="25"/>
  <c r="L67" i="25"/>
  <c r="BA66" i="25"/>
  <c r="AU66" i="25"/>
  <c r="AI66" i="25"/>
  <c r="AB66" i="25"/>
  <c r="U66" i="25"/>
  <c r="L66" i="25"/>
  <c r="BA65" i="25"/>
  <c r="AU65" i="25"/>
  <c r="AI65" i="25"/>
  <c r="AB65" i="25"/>
  <c r="U65" i="25"/>
  <c r="L65" i="25"/>
  <c r="BA64" i="25"/>
  <c r="AU64" i="25"/>
  <c r="AI64" i="25"/>
  <c r="AB64" i="25"/>
  <c r="U64" i="25"/>
  <c r="L64" i="25"/>
  <c r="BA63" i="25"/>
  <c r="AU63" i="25"/>
  <c r="AI63" i="25"/>
  <c r="AB63" i="25"/>
  <c r="U63" i="25"/>
  <c r="L63" i="25"/>
  <c r="BA62" i="25"/>
  <c r="AU62" i="25"/>
  <c r="AI62" i="25"/>
  <c r="AB62" i="25"/>
  <c r="U62" i="25"/>
  <c r="L62" i="25"/>
  <c r="BA61" i="25"/>
  <c r="AU61" i="25"/>
  <c r="AI61" i="25"/>
  <c r="AB61" i="25"/>
  <c r="U61" i="25"/>
  <c r="L61" i="25"/>
  <c r="BA60" i="25"/>
  <c r="AU60" i="25"/>
  <c r="AI60" i="25"/>
  <c r="AB60" i="25"/>
  <c r="U60" i="25"/>
  <c r="L60" i="25"/>
  <c r="BA59" i="25"/>
  <c r="AU59" i="25"/>
  <c r="AI59" i="25"/>
  <c r="AB59" i="25"/>
  <c r="U59" i="25"/>
  <c r="L59" i="25"/>
  <c r="BA58" i="25"/>
  <c r="AU58" i="25"/>
  <c r="AI58" i="25"/>
  <c r="AB58" i="25"/>
  <c r="U58" i="25"/>
  <c r="L58" i="25"/>
  <c r="BA57" i="25"/>
  <c r="AU57" i="25"/>
  <c r="AI57" i="25"/>
  <c r="AB57" i="25"/>
  <c r="U57" i="25"/>
  <c r="L57" i="25"/>
  <c r="BA56" i="25"/>
  <c r="AU56" i="25"/>
  <c r="AI56" i="25"/>
  <c r="AB56" i="25"/>
  <c r="U56" i="25"/>
  <c r="L56" i="25"/>
  <c r="BA55" i="25"/>
  <c r="AU55" i="25"/>
  <c r="AI55" i="25"/>
  <c r="AB55" i="25"/>
  <c r="U55" i="25"/>
  <c r="L55" i="25"/>
  <c r="BA54" i="25"/>
  <c r="AU54" i="25"/>
  <c r="AI54" i="25"/>
  <c r="AB54" i="25"/>
  <c r="U54" i="25"/>
  <c r="L54" i="25"/>
  <c r="BA53" i="25"/>
  <c r="AU53" i="25"/>
  <c r="AI53" i="25"/>
  <c r="AB53" i="25"/>
  <c r="U53" i="25"/>
  <c r="L53" i="25"/>
  <c r="BA52" i="25"/>
  <c r="AU52" i="25"/>
  <c r="AI52" i="25"/>
  <c r="AB52" i="25"/>
  <c r="U52" i="25"/>
  <c r="L52" i="25"/>
  <c r="BA51" i="25"/>
  <c r="AU51" i="25"/>
  <c r="AI51" i="25"/>
  <c r="AB51" i="25"/>
  <c r="U51" i="25"/>
  <c r="L51" i="25"/>
  <c r="BA50" i="25"/>
  <c r="AU50" i="25"/>
  <c r="AI50" i="25"/>
  <c r="AB50" i="25"/>
  <c r="U50" i="25"/>
  <c r="L50" i="25"/>
  <c r="BA49" i="25"/>
  <c r="AU49" i="25"/>
  <c r="AI49" i="25"/>
  <c r="AB49" i="25"/>
  <c r="U49" i="25"/>
  <c r="L49" i="25"/>
  <c r="BA48" i="25"/>
  <c r="AU48" i="25"/>
  <c r="AI48" i="25"/>
  <c r="AB48" i="25"/>
  <c r="U48" i="25"/>
  <c r="L48" i="25"/>
  <c r="BA47" i="25"/>
  <c r="AU47" i="25"/>
  <c r="AI47" i="25"/>
  <c r="AB47" i="25"/>
  <c r="U47" i="25"/>
  <c r="L47" i="25"/>
  <c r="BA46" i="25"/>
  <c r="AU46" i="25"/>
  <c r="AI46" i="25"/>
  <c r="AB46" i="25"/>
  <c r="U46" i="25"/>
  <c r="L46" i="25"/>
  <c r="BA45" i="25"/>
  <c r="AU45" i="25"/>
  <c r="AI45" i="25"/>
  <c r="AB45" i="25"/>
  <c r="U45" i="25"/>
  <c r="L45" i="25"/>
  <c r="BA44" i="25"/>
  <c r="AU44" i="25"/>
  <c r="AI44" i="25"/>
  <c r="AB44" i="25"/>
  <c r="U44" i="25"/>
  <c r="L44" i="25"/>
  <c r="BA43" i="25"/>
  <c r="AU43" i="25"/>
  <c r="AI43" i="25"/>
  <c r="AB43" i="25"/>
  <c r="U43" i="25"/>
  <c r="L43" i="25"/>
  <c r="BA42" i="25"/>
  <c r="AU42" i="25"/>
  <c r="AI42" i="25"/>
  <c r="AB42" i="25"/>
  <c r="U42" i="25"/>
  <c r="L42" i="25"/>
  <c r="BA41" i="25"/>
  <c r="AU41" i="25"/>
  <c r="AI41" i="25"/>
  <c r="AB41" i="25"/>
  <c r="U41" i="25"/>
  <c r="L41" i="25"/>
  <c r="BA40" i="25"/>
  <c r="AU40" i="25"/>
  <c r="AI40" i="25"/>
  <c r="AB40" i="25"/>
  <c r="U40" i="25"/>
  <c r="L40" i="25"/>
  <c r="BA39" i="25"/>
  <c r="AU39" i="25"/>
  <c r="AI39" i="25"/>
  <c r="AB39" i="25"/>
  <c r="U39" i="25"/>
  <c r="L39" i="25"/>
  <c r="BA38" i="25"/>
  <c r="AU38" i="25"/>
  <c r="AI38" i="25"/>
  <c r="AB38" i="25"/>
  <c r="U38" i="25"/>
  <c r="L38" i="25"/>
  <c r="BA37" i="25"/>
  <c r="AU37" i="25"/>
  <c r="AI37" i="25"/>
  <c r="AB37" i="25"/>
  <c r="U37" i="25"/>
  <c r="L37" i="25"/>
  <c r="BA36" i="25"/>
  <c r="AU36" i="25"/>
  <c r="AI36" i="25"/>
  <c r="AB36" i="25"/>
  <c r="U36" i="25"/>
  <c r="L36" i="25"/>
  <c r="BA35" i="25"/>
  <c r="AU35" i="25"/>
  <c r="AI35" i="25"/>
  <c r="AB35" i="25"/>
  <c r="U35" i="25"/>
  <c r="L35" i="25"/>
  <c r="BA34" i="25"/>
  <c r="AU34" i="25"/>
  <c r="AI34" i="25"/>
  <c r="AB34" i="25"/>
  <c r="U34" i="25"/>
  <c r="L34" i="25"/>
  <c r="BA33" i="25"/>
  <c r="AU33" i="25"/>
  <c r="AI33" i="25"/>
  <c r="AB33" i="25"/>
  <c r="U33" i="25"/>
  <c r="BE32" i="25"/>
  <c r="BE33" i="25" s="1"/>
  <c r="BE34" i="25" s="1"/>
  <c r="BE35" i="25" s="1"/>
  <c r="BE36" i="25" s="1"/>
  <c r="BE37" i="25" s="1"/>
  <c r="BE38" i="25" s="1"/>
  <c r="BE39" i="25" s="1"/>
  <c r="BE40" i="25" s="1"/>
  <c r="BE41" i="25" s="1"/>
  <c r="BE42" i="25" s="1"/>
  <c r="BA32" i="25"/>
  <c r="AU32" i="25"/>
  <c r="AN32" i="25"/>
  <c r="AN33" i="25" s="1"/>
  <c r="AN34" i="25" s="1"/>
  <c r="AN35" i="25" s="1"/>
  <c r="AN36" i="25" s="1"/>
  <c r="AN37" i="25" s="1"/>
  <c r="AN38" i="25" s="1"/>
  <c r="AN39" i="25" s="1"/>
  <c r="AN40" i="25" s="1"/>
  <c r="AN41" i="25" s="1"/>
  <c r="AN42" i="25" s="1"/>
  <c r="AN43" i="25" s="1"/>
  <c r="AN44" i="25" s="1"/>
  <c r="AN45" i="25" s="1"/>
  <c r="AN46" i="25" s="1"/>
  <c r="AN47" i="25" s="1"/>
  <c r="AN48" i="25" s="1"/>
  <c r="AN49" i="25" s="1"/>
  <c r="AN50" i="25" s="1"/>
  <c r="AN51" i="25" s="1"/>
  <c r="AN52" i="25" s="1"/>
  <c r="AN53" i="25" s="1"/>
  <c r="AN54" i="25" s="1"/>
  <c r="AN55" i="25" s="1"/>
  <c r="AN56" i="25" s="1"/>
  <c r="AN57" i="25" s="1"/>
  <c r="AN58" i="25" s="1"/>
  <c r="AN59" i="25" s="1"/>
  <c r="AN60" i="25" s="1"/>
  <c r="AN61" i="25" s="1"/>
  <c r="AN62" i="25" s="1"/>
  <c r="AN63" i="25" s="1"/>
  <c r="AN64" i="25" s="1"/>
  <c r="AN65" i="25" s="1"/>
  <c r="AN66" i="25" s="1"/>
  <c r="AN67" i="25" s="1"/>
  <c r="AN68" i="25" s="1"/>
  <c r="AN69" i="25" s="1"/>
  <c r="AN70" i="25" s="1"/>
  <c r="AN71" i="25" s="1"/>
  <c r="AN72" i="25" s="1"/>
  <c r="AN73" i="25" s="1"/>
  <c r="AN74" i="25" s="1"/>
  <c r="AN75" i="25" s="1"/>
  <c r="AN76" i="25" s="1"/>
  <c r="AN77" i="25" s="1"/>
  <c r="AN78" i="25" s="1"/>
  <c r="AN79" i="25" s="1"/>
  <c r="AN80" i="25" s="1"/>
  <c r="AN81" i="25" s="1"/>
  <c r="AN82" i="25" s="1"/>
  <c r="AN83" i="25" s="1"/>
  <c r="AN84" i="25" s="1"/>
  <c r="AN85" i="25" s="1"/>
  <c r="AN86" i="25" s="1"/>
  <c r="AN87" i="25" s="1"/>
  <c r="AN88" i="25" s="1"/>
  <c r="AN89" i="25" s="1"/>
  <c r="AN90" i="25" s="1"/>
  <c r="AN91" i="25" s="1"/>
  <c r="AN92" i="25" s="1"/>
  <c r="AN93" i="25" s="1"/>
  <c r="AN94" i="25" s="1"/>
  <c r="AN95" i="25" s="1"/>
  <c r="AN96" i="25" s="1"/>
  <c r="AN97" i="25" s="1"/>
  <c r="AN98" i="25" s="1"/>
  <c r="AN99" i="25" s="1"/>
  <c r="AN100" i="25" s="1"/>
  <c r="AN101" i="25" s="1"/>
  <c r="AN102" i="25" s="1"/>
  <c r="AN103" i="25" s="1"/>
  <c r="AN104" i="25" s="1"/>
  <c r="AN105" i="25" s="1"/>
  <c r="AN106" i="25" s="1"/>
  <c r="AN107" i="25" s="1"/>
  <c r="AN108" i="25" s="1"/>
  <c r="AN109" i="25" s="1"/>
  <c r="AN110" i="25" s="1"/>
  <c r="AN111" i="25" s="1"/>
  <c r="AN112" i="25" s="1"/>
  <c r="AN113" i="25" s="1"/>
  <c r="AN114" i="25" s="1"/>
  <c r="AN115" i="25" s="1"/>
  <c r="AN116" i="25" s="1"/>
  <c r="AN117" i="25" s="1"/>
  <c r="AN118" i="25" s="1"/>
  <c r="AN119" i="25" s="1"/>
  <c r="AN120" i="25" s="1"/>
  <c r="AN121" i="25" s="1"/>
  <c r="AN122" i="25" s="1"/>
  <c r="AN123" i="25" s="1"/>
  <c r="AI32" i="25"/>
  <c r="AB32" i="25"/>
  <c r="U32" i="25"/>
  <c r="X22" i="25"/>
  <c r="AA4" i="25" s="1"/>
  <c r="U16" i="25"/>
  <c r="U15" i="25"/>
  <c r="U14" i="25"/>
  <c r="U13" i="25"/>
  <c r="U12" i="25"/>
  <c r="U11" i="25"/>
  <c r="U10" i="25"/>
  <c r="J10" i="25"/>
  <c r="G10" i="25"/>
  <c r="U9" i="25"/>
  <c r="J9" i="25"/>
  <c r="G9" i="25"/>
  <c r="U8" i="25"/>
  <c r="U7" i="25"/>
  <c r="U6" i="25"/>
  <c r="U5" i="25"/>
  <c r="AB4" i="25"/>
  <c r="AB11" i="25" s="1"/>
  <c r="AB16" i="25" s="1"/>
  <c r="U4" i="25"/>
  <c r="G4" i="25"/>
  <c r="C1" i="25"/>
  <c r="V6" i="25"/>
  <c r="V14" i="25"/>
  <c r="V13" i="25"/>
  <c r="V12" i="25"/>
  <c r="V10" i="25"/>
  <c r="V9" i="25"/>
  <c r="V15" i="25"/>
  <c r="V11" i="25"/>
  <c r="V16" i="25"/>
  <c r="V4" i="25"/>
  <c r="V7" i="25"/>
  <c r="V5" i="25"/>
  <c r="V8" i="25"/>
  <c r="AC4" i="25" l="1"/>
  <c r="AA6" i="25"/>
  <c r="AA11" i="25"/>
  <c r="AA16" i="25" s="1"/>
  <c r="AC16" i="25" s="1"/>
  <c r="AA5" i="25"/>
  <c r="V124" i="25"/>
  <c r="X124" i="25" s="1"/>
  <c r="V123" i="25"/>
  <c r="X123" i="25" s="1"/>
  <c r="AC122" i="25"/>
  <c r="AD122" i="25" s="1"/>
  <c r="AJ121" i="25"/>
  <c r="AK121" i="25" s="1"/>
  <c r="AP120" i="25"/>
  <c r="AQ120" i="25" s="1"/>
  <c r="M120" i="25"/>
  <c r="N120" i="25" s="1"/>
  <c r="V119" i="25"/>
  <c r="X119" i="25" s="1"/>
  <c r="AC118" i="25"/>
  <c r="AD118" i="25" s="1"/>
  <c r="AP117" i="25"/>
  <c r="AQ117" i="25" s="1"/>
  <c r="M117" i="25"/>
  <c r="N117" i="25" s="1"/>
  <c r="AC116" i="25"/>
  <c r="AD116" i="25" s="1"/>
  <c r="AP115" i="25"/>
  <c r="AQ115" i="25" s="1"/>
  <c r="M115" i="25"/>
  <c r="N115" i="25" s="1"/>
  <c r="AJ114" i="25"/>
  <c r="AK114" i="25" s="1"/>
  <c r="BB113" i="25"/>
  <c r="BC113" i="25" s="1"/>
  <c r="AC113" i="25"/>
  <c r="AD113" i="25" s="1"/>
  <c r="AV112" i="25"/>
  <c r="AW112" i="25" s="1"/>
  <c r="V112" i="25"/>
  <c r="X112" i="25" s="1"/>
  <c r="AP111" i="25"/>
  <c r="AQ111" i="25" s="1"/>
  <c r="M111" i="25"/>
  <c r="N111" i="25" s="1"/>
  <c r="AJ110" i="25"/>
  <c r="AK110" i="25" s="1"/>
  <c r="BB109" i="25"/>
  <c r="BC109" i="25" s="1"/>
  <c r="AC109" i="25"/>
  <c r="AD109" i="25" s="1"/>
  <c r="AV108" i="25"/>
  <c r="AW108" i="25" s="1"/>
  <c r="V108" i="25"/>
  <c r="X108" i="25" s="1"/>
  <c r="AP107" i="25"/>
  <c r="AQ107" i="25" s="1"/>
  <c r="M107" i="25"/>
  <c r="N107" i="25" s="1"/>
  <c r="AJ106" i="25"/>
  <c r="AK106" i="25" s="1"/>
  <c r="BB105" i="25"/>
  <c r="BC105" i="25" s="1"/>
  <c r="AC105" i="25"/>
  <c r="AD105" i="25" s="1"/>
  <c r="AJ128" i="25"/>
  <c r="AK128" i="25" s="1"/>
  <c r="AJ127" i="25"/>
  <c r="AK127" i="25" s="1"/>
  <c r="AJ126" i="25"/>
  <c r="AK126" i="25" s="1"/>
  <c r="AJ125" i="25"/>
  <c r="AK125" i="25" s="1"/>
  <c r="AJ123" i="25"/>
  <c r="AK123" i="25" s="1"/>
  <c r="AP122" i="25"/>
  <c r="AQ122" i="25" s="1"/>
  <c r="M122" i="25"/>
  <c r="N122" i="25" s="1"/>
  <c r="V121" i="25"/>
  <c r="X121" i="25" s="1"/>
  <c r="AC120" i="25"/>
  <c r="AD120" i="25" s="1"/>
  <c r="AJ119" i="25"/>
  <c r="AK119" i="25" s="1"/>
  <c r="AP118" i="25"/>
  <c r="AQ118" i="25" s="1"/>
  <c r="M118" i="25"/>
  <c r="N118" i="25" s="1"/>
  <c r="AC117" i="25"/>
  <c r="AD117" i="25" s="1"/>
  <c r="AP116" i="25"/>
  <c r="AQ116" i="25" s="1"/>
  <c r="M116" i="25"/>
  <c r="N116" i="25" s="1"/>
  <c r="AC115" i="25"/>
  <c r="AD115" i="25" s="1"/>
  <c r="AV114" i="25"/>
  <c r="AW114" i="25" s="1"/>
  <c r="V114" i="25"/>
  <c r="X114" i="25" s="1"/>
  <c r="AP113" i="25"/>
  <c r="AQ113" i="25" s="1"/>
  <c r="M113" i="25"/>
  <c r="N113" i="25" s="1"/>
  <c r="AJ112" i="25"/>
  <c r="AK112" i="25" s="1"/>
  <c r="BB111" i="25"/>
  <c r="BC111" i="25" s="1"/>
  <c r="AC111" i="25"/>
  <c r="AD111" i="25" s="1"/>
  <c r="AV110" i="25"/>
  <c r="V110" i="25"/>
  <c r="X110" i="25" s="1"/>
  <c r="AP109" i="25"/>
  <c r="AQ109" i="25" s="1"/>
  <c r="M109" i="25"/>
  <c r="N109" i="25" s="1"/>
  <c r="AJ108" i="25"/>
  <c r="AK108" i="25" s="1"/>
  <c r="BB107" i="25"/>
  <c r="BC107" i="25" s="1"/>
  <c r="AC107" i="25"/>
  <c r="AD107" i="25" s="1"/>
  <c r="AV106" i="25"/>
  <c r="AW106" i="25" s="1"/>
  <c r="V106" i="25"/>
  <c r="X106" i="25" s="1"/>
  <c r="AP105" i="25"/>
  <c r="AQ105" i="25" s="1"/>
  <c r="M105" i="25"/>
  <c r="N105" i="25" s="1"/>
  <c r="AJ104" i="25"/>
  <c r="AK104" i="25" s="1"/>
  <c r="BB103" i="25"/>
  <c r="BC103" i="25" s="1"/>
  <c r="AC103" i="25"/>
  <c r="AD103" i="25" s="1"/>
  <c r="AV102" i="25"/>
  <c r="AW102" i="25" s="1"/>
  <c r="V102" i="25"/>
  <c r="X102" i="25" s="1"/>
  <c r="AP101" i="25"/>
  <c r="AQ101" i="25" s="1"/>
  <c r="M101" i="25"/>
  <c r="N101" i="25" s="1"/>
  <c r="AJ124" i="25"/>
  <c r="AK124" i="25" s="1"/>
  <c r="AP123" i="25"/>
  <c r="AQ123" i="25" s="1"/>
  <c r="AC114" i="25"/>
  <c r="AD114" i="25" s="1"/>
  <c r="M114" i="25"/>
  <c r="N114" i="25" s="1"/>
  <c r="AV113" i="25"/>
  <c r="AW113" i="25" s="1"/>
  <c r="AJ113" i="25"/>
  <c r="AK113" i="25" s="1"/>
  <c r="V113" i="25"/>
  <c r="X113" i="25" s="1"/>
  <c r="BB112" i="25"/>
  <c r="BC112" i="25" s="1"/>
  <c r="AP112" i="25"/>
  <c r="AQ112" i="25" s="1"/>
  <c r="AC106" i="25"/>
  <c r="AD106" i="25" s="1"/>
  <c r="M106" i="25"/>
  <c r="N106" i="25" s="1"/>
  <c r="AV105" i="25"/>
  <c r="AW105" i="25" s="1"/>
  <c r="AJ105" i="25"/>
  <c r="AK105" i="25" s="1"/>
  <c r="V105" i="25"/>
  <c r="X105" i="25" s="1"/>
  <c r="AV104" i="25"/>
  <c r="AW104" i="25" s="1"/>
  <c r="M104" i="25"/>
  <c r="N104" i="25" s="1"/>
  <c r="AP103" i="25"/>
  <c r="AQ103" i="25" s="1"/>
  <c r="BB102" i="25"/>
  <c r="BC102" i="25" s="1"/>
  <c r="AJ101" i="25"/>
  <c r="AK101" i="25" s="1"/>
  <c r="AP100" i="25"/>
  <c r="AQ100" i="25" s="1"/>
  <c r="M100" i="25"/>
  <c r="N100" i="25" s="1"/>
  <c r="AJ99" i="25"/>
  <c r="AK99" i="25" s="1"/>
  <c r="BB98" i="25"/>
  <c r="BC98" i="25" s="1"/>
  <c r="AC98" i="25"/>
  <c r="AD98" i="25" s="1"/>
  <c r="AV97" i="25"/>
  <c r="AW97" i="25" s="1"/>
  <c r="V97" i="25"/>
  <c r="X97" i="25" s="1"/>
  <c r="AP96" i="25"/>
  <c r="AQ96" i="25" s="1"/>
  <c r="M96" i="25"/>
  <c r="N96" i="25" s="1"/>
  <c r="AJ95" i="25"/>
  <c r="AK95" i="25" s="1"/>
  <c r="BB94" i="25"/>
  <c r="BC94" i="25" s="1"/>
  <c r="AC94" i="25"/>
  <c r="AD94" i="25" s="1"/>
  <c r="AV93" i="25"/>
  <c r="AW93" i="25" s="1"/>
  <c r="V93" i="25"/>
  <c r="X93" i="25" s="1"/>
  <c r="AP92" i="25"/>
  <c r="AQ92" i="25" s="1"/>
  <c r="M92" i="25"/>
  <c r="N92" i="25" s="1"/>
  <c r="AJ91" i="25"/>
  <c r="AK91" i="25" s="1"/>
  <c r="AC119" i="25"/>
  <c r="AD119" i="25" s="1"/>
  <c r="M119" i="25"/>
  <c r="N119" i="25" s="1"/>
  <c r="AJ118" i="25"/>
  <c r="V118" i="25"/>
  <c r="X118" i="25" s="1"/>
  <c r="BB117" i="25"/>
  <c r="BC117" i="25" s="1"/>
  <c r="AJ117" i="25"/>
  <c r="AK117" i="25" s="1"/>
  <c r="V117" i="25"/>
  <c r="X117" i="25" s="1"/>
  <c r="BB116" i="25"/>
  <c r="BC116" i="25" s="1"/>
  <c r="AJ116" i="25"/>
  <c r="AK116" i="25" s="1"/>
  <c r="V116" i="25"/>
  <c r="X116" i="25" s="1"/>
  <c r="BB115" i="25"/>
  <c r="BC115" i="25" s="1"/>
  <c r="AJ115" i="25"/>
  <c r="AK115" i="25" s="1"/>
  <c r="V115" i="25"/>
  <c r="X115" i="25" s="1"/>
  <c r="BB114" i="25"/>
  <c r="BC114" i="25" s="1"/>
  <c r="AP114" i="25"/>
  <c r="AQ114" i="25" s="1"/>
  <c r="AC108" i="25"/>
  <c r="AD108" i="25" s="1"/>
  <c r="M108" i="25"/>
  <c r="N108" i="25" s="1"/>
  <c r="AV107" i="25"/>
  <c r="AW107" i="25" s="1"/>
  <c r="AJ107" i="25"/>
  <c r="AK107" i="25" s="1"/>
  <c r="V107" i="25"/>
  <c r="X107" i="25" s="1"/>
  <c r="BB106" i="25"/>
  <c r="BC106" i="25" s="1"/>
  <c r="AP106" i="25"/>
  <c r="AQ106" i="25" s="1"/>
  <c r="BB104" i="25"/>
  <c r="BC104" i="25" s="1"/>
  <c r="AV103" i="25"/>
  <c r="AW103" i="25" s="1"/>
  <c r="AP102" i="25"/>
  <c r="AQ102" i="25" s="1"/>
  <c r="AC102" i="25"/>
  <c r="AD102" i="25" s="1"/>
  <c r="BB101" i="25"/>
  <c r="V101" i="25"/>
  <c r="X101" i="25" s="1"/>
  <c r="AV100" i="25"/>
  <c r="AW100" i="25" s="1"/>
  <c r="V100" i="25"/>
  <c r="X100" i="25" s="1"/>
  <c r="AP99" i="25"/>
  <c r="AQ99" i="25" s="1"/>
  <c r="M99" i="25"/>
  <c r="N99" i="25" s="1"/>
  <c r="AJ98" i="25"/>
  <c r="AK98" i="25" s="1"/>
  <c r="BB97" i="25"/>
  <c r="BC97" i="25" s="1"/>
  <c r="AC97" i="25"/>
  <c r="AD97" i="25" s="1"/>
  <c r="AC123" i="25"/>
  <c r="AD123" i="25" s="1"/>
  <c r="AP121" i="25"/>
  <c r="AQ121" i="25" s="1"/>
  <c r="AJ111" i="25"/>
  <c r="AK111" i="25" s="1"/>
  <c r="AP108" i="25"/>
  <c r="AQ108" i="25" s="1"/>
  <c r="AP104" i="25"/>
  <c r="AQ104" i="25" s="1"/>
  <c r="AC104" i="25"/>
  <c r="AD104" i="25" s="1"/>
  <c r="BB100" i="25"/>
  <c r="BC100" i="25" s="1"/>
  <c r="M97" i="25"/>
  <c r="N97" i="25" s="1"/>
  <c r="AV96" i="25"/>
  <c r="AW96" i="25" s="1"/>
  <c r="AC96" i="25"/>
  <c r="AD96" i="25" s="1"/>
  <c r="AP95" i="25"/>
  <c r="AQ95" i="25" s="1"/>
  <c r="V95" i="25"/>
  <c r="X95" i="25" s="1"/>
  <c r="AJ94" i="25"/>
  <c r="AK94" i="25" s="1"/>
  <c r="M94" i="25"/>
  <c r="N94" i="25" s="1"/>
  <c r="M93" i="25"/>
  <c r="N93" i="25" s="1"/>
  <c r="BB91" i="25"/>
  <c r="BC91" i="25" s="1"/>
  <c r="AP90" i="25"/>
  <c r="AQ90" i="25" s="1"/>
  <c r="M90" i="25"/>
  <c r="N90" i="25" s="1"/>
  <c r="AJ89" i="25"/>
  <c r="AK89" i="25" s="1"/>
  <c r="BB88" i="25"/>
  <c r="BC88" i="25" s="1"/>
  <c r="AC88" i="25"/>
  <c r="AD88" i="25" s="1"/>
  <c r="AV87" i="25"/>
  <c r="AW87" i="25" s="1"/>
  <c r="V87" i="25"/>
  <c r="X87" i="25" s="1"/>
  <c r="AP86" i="25"/>
  <c r="AQ86" i="25" s="1"/>
  <c r="M86" i="25"/>
  <c r="N86" i="25" s="1"/>
  <c r="AJ85" i="25"/>
  <c r="AK85" i="25" s="1"/>
  <c r="BB84" i="25"/>
  <c r="BC84" i="25" s="1"/>
  <c r="AC84" i="25"/>
  <c r="AD84" i="25" s="1"/>
  <c r="AV83" i="25"/>
  <c r="AW83" i="25" s="1"/>
  <c r="V122" i="25"/>
  <c r="X122" i="25" s="1"/>
  <c r="M121" i="25"/>
  <c r="N121" i="25" s="1"/>
  <c r="AP119" i="25"/>
  <c r="AQ119" i="25" s="1"/>
  <c r="AV111" i="25"/>
  <c r="AW111" i="25" s="1"/>
  <c r="AP110" i="25"/>
  <c r="AQ110" i="25" s="1"/>
  <c r="AV109" i="25"/>
  <c r="AW109" i="25" s="1"/>
  <c r="BB108" i="25"/>
  <c r="BC108" i="25" s="1"/>
  <c r="AJ103" i="25"/>
  <c r="AK103" i="25" s="1"/>
  <c r="V103" i="25"/>
  <c r="X103" i="25" s="1"/>
  <c r="AJ102" i="25"/>
  <c r="AK102" i="25" s="1"/>
  <c r="AV101" i="25"/>
  <c r="AJ100" i="25"/>
  <c r="AK100" i="25" s="1"/>
  <c r="BB99" i="25"/>
  <c r="BC99" i="25" s="1"/>
  <c r="AC99" i="25"/>
  <c r="AD99" i="25" s="1"/>
  <c r="AV98" i="25"/>
  <c r="AW98" i="25" s="1"/>
  <c r="V98" i="25"/>
  <c r="X98" i="25" s="1"/>
  <c r="AP97" i="25"/>
  <c r="AQ97" i="25" s="1"/>
  <c r="AJ96" i="25"/>
  <c r="AK96" i="25" s="1"/>
  <c r="AC95" i="25"/>
  <c r="AD95" i="25" s="1"/>
  <c r="V94" i="25"/>
  <c r="X94" i="25" s="1"/>
  <c r="AJ93" i="25"/>
  <c r="AK93" i="25" s="1"/>
  <c r="AV92" i="25"/>
  <c r="AW92" i="25" s="1"/>
  <c r="AC92" i="25"/>
  <c r="AD92" i="25" s="1"/>
  <c r="AP91" i="25"/>
  <c r="AQ91" i="25" s="1"/>
  <c r="V91" i="25"/>
  <c r="X91" i="25" s="1"/>
  <c r="AV90" i="25"/>
  <c r="AW90" i="25" s="1"/>
  <c r="V90" i="25"/>
  <c r="X90" i="25" s="1"/>
  <c r="AP89" i="25"/>
  <c r="AQ89" i="25" s="1"/>
  <c r="M89" i="25"/>
  <c r="N89" i="25" s="1"/>
  <c r="AJ88" i="25"/>
  <c r="AK88" i="25" s="1"/>
  <c r="BB87" i="25"/>
  <c r="BC87" i="25" s="1"/>
  <c r="AC87" i="25"/>
  <c r="AD87" i="25" s="1"/>
  <c r="AV86" i="25"/>
  <c r="AW86" i="25" s="1"/>
  <c r="V86" i="25"/>
  <c r="X86" i="25" s="1"/>
  <c r="AP85" i="25"/>
  <c r="AQ85" i="25" s="1"/>
  <c r="AJ122" i="25"/>
  <c r="AK122" i="25" s="1"/>
  <c r="V111" i="25"/>
  <c r="X111" i="25" s="1"/>
  <c r="AV99" i="25"/>
  <c r="AW99" i="25" s="1"/>
  <c r="M98" i="25"/>
  <c r="N98" i="25" s="1"/>
  <c r="M95" i="25"/>
  <c r="N95" i="25" s="1"/>
  <c r="AV94" i="25"/>
  <c r="AW94" i="25" s="1"/>
  <c r="AC93" i="25"/>
  <c r="AD93" i="25" s="1"/>
  <c r="AC91" i="25"/>
  <c r="AD91" i="25" s="1"/>
  <c r="AC90" i="25"/>
  <c r="AD90" i="25" s="1"/>
  <c r="AV89" i="25"/>
  <c r="AW89" i="25" s="1"/>
  <c r="V89" i="25"/>
  <c r="X89" i="25" s="1"/>
  <c r="AP88" i="25"/>
  <c r="AQ88" i="25" s="1"/>
  <c r="M88" i="25"/>
  <c r="N88" i="25" s="1"/>
  <c r="AJ86" i="25"/>
  <c r="AK86" i="25" s="1"/>
  <c r="BB85" i="25"/>
  <c r="BC85" i="25" s="1"/>
  <c r="AC85" i="25"/>
  <c r="AD85" i="25" s="1"/>
  <c r="V84" i="25"/>
  <c r="X84" i="25" s="1"/>
  <c r="AJ83" i="25"/>
  <c r="AK83" i="25" s="1"/>
  <c r="M83" i="25"/>
  <c r="N83" i="25" s="1"/>
  <c r="AJ82" i="25"/>
  <c r="AK82" i="25" s="1"/>
  <c r="BB81" i="25"/>
  <c r="BC81" i="25" s="1"/>
  <c r="AC81" i="25"/>
  <c r="AD81" i="25" s="1"/>
  <c r="AV80" i="25"/>
  <c r="AW80" i="25" s="1"/>
  <c r="V80" i="25"/>
  <c r="X80" i="25" s="1"/>
  <c r="AP79" i="25"/>
  <c r="AQ79" i="25" s="1"/>
  <c r="M79" i="25"/>
  <c r="N79" i="25" s="1"/>
  <c r="AJ78" i="25"/>
  <c r="AK78" i="25" s="1"/>
  <c r="BB77" i="25"/>
  <c r="BC77" i="25" s="1"/>
  <c r="AC77" i="25"/>
  <c r="AD77" i="25" s="1"/>
  <c r="AV76" i="25"/>
  <c r="AW76" i="25" s="1"/>
  <c r="V76" i="25"/>
  <c r="X76" i="25" s="1"/>
  <c r="AP75" i="25"/>
  <c r="AQ75" i="25" s="1"/>
  <c r="M75" i="25"/>
  <c r="N75" i="25" s="1"/>
  <c r="AJ74" i="25"/>
  <c r="AK74" i="25" s="1"/>
  <c r="BB73" i="25"/>
  <c r="BC73" i="25" s="1"/>
  <c r="AC73" i="25"/>
  <c r="AD73" i="25" s="1"/>
  <c r="AV72" i="25"/>
  <c r="AW72" i="25" s="1"/>
  <c r="V72" i="25"/>
  <c r="X72" i="25" s="1"/>
  <c r="AP71" i="25"/>
  <c r="AQ71" i="25" s="1"/>
  <c r="M71" i="25"/>
  <c r="N71" i="25" s="1"/>
  <c r="AJ70" i="25"/>
  <c r="AK70" i="25" s="1"/>
  <c r="BB69" i="25"/>
  <c r="BC69" i="25" s="1"/>
  <c r="AC69" i="25"/>
  <c r="AD69" i="25" s="1"/>
  <c r="AV68" i="25"/>
  <c r="AW68" i="25" s="1"/>
  <c r="V68" i="25"/>
  <c r="X68" i="25" s="1"/>
  <c r="AP67" i="25"/>
  <c r="AQ67" i="25" s="1"/>
  <c r="M67" i="25"/>
  <c r="N67" i="25" s="1"/>
  <c r="AJ66" i="25"/>
  <c r="AK66" i="25" s="1"/>
  <c r="BB65" i="25"/>
  <c r="BC65" i="25" s="1"/>
  <c r="AC65" i="25"/>
  <c r="AD65" i="25" s="1"/>
  <c r="AV64" i="25"/>
  <c r="AW64" i="25" s="1"/>
  <c r="V64" i="25"/>
  <c r="X64" i="25" s="1"/>
  <c r="AP63" i="25"/>
  <c r="AQ63" i="25" s="1"/>
  <c r="M63" i="25"/>
  <c r="N63" i="25" s="1"/>
  <c r="AJ62" i="25"/>
  <c r="AK62" i="25" s="1"/>
  <c r="BB61" i="25"/>
  <c r="BC61" i="25" s="1"/>
  <c r="AC61" i="25"/>
  <c r="AD61" i="25" s="1"/>
  <c r="AV60" i="25"/>
  <c r="AW60" i="25" s="1"/>
  <c r="V60" i="25"/>
  <c r="X60" i="25" s="1"/>
  <c r="AP59" i="25"/>
  <c r="AQ59" i="25" s="1"/>
  <c r="M59" i="25"/>
  <c r="N59" i="25" s="1"/>
  <c r="AJ58" i="25"/>
  <c r="AK58" i="25" s="1"/>
  <c r="BB57" i="25"/>
  <c r="BC57" i="25" s="1"/>
  <c r="AC57" i="25"/>
  <c r="AD57" i="25" s="1"/>
  <c r="AV56" i="25"/>
  <c r="AW56" i="25" s="1"/>
  <c r="V56" i="25"/>
  <c r="X56" i="25" s="1"/>
  <c r="V120" i="25"/>
  <c r="X120" i="25" s="1"/>
  <c r="M112" i="25"/>
  <c r="N112" i="25" s="1"/>
  <c r="V109" i="25"/>
  <c r="X109" i="25" s="1"/>
  <c r="AC101" i="25"/>
  <c r="AD101" i="25" s="1"/>
  <c r="V99" i="25"/>
  <c r="X99" i="25" s="1"/>
  <c r="AJ97" i="25"/>
  <c r="AV95" i="25"/>
  <c r="AW95" i="25" s="1"/>
  <c r="V92" i="25"/>
  <c r="X92" i="25" s="1"/>
  <c r="BB90" i="25"/>
  <c r="BC90" i="25" s="1"/>
  <c r="M87" i="25"/>
  <c r="N87" i="25" s="1"/>
  <c r="M85" i="25"/>
  <c r="N85" i="25" s="1"/>
  <c r="AP84" i="25"/>
  <c r="AQ84" i="25" s="1"/>
  <c r="BB83" i="25"/>
  <c r="BC83" i="25" s="1"/>
  <c r="V83" i="25"/>
  <c r="X83" i="25" s="1"/>
  <c r="AP82" i="25"/>
  <c r="AQ82" i="25" s="1"/>
  <c r="M82" i="25"/>
  <c r="N82" i="25" s="1"/>
  <c r="AJ81" i="25"/>
  <c r="AK81" i="25" s="1"/>
  <c r="BB80" i="25"/>
  <c r="BC80" i="25" s="1"/>
  <c r="AC80" i="25"/>
  <c r="AD80" i="25" s="1"/>
  <c r="AV79" i="25"/>
  <c r="AW79" i="25" s="1"/>
  <c r="V79" i="25"/>
  <c r="X79" i="25" s="1"/>
  <c r="AP78" i="25"/>
  <c r="AQ78" i="25" s="1"/>
  <c r="M78" i="25"/>
  <c r="N78" i="25" s="1"/>
  <c r="AJ77" i="25"/>
  <c r="AK77" i="25" s="1"/>
  <c r="BB76" i="25"/>
  <c r="BC76" i="25" s="1"/>
  <c r="AC76" i="25"/>
  <c r="AD76" i="25" s="1"/>
  <c r="AV75" i="25"/>
  <c r="AW75" i="25" s="1"/>
  <c r="V75" i="25"/>
  <c r="X75" i="25" s="1"/>
  <c r="AP74" i="25"/>
  <c r="AQ74" i="25" s="1"/>
  <c r="M74" i="25"/>
  <c r="N74" i="25" s="1"/>
  <c r="AJ73" i="25"/>
  <c r="AK73" i="25" s="1"/>
  <c r="BB72" i="25"/>
  <c r="BC72" i="25" s="1"/>
  <c r="AC72" i="25"/>
  <c r="AD72" i="25" s="1"/>
  <c r="AV71" i="25"/>
  <c r="AW71" i="25" s="1"/>
  <c r="V71" i="25"/>
  <c r="X71" i="25" s="1"/>
  <c r="AP70" i="25"/>
  <c r="AQ70" i="25" s="1"/>
  <c r="M70" i="25"/>
  <c r="N70" i="25" s="1"/>
  <c r="AJ69" i="25"/>
  <c r="AK69" i="25" s="1"/>
  <c r="BB68" i="25"/>
  <c r="BC68" i="25" s="1"/>
  <c r="AC68" i="25"/>
  <c r="AD68" i="25" s="1"/>
  <c r="AV67" i="25"/>
  <c r="AW67" i="25" s="1"/>
  <c r="V67" i="25"/>
  <c r="X67" i="25" s="1"/>
  <c r="AP66" i="25"/>
  <c r="AQ66" i="25" s="1"/>
  <c r="M66" i="25"/>
  <c r="N66" i="25" s="1"/>
  <c r="AJ65" i="25"/>
  <c r="AK65" i="25" s="1"/>
  <c r="BB64" i="25"/>
  <c r="BC64" i="25" s="1"/>
  <c r="AC64" i="25"/>
  <c r="AD64" i="25" s="1"/>
  <c r="AV63" i="25"/>
  <c r="AW63" i="25" s="1"/>
  <c r="V63" i="25"/>
  <c r="X63" i="25" s="1"/>
  <c r="AP62" i="25"/>
  <c r="AQ62" i="25" s="1"/>
  <c r="M62" i="25"/>
  <c r="N62" i="25" s="1"/>
  <c r="AJ61" i="25"/>
  <c r="AK61" i="25" s="1"/>
  <c r="BB60" i="25"/>
  <c r="BC60" i="25" s="1"/>
  <c r="AC60" i="25"/>
  <c r="AD60" i="25" s="1"/>
  <c r="AV59" i="25"/>
  <c r="AW59" i="25" s="1"/>
  <c r="V59" i="25"/>
  <c r="X59" i="25" s="1"/>
  <c r="AP58" i="25"/>
  <c r="AQ58" i="25" s="1"/>
  <c r="M58" i="25"/>
  <c r="N58" i="25" s="1"/>
  <c r="AJ57" i="25"/>
  <c r="AK57" i="25" s="1"/>
  <c r="BB56" i="25"/>
  <c r="BC56" i="25" s="1"/>
  <c r="AC56" i="25"/>
  <c r="AD56" i="25" s="1"/>
  <c r="AV55" i="25"/>
  <c r="AW55" i="25" s="1"/>
  <c r="V55" i="25"/>
  <c r="X55" i="25" s="1"/>
  <c r="AP54" i="25"/>
  <c r="AQ54" i="25" s="1"/>
  <c r="M54" i="25"/>
  <c r="N54" i="25" s="1"/>
  <c r="AJ53" i="25"/>
  <c r="AK53" i="25" s="1"/>
  <c r="BB52" i="25"/>
  <c r="BC52" i="25" s="1"/>
  <c r="AC52" i="25"/>
  <c r="AD52" i="25" s="1"/>
  <c r="AV51" i="25"/>
  <c r="AW51" i="25" s="1"/>
  <c r="V51" i="25"/>
  <c r="X51" i="25" s="1"/>
  <c r="M123" i="25"/>
  <c r="N123" i="25" s="1"/>
  <c r="AC121" i="25"/>
  <c r="AD121" i="25" s="1"/>
  <c r="AJ120" i="25"/>
  <c r="AK120" i="25" s="1"/>
  <c r="AC112" i="25"/>
  <c r="AD112" i="25" s="1"/>
  <c r="M110" i="25"/>
  <c r="N110" i="25" s="1"/>
  <c r="AJ109" i="25"/>
  <c r="AK109" i="25" s="1"/>
  <c r="V104" i="25"/>
  <c r="X104" i="25" s="1"/>
  <c r="M103" i="25"/>
  <c r="N103" i="25" s="1"/>
  <c r="M102" i="25"/>
  <c r="N102" i="25" s="1"/>
  <c r="AC100" i="25"/>
  <c r="AD100" i="25" s="1"/>
  <c r="AP94" i="25"/>
  <c r="AQ94" i="25" s="1"/>
  <c r="BB93" i="25"/>
  <c r="BC93" i="25" s="1"/>
  <c r="AP93" i="25"/>
  <c r="AQ93" i="25" s="1"/>
  <c r="BB92" i="25"/>
  <c r="BC92" i="25" s="1"/>
  <c r="AJ92" i="25"/>
  <c r="AK92" i="25" s="1"/>
  <c r="AJ90" i="25"/>
  <c r="AK90" i="25" s="1"/>
  <c r="BB89" i="25"/>
  <c r="BC89" i="25" s="1"/>
  <c r="AC89" i="25"/>
  <c r="AD89" i="25" s="1"/>
  <c r="AV88" i="25"/>
  <c r="AW88" i="25" s="1"/>
  <c r="V88" i="25"/>
  <c r="X88" i="25" s="1"/>
  <c r="AP87" i="25"/>
  <c r="AQ87" i="25" s="1"/>
  <c r="AC86" i="25"/>
  <c r="AD86" i="25" s="1"/>
  <c r="AV85" i="25"/>
  <c r="AW85" i="25" s="1"/>
  <c r="AV84" i="25"/>
  <c r="AW84" i="25" s="1"/>
  <c r="AP83" i="25"/>
  <c r="AQ83" i="25" s="1"/>
  <c r="AC83" i="25"/>
  <c r="AD83" i="25" s="1"/>
  <c r="AV82" i="25"/>
  <c r="AW82" i="25" s="1"/>
  <c r="V82" i="25"/>
  <c r="X82" i="25" s="1"/>
  <c r="AP81" i="25"/>
  <c r="AQ81" i="25" s="1"/>
  <c r="M81" i="25"/>
  <c r="N81" i="25" s="1"/>
  <c r="AP98" i="25"/>
  <c r="AQ98" i="25" s="1"/>
  <c r="BB96" i="25"/>
  <c r="BC96" i="25" s="1"/>
  <c r="M91" i="25"/>
  <c r="N91" i="25" s="1"/>
  <c r="BB86" i="25"/>
  <c r="BC86" i="25" s="1"/>
  <c r="AJ84" i="25"/>
  <c r="AK84" i="25" s="1"/>
  <c r="BB82" i="25"/>
  <c r="BC82" i="25" s="1"/>
  <c r="AP80" i="25"/>
  <c r="AQ80" i="25" s="1"/>
  <c r="AC79" i="25"/>
  <c r="AD79" i="25" s="1"/>
  <c r="AV78" i="25"/>
  <c r="AW78" i="25" s="1"/>
  <c r="V78" i="25"/>
  <c r="X78" i="25" s="1"/>
  <c r="AP77" i="25"/>
  <c r="AQ77" i="25" s="1"/>
  <c r="M77" i="25"/>
  <c r="N77" i="25" s="1"/>
  <c r="AJ75" i="25"/>
  <c r="AK75" i="25" s="1"/>
  <c r="BB74" i="25"/>
  <c r="BC74" i="25" s="1"/>
  <c r="AC74" i="25"/>
  <c r="AD74" i="25" s="1"/>
  <c r="AV73" i="25"/>
  <c r="AW73" i="25" s="1"/>
  <c r="V73" i="25"/>
  <c r="X73" i="25" s="1"/>
  <c r="AP72" i="25"/>
  <c r="AQ72" i="25" s="1"/>
  <c r="AC71" i="25"/>
  <c r="AD71" i="25" s="1"/>
  <c r="AV70" i="25"/>
  <c r="AW70" i="25" s="1"/>
  <c r="V70" i="25"/>
  <c r="X70" i="25" s="1"/>
  <c r="AP69" i="25"/>
  <c r="AQ69" i="25" s="1"/>
  <c r="M69" i="25"/>
  <c r="N69" i="25" s="1"/>
  <c r="AJ67" i="25"/>
  <c r="AK67" i="25" s="1"/>
  <c r="BB66" i="25"/>
  <c r="BC66" i="25" s="1"/>
  <c r="AC66" i="25"/>
  <c r="AD66" i="25" s="1"/>
  <c r="AV65" i="25"/>
  <c r="AW65" i="25" s="1"/>
  <c r="V65" i="25"/>
  <c r="X65" i="25" s="1"/>
  <c r="AP64" i="25"/>
  <c r="AQ64" i="25" s="1"/>
  <c r="AC63" i="25"/>
  <c r="AD63" i="25" s="1"/>
  <c r="AV62" i="25"/>
  <c r="AW62" i="25" s="1"/>
  <c r="V62" i="25"/>
  <c r="X62" i="25" s="1"/>
  <c r="AP61" i="25"/>
  <c r="AQ61" i="25" s="1"/>
  <c r="M61" i="25"/>
  <c r="N61" i="25" s="1"/>
  <c r="AJ59" i="25"/>
  <c r="AK59" i="25" s="1"/>
  <c r="BB58" i="25"/>
  <c r="BC58" i="25" s="1"/>
  <c r="AC58" i="25"/>
  <c r="AD58" i="25" s="1"/>
  <c r="AV57" i="25"/>
  <c r="AW57" i="25" s="1"/>
  <c r="V57" i="25"/>
  <c r="X57" i="25" s="1"/>
  <c r="AP56" i="25"/>
  <c r="AQ56" i="25" s="1"/>
  <c r="AJ54" i="25"/>
  <c r="AK54" i="25" s="1"/>
  <c r="AC53" i="25"/>
  <c r="AD53" i="25" s="1"/>
  <c r="V52" i="25"/>
  <c r="X52" i="25" s="1"/>
  <c r="AJ51" i="25"/>
  <c r="AK51" i="25" s="1"/>
  <c r="AP50" i="25"/>
  <c r="AQ50" i="25" s="1"/>
  <c r="M50" i="25"/>
  <c r="N50" i="25" s="1"/>
  <c r="AJ49" i="25"/>
  <c r="AK49" i="25" s="1"/>
  <c r="BB48" i="25"/>
  <c r="BC48" i="25" s="1"/>
  <c r="AC48" i="25"/>
  <c r="AD48" i="25" s="1"/>
  <c r="AV47" i="25"/>
  <c r="AW47" i="25" s="1"/>
  <c r="V47" i="25"/>
  <c r="X47" i="25" s="1"/>
  <c r="AP46" i="25"/>
  <c r="AQ46" i="25" s="1"/>
  <c r="M46" i="25"/>
  <c r="N46" i="25" s="1"/>
  <c r="AJ45" i="25"/>
  <c r="AK45" i="25" s="1"/>
  <c r="BB44" i="25"/>
  <c r="BC44" i="25" s="1"/>
  <c r="AC44" i="25"/>
  <c r="AD44" i="25" s="1"/>
  <c r="AV43" i="25"/>
  <c r="AW43" i="25" s="1"/>
  <c r="V43" i="25"/>
  <c r="X43" i="25" s="1"/>
  <c r="AJ42" i="25"/>
  <c r="AK42" i="25" s="1"/>
  <c r="AV41" i="25"/>
  <c r="AW41" i="25" s="1"/>
  <c r="V41" i="25"/>
  <c r="X41" i="25" s="1"/>
  <c r="AJ40" i="25"/>
  <c r="AK40" i="25" s="1"/>
  <c r="AV39" i="25"/>
  <c r="AW39" i="25" s="1"/>
  <c r="AJ39" i="25"/>
  <c r="AK39" i="25" s="1"/>
  <c r="AV38" i="25"/>
  <c r="AW38" i="25" s="1"/>
  <c r="AJ38" i="25"/>
  <c r="AK38" i="25" s="1"/>
  <c r="AV37" i="25"/>
  <c r="AW37" i="25" s="1"/>
  <c r="AJ37" i="25"/>
  <c r="AK37" i="25" s="1"/>
  <c r="AV36" i="25"/>
  <c r="AW36" i="25" s="1"/>
  <c r="V36" i="25"/>
  <c r="X36" i="25" s="1"/>
  <c r="AV34" i="25"/>
  <c r="AW34" i="25" s="1"/>
  <c r="V34" i="25"/>
  <c r="X34" i="25" s="1"/>
  <c r="BB95" i="25"/>
  <c r="BC95" i="25" s="1"/>
  <c r="M84" i="25"/>
  <c r="N84" i="25" s="1"/>
  <c r="AC82" i="25"/>
  <c r="AD82" i="25" s="1"/>
  <c r="V81" i="25"/>
  <c r="X81" i="25" s="1"/>
  <c r="AJ80" i="25"/>
  <c r="AK80" i="25" s="1"/>
  <c r="BB79" i="25"/>
  <c r="BC79" i="25" s="1"/>
  <c r="M76" i="25"/>
  <c r="N76" i="25" s="1"/>
  <c r="AJ72" i="25"/>
  <c r="AK72" i="25" s="1"/>
  <c r="BB71" i="25"/>
  <c r="BC71" i="25" s="1"/>
  <c r="M68" i="25"/>
  <c r="N68" i="25" s="1"/>
  <c r="AJ64" i="25"/>
  <c r="AK64" i="25" s="1"/>
  <c r="BB63" i="25"/>
  <c r="BC63" i="25" s="1"/>
  <c r="M60" i="25"/>
  <c r="N60" i="25" s="1"/>
  <c r="AJ56" i="25"/>
  <c r="AK56" i="25" s="1"/>
  <c r="BB55" i="25"/>
  <c r="BC55" i="25" s="1"/>
  <c r="AP55" i="25"/>
  <c r="AQ55" i="25" s="1"/>
  <c r="AC55" i="25"/>
  <c r="AD55" i="25" s="1"/>
  <c r="BB54" i="25"/>
  <c r="BC54" i="25" s="1"/>
  <c r="V54" i="25"/>
  <c r="X54" i="25" s="1"/>
  <c r="AV53" i="25"/>
  <c r="AW53" i="25" s="1"/>
  <c r="M53" i="25"/>
  <c r="N53" i="25" s="1"/>
  <c r="AP52" i="25"/>
  <c r="AQ52" i="25" s="1"/>
  <c r="BB51" i="25"/>
  <c r="BC51" i="25" s="1"/>
  <c r="AV50" i="25"/>
  <c r="AW50" i="25" s="1"/>
  <c r="V50" i="25"/>
  <c r="X50" i="25" s="1"/>
  <c r="AP49" i="25"/>
  <c r="AQ49" i="25" s="1"/>
  <c r="M49" i="25"/>
  <c r="N49" i="25" s="1"/>
  <c r="AJ48" i="25"/>
  <c r="AK48" i="25" s="1"/>
  <c r="BB47" i="25"/>
  <c r="BC47" i="25" s="1"/>
  <c r="AC47" i="25"/>
  <c r="AD47" i="25" s="1"/>
  <c r="AV46" i="25"/>
  <c r="AW46" i="25" s="1"/>
  <c r="V46" i="25"/>
  <c r="X46" i="25" s="1"/>
  <c r="AP45" i="25"/>
  <c r="AQ45" i="25" s="1"/>
  <c r="M45" i="25"/>
  <c r="N45" i="25" s="1"/>
  <c r="AJ44" i="25"/>
  <c r="AK44" i="25" s="1"/>
  <c r="BB43" i="25"/>
  <c r="BC43" i="25" s="1"/>
  <c r="AC43" i="25"/>
  <c r="AD43" i="25" s="1"/>
  <c r="AP42" i="25"/>
  <c r="AQ42" i="25" s="1"/>
  <c r="M42" i="25"/>
  <c r="N42" i="25" s="1"/>
  <c r="BB41" i="25"/>
  <c r="BC41" i="25" s="1"/>
  <c r="AC41" i="25"/>
  <c r="AD41" i="25" s="1"/>
  <c r="AP40" i="25"/>
  <c r="AQ40" i="25" s="1"/>
  <c r="M40" i="25"/>
  <c r="N40" i="25" s="1"/>
  <c r="BB39" i="25"/>
  <c r="BC39" i="25" s="1"/>
  <c r="M39" i="25"/>
  <c r="N39" i="25" s="1"/>
  <c r="BB38" i="25"/>
  <c r="BC38" i="25" s="1"/>
  <c r="M38" i="25"/>
  <c r="N38" i="25" s="1"/>
  <c r="BB37" i="25"/>
  <c r="BC37" i="25" s="1"/>
  <c r="M37" i="25"/>
  <c r="N37" i="25" s="1"/>
  <c r="BB36" i="25"/>
  <c r="BC36" i="25" s="1"/>
  <c r="AC36" i="25"/>
  <c r="AD36" i="25" s="1"/>
  <c r="M35" i="25"/>
  <c r="N35" i="25" s="1"/>
  <c r="BB34" i="25"/>
  <c r="BC34" i="25" s="1"/>
  <c r="AC34" i="25"/>
  <c r="AD34" i="25" s="1"/>
  <c r="V96" i="25"/>
  <c r="X96" i="25" s="1"/>
  <c r="V85" i="25"/>
  <c r="X85" i="25" s="1"/>
  <c r="AJ79" i="25"/>
  <c r="AK79" i="25" s="1"/>
  <c r="BB78" i="25"/>
  <c r="BC78" i="25" s="1"/>
  <c r="AC78" i="25"/>
  <c r="AD78" i="25" s="1"/>
  <c r="AV77" i="25"/>
  <c r="AW77" i="25" s="1"/>
  <c r="V77" i="25"/>
  <c r="X77" i="25" s="1"/>
  <c r="AP76" i="25"/>
  <c r="AQ76" i="25" s="1"/>
  <c r="AC75" i="25"/>
  <c r="AD75" i="25" s="1"/>
  <c r="AV74" i="25"/>
  <c r="AW74" i="25" s="1"/>
  <c r="V74" i="25"/>
  <c r="X74" i="25" s="1"/>
  <c r="AP73" i="25"/>
  <c r="AQ73" i="25" s="1"/>
  <c r="M73" i="25"/>
  <c r="N73" i="25" s="1"/>
  <c r="AJ71" i="25"/>
  <c r="AK71" i="25" s="1"/>
  <c r="BB70" i="25"/>
  <c r="BC70" i="25" s="1"/>
  <c r="AC70" i="25"/>
  <c r="AD70" i="25" s="1"/>
  <c r="AV69" i="25"/>
  <c r="AW69" i="25" s="1"/>
  <c r="V69" i="25"/>
  <c r="X69" i="25" s="1"/>
  <c r="AP68" i="25"/>
  <c r="AQ68" i="25" s="1"/>
  <c r="AC67" i="25"/>
  <c r="AD67" i="25" s="1"/>
  <c r="AV66" i="25"/>
  <c r="V66" i="25"/>
  <c r="X66" i="25" s="1"/>
  <c r="AP65" i="25"/>
  <c r="AQ65" i="25" s="1"/>
  <c r="M65" i="25"/>
  <c r="N65" i="25" s="1"/>
  <c r="AJ63" i="25"/>
  <c r="AK63" i="25" s="1"/>
  <c r="BB62" i="25"/>
  <c r="BC62" i="25" s="1"/>
  <c r="AC62" i="25"/>
  <c r="AD62" i="25" s="1"/>
  <c r="AV61" i="25"/>
  <c r="AW61" i="25" s="1"/>
  <c r="V61" i="25"/>
  <c r="X61" i="25" s="1"/>
  <c r="AP60" i="25"/>
  <c r="AQ60" i="25" s="1"/>
  <c r="AC59" i="25"/>
  <c r="AD59" i="25" s="1"/>
  <c r="AV58" i="25"/>
  <c r="AW58" i="25" s="1"/>
  <c r="V58" i="25"/>
  <c r="X58" i="25" s="1"/>
  <c r="AP57" i="25"/>
  <c r="AQ57" i="25" s="1"/>
  <c r="M57" i="25"/>
  <c r="N57" i="25" s="1"/>
  <c r="M55" i="25"/>
  <c r="N55" i="25" s="1"/>
  <c r="BB53" i="25"/>
  <c r="BC53" i="25" s="1"/>
  <c r="AV52" i="25"/>
  <c r="AW52" i="25" s="1"/>
  <c r="AP51" i="25"/>
  <c r="AQ51" i="25" s="1"/>
  <c r="AC51" i="25"/>
  <c r="AD51" i="25" s="1"/>
  <c r="BB50" i="25"/>
  <c r="BC50" i="25" s="1"/>
  <c r="AC50" i="25"/>
  <c r="AD50" i="25" s="1"/>
  <c r="AV49" i="25"/>
  <c r="AW49" i="25" s="1"/>
  <c r="V49" i="25"/>
  <c r="AP48" i="25"/>
  <c r="AQ48" i="25" s="1"/>
  <c r="M48" i="25"/>
  <c r="N48" i="25" s="1"/>
  <c r="AJ47" i="25"/>
  <c r="AK47" i="25" s="1"/>
  <c r="BB46" i="25"/>
  <c r="BC46" i="25" s="1"/>
  <c r="AC46" i="25"/>
  <c r="AD46" i="25" s="1"/>
  <c r="AV45" i="25"/>
  <c r="AW45" i="25" s="1"/>
  <c r="V45" i="25"/>
  <c r="X45" i="25" s="1"/>
  <c r="AP44" i="25"/>
  <c r="AQ44" i="25" s="1"/>
  <c r="M44" i="25"/>
  <c r="N44" i="25" s="1"/>
  <c r="AJ43" i="25"/>
  <c r="AK43" i="25" s="1"/>
  <c r="AV42" i="25"/>
  <c r="AW42" i="25" s="1"/>
  <c r="V42" i="25"/>
  <c r="X42" i="25" s="1"/>
  <c r="AJ41" i="25"/>
  <c r="AK41" i="25" s="1"/>
  <c r="AV40" i="25"/>
  <c r="AW40" i="25" s="1"/>
  <c r="V40" i="25"/>
  <c r="X40" i="25" s="1"/>
  <c r="V39" i="25"/>
  <c r="V38" i="25"/>
  <c r="X38" i="25" s="1"/>
  <c r="V37" i="25"/>
  <c r="X37" i="25" s="1"/>
  <c r="AV35" i="25"/>
  <c r="AW35" i="25" s="1"/>
  <c r="V35" i="25"/>
  <c r="X35" i="25" s="1"/>
  <c r="AV33" i="25"/>
  <c r="AW33" i="25" s="1"/>
  <c r="AB6" i="25"/>
  <c r="M41" i="25"/>
  <c r="N41" i="25" s="1"/>
  <c r="M43" i="25"/>
  <c r="N43" i="25" s="1"/>
  <c r="BB45" i="25"/>
  <c r="BC45" i="25" s="1"/>
  <c r="AP47" i="25"/>
  <c r="AQ47" i="25" s="1"/>
  <c r="AV48" i="25"/>
  <c r="AW48" i="25" s="1"/>
  <c r="X49" i="25"/>
  <c r="AJ52" i="25"/>
  <c r="AK52" i="25" s="1"/>
  <c r="AJ55" i="25"/>
  <c r="AK55" i="25" s="1"/>
  <c r="M56" i="25"/>
  <c r="N56" i="25" s="1"/>
  <c r="AJ60" i="25"/>
  <c r="AK60" i="25" s="1"/>
  <c r="AW66" i="25"/>
  <c r="AC110" i="25"/>
  <c r="AD110" i="25" s="1"/>
  <c r="BB110" i="25"/>
  <c r="BC110" i="25" s="1"/>
  <c r="M34" i="25"/>
  <c r="N34" i="25" s="1"/>
  <c r="AC35" i="25"/>
  <c r="AD35" i="25" s="1"/>
  <c r="BB35" i="25"/>
  <c r="BC35" i="25" s="1"/>
  <c r="AC38" i="25"/>
  <c r="AD38" i="25" s="1"/>
  <c r="X39" i="25"/>
  <c r="AC40" i="25"/>
  <c r="AD40" i="25" s="1"/>
  <c r="AP41" i="25"/>
  <c r="AQ41" i="25" s="1"/>
  <c r="AC42" i="25"/>
  <c r="AD42" i="25" s="1"/>
  <c r="AP43" i="25"/>
  <c r="AQ43" i="25" s="1"/>
  <c r="AV44" i="25"/>
  <c r="AW44" i="25" s="1"/>
  <c r="AJ50" i="25"/>
  <c r="AK50" i="25" s="1"/>
  <c r="AC54" i="25"/>
  <c r="AD54" i="25" s="1"/>
  <c r="AV54" i="25"/>
  <c r="AW54" i="25" s="1"/>
  <c r="BB75" i="25"/>
  <c r="BC75" i="25" s="1"/>
  <c r="M80" i="25"/>
  <c r="N80" i="25" s="1"/>
  <c r="AJ87" i="25"/>
  <c r="AK87" i="25" s="1"/>
  <c r="AV91" i="25"/>
  <c r="AW91" i="25" s="1"/>
  <c r="BB40" i="25"/>
  <c r="BC40" i="25" s="1"/>
  <c r="BB42" i="25"/>
  <c r="BC42" i="25" s="1"/>
  <c r="AJ46" i="25"/>
  <c r="AK46" i="25" s="1"/>
  <c r="V48" i="25"/>
  <c r="X48" i="25" s="1"/>
  <c r="AC49" i="25"/>
  <c r="AD49" i="25" s="1"/>
  <c r="M51" i="25"/>
  <c r="N51" i="25" s="1"/>
  <c r="V53" i="25"/>
  <c r="X53" i="25" s="1"/>
  <c r="AP53" i="25"/>
  <c r="AQ53" i="25" s="1"/>
  <c r="BB67" i="25"/>
  <c r="BC67" i="25" s="1"/>
  <c r="M72" i="25"/>
  <c r="N72" i="25" s="1"/>
  <c r="AJ76" i="25"/>
  <c r="AK76" i="25" s="1"/>
  <c r="AV81" i="25"/>
  <c r="AW81" i="25" s="1"/>
  <c r="AB5" i="25"/>
  <c r="BB33" i="25"/>
  <c r="BC33" i="25" s="1"/>
  <c r="M36" i="25"/>
  <c r="N36" i="25" s="1"/>
  <c r="AC37" i="25"/>
  <c r="AD37" i="25" s="1"/>
  <c r="AC39" i="25"/>
  <c r="AD39" i="25" s="1"/>
  <c r="V44" i="25"/>
  <c r="X44" i="25" s="1"/>
  <c r="AC45" i="25"/>
  <c r="AD45" i="25" s="1"/>
  <c r="M47" i="25"/>
  <c r="N47" i="25" s="1"/>
  <c r="BB49" i="25"/>
  <c r="BC49" i="25" s="1"/>
  <c r="M52" i="25"/>
  <c r="N52" i="25" s="1"/>
  <c r="BB59" i="25"/>
  <c r="BC59" i="25" s="1"/>
  <c r="M64" i="25"/>
  <c r="N64" i="25" s="1"/>
  <c r="AJ68" i="25"/>
  <c r="AK68" i="25" s="1"/>
  <c r="AK97" i="25"/>
  <c r="AK118" i="25"/>
  <c r="BC101" i="25"/>
  <c r="AW110" i="25"/>
  <c r="AW101" i="25"/>
  <c r="AD16" i="25" l="1"/>
  <c r="M16" i="25"/>
  <c r="AW129" i="25"/>
  <c r="F9" i="25" s="1"/>
  <c r="AB8" i="25"/>
  <c r="AB13" i="25"/>
  <c r="AA12" i="25"/>
  <c r="AA7" i="25"/>
  <c r="AC5" i="25"/>
  <c r="AK129" i="25"/>
  <c r="F7" i="25" s="1"/>
  <c r="AC6" i="25"/>
  <c r="AD125" i="25"/>
  <c r="F8" i="25" s="1"/>
  <c r="AA13" i="25"/>
  <c r="AA8" i="25"/>
  <c r="AC11" i="25"/>
  <c r="AB12" i="25"/>
  <c r="AB7" i="25"/>
  <c r="X125" i="25"/>
  <c r="F6" i="25" s="1"/>
  <c r="AQ129" i="25"/>
  <c r="F4" i="25" s="1"/>
  <c r="BC129" i="25"/>
  <c r="F10" i="25" s="1"/>
  <c r="N125" i="25"/>
  <c r="F5" i="25" s="1"/>
  <c r="M4" i="25"/>
  <c r="AD4" i="25"/>
  <c r="N4" i="25"/>
  <c r="AC13" i="25" l="1"/>
  <c r="AD13" i="25" s="1"/>
  <c r="AC12" i="25"/>
  <c r="M12" i="25" s="1"/>
  <c r="AA10" i="25"/>
  <c r="AA15" i="25"/>
  <c r="AC8" i="25"/>
  <c r="AB14" i="25"/>
  <c r="AB9" i="25"/>
  <c r="N5" i="25"/>
  <c r="AD5" i="25"/>
  <c r="M5" i="25"/>
  <c r="AB10" i="25"/>
  <c r="AB15" i="25"/>
  <c r="AA9" i="25"/>
  <c r="AA14" i="25"/>
  <c r="AC7" i="25"/>
  <c r="M11" i="25"/>
  <c r="AD11" i="25"/>
  <c r="M6" i="25"/>
  <c r="N6" i="25"/>
  <c r="AD6" i="25"/>
  <c r="AC9" i="25" l="1"/>
  <c r="N9" i="25" s="1"/>
  <c r="AD12" i="25"/>
  <c r="M13" i="25"/>
  <c r="AD8" i="25"/>
  <c r="N8" i="25"/>
  <c r="M8" i="25"/>
  <c r="AD7" i="25"/>
  <c r="M7" i="25"/>
  <c r="N7" i="25"/>
  <c r="AC14" i="25"/>
  <c r="AC15" i="25"/>
  <c r="AC10" i="25"/>
  <c r="AD9" i="25" l="1"/>
  <c r="M9" i="25"/>
  <c r="N10" i="25"/>
  <c r="M10" i="25"/>
  <c r="AD10" i="25"/>
  <c r="M15" i="25"/>
  <c r="AD15" i="25"/>
  <c r="M14" i="25"/>
  <c r="AD14" i="25"/>
</calcChain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Secured by Commissions assigned from Elsmere which are paid by ELIC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actually 12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Secured by Commissions assigned from Elsmere which are paid by ELIC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actually 12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Secured by Commissions assigned from Elsmere which are paid by ELIC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actually 12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actually 12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actually 12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Callable at 102 before April 30, 2016
101 after April 30, 2016 before April 30, 2017
Thereafter = 100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Callable at 102 before April 30, 2016
101 after April 30, 2016 before April 30, 2017
Thereafter = 100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Note Interest Rate per Trust Agreement</t>
        </r>
      </text>
    </comment>
  </commentList>
</comments>
</file>

<file path=xl/sharedStrings.xml><?xml version="1.0" encoding="utf-8"?>
<sst xmlns="http://schemas.openxmlformats.org/spreadsheetml/2006/main" count="288" uniqueCount="123">
  <si>
    <t>Issuer</t>
  </si>
  <si>
    <t>Cusip</t>
  </si>
  <si>
    <t>Maturity</t>
  </si>
  <si>
    <t>Coupon</t>
  </si>
  <si>
    <t>Face</t>
  </si>
  <si>
    <t>Frequency</t>
  </si>
  <si>
    <t>Description</t>
  </si>
  <si>
    <t>Moodys</t>
  </si>
  <si>
    <t>S&amp;P</t>
  </si>
  <si>
    <t>Fitch</t>
  </si>
  <si>
    <t>AM Best</t>
  </si>
  <si>
    <t>Issue Size</t>
  </si>
  <si>
    <t>Duration</t>
  </si>
  <si>
    <t>IFSR</t>
  </si>
  <si>
    <t>BBB</t>
  </si>
  <si>
    <t>Outlook</t>
  </si>
  <si>
    <t>+</t>
  </si>
  <si>
    <t>Stable</t>
  </si>
  <si>
    <t>NR</t>
  </si>
  <si>
    <t>NAIC</t>
  </si>
  <si>
    <t>2Z</t>
  </si>
  <si>
    <t>AMB</t>
  </si>
  <si>
    <t>Comps</t>
  </si>
  <si>
    <t>BBB+</t>
  </si>
  <si>
    <t>bbb+</t>
  </si>
  <si>
    <t>UST</t>
  </si>
  <si>
    <t>yld ytm ask</t>
  </si>
  <si>
    <t>Liquidity</t>
  </si>
  <si>
    <t>Beta</t>
  </si>
  <si>
    <t>Mkt Yld</t>
  </si>
  <si>
    <t>Price</t>
  </si>
  <si>
    <t>Valuation Date</t>
  </si>
  <si>
    <t>spread</t>
  </si>
  <si>
    <t>2FE</t>
  </si>
  <si>
    <t>px last</t>
  </si>
  <si>
    <t>Year Frac</t>
  </si>
  <si>
    <t>Commitment</t>
  </si>
  <si>
    <t>Fund Size</t>
  </si>
  <si>
    <t>Leverage</t>
  </si>
  <si>
    <t>Secured Term Loan</t>
  </si>
  <si>
    <t>Call Date</t>
  </si>
  <si>
    <t>75%</t>
  </si>
  <si>
    <t>Date</t>
  </si>
  <si>
    <t>Balance</t>
  </si>
  <si>
    <t>WAL</t>
  </si>
  <si>
    <t>Class LCV</t>
  </si>
  <si>
    <t>LTV</t>
  </si>
  <si>
    <t>Eventine Funding LLC</t>
  </si>
  <si>
    <t>BGH39CC35</t>
  </si>
  <si>
    <t>Commissions from Equitrust Life Insurance Company</t>
  </si>
  <si>
    <t>B++</t>
  </si>
  <si>
    <t>LT Rating</t>
  </si>
  <si>
    <t xml:space="preserve">BBB </t>
  </si>
  <si>
    <t>BAML BBB US Insurance &amp; Finl Services Index</t>
  </si>
  <si>
    <t>EFLAND FUNDING 2014-4</t>
  </si>
  <si>
    <t>EFLAND FUNDING 2014-5</t>
  </si>
  <si>
    <t>BGH3G97D8</t>
  </si>
  <si>
    <t>BGH3G99D6</t>
  </si>
  <si>
    <t>Payment</t>
  </si>
  <si>
    <t>L*M</t>
  </si>
  <si>
    <t>WAL Efland 2014-4</t>
  </si>
  <si>
    <t>USSW3</t>
  </si>
  <si>
    <t>U*V</t>
  </si>
  <si>
    <t>WAL Efland Funding 2014-5</t>
  </si>
  <si>
    <t>USSW4</t>
  </si>
  <si>
    <t>EFLAND FUNDING LLC</t>
  </si>
  <si>
    <t>EFLAND FUNDING 2014-3</t>
  </si>
  <si>
    <t>BGH3A7RN4</t>
  </si>
  <si>
    <t>BGH3BF228</t>
  </si>
  <si>
    <t>EFLAND FUNDING</t>
  </si>
  <si>
    <t>AI*AJ</t>
  </si>
  <si>
    <t>USSW1</t>
  </si>
  <si>
    <t>Ticker</t>
  </si>
  <si>
    <t>CML - 1st Lien</t>
  </si>
  <si>
    <t>26949RAC3</t>
  </si>
  <si>
    <t>T 1.75 5/15/2023</t>
  </si>
  <si>
    <t>29789QAC2</t>
  </si>
  <si>
    <t>T 2.75 11/15/2023</t>
  </si>
  <si>
    <t>A-3 GAFA</t>
  </si>
  <si>
    <t>EAGLE CREEK FA TRUST</t>
  </si>
  <si>
    <t>EUCLID CAPITAL FUNDING TRUST</t>
  </si>
  <si>
    <t>FIELDSTONE FUNDING TRUST</t>
  </si>
  <si>
    <t>31660EAC9</t>
  </si>
  <si>
    <t>T 1.625 11/15/2022</t>
  </si>
  <si>
    <t>INGERSOL SECURED LOAN TRUST</t>
  </si>
  <si>
    <t>45686AAC7</t>
  </si>
  <si>
    <t>KESSLER FAB TRUST</t>
  </si>
  <si>
    <t>A-2 GAFA</t>
  </si>
  <si>
    <t>49253PAB1</t>
  </si>
  <si>
    <t>T 2 2/15/2025</t>
  </si>
  <si>
    <t>SADDLEBROOK FINANCIAL TRUST</t>
  </si>
  <si>
    <t>78632TAB4</t>
  </si>
  <si>
    <t>T 2.5 8/15/2023</t>
  </si>
  <si>
    <t>EVENTINE</t>
  </si>
  <si>
    <t>Day Count</t>
  </si>
  <si>
    <t>Float Index</t>
  </si>
  <si>
    <t>Float Rate</t>
  </si>
  <si>
    <t>C0J4</t>
  </si>
  <si>
    <t>CM3</t>
  </si>
  <si>
    <t>EFLAND FUNDING 2015-1 LLC</t>
  </si>
  <si>
    <t>EFLAND FUNDING 2015-2 LLC</t>
  </si>
  <si>
    <t>BGH3QR4W8</t>
  </si>
  <si>
    <t>BGH3QR7B1</t>
  </si>
  <si>
    <t>CM2</t>
  </si>
  <si>
    <t>T 1.625 06/30/20</t>
  </si>
  <si>
    <t>T 1.125 06/15/18</t>
  </si>
  <si>
    <t>CM1</t>
  </si>
  <si>
    <t>Equivalency</t>
  </si>
  <si>
    <t>frtr 4.25 10/17</t>
  </si>
  <si>
    <t>Date Override</t>
  </si>
  <si>
    <t>Beta Source</t>
  </si>
  <si>
    <t>T 1.125 03/31/20</t>
  </si>
  <si>
    <t>T 2.25 03/31/21</t>
  </si>
  <si>
    <t>T 2 08/31/21</t>
  </si>
  <si>
    <t>Cushman &amp; Wakefield Lending Spreads</t>
  </si>
  <si>
    <t xml:space="preserve">Effective </t>
  </si>
  <si>
    <t>Loan Type</t>
  </si>
  <si>
    <t>Mortgage</t>
  </si>
  <si>
    <t>Construction</t>
  </si>
  <si>
    <t>Pre-Payment Option</t>
  </si>
  <si>
    <t>Pre-payable Anytime</t>
  </si>
  <si>
    <t>Make Whole</t>
  </si>
  <si>
    <t>2% of Current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</si>
</sst>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/dd/yy;@"/>
    <numFmt numFmtId="166" formatCode="_(* #,##0.0_);_(* \(#,##0.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FF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7964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41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2" fillId="0" borderId="0"/>
    <xf numFmtId="0" fontId="16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18" fillId="0" borderId="19" applyNumberFormat="0" applyFill="0" applyAlignment="0" applyProtection="0"/>
    <xf numFmtId="0" fontId="19" fillId="0" borderId="20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21" applyNumberFormat="0" applyAlignment="0" applyProtection="0"/>
    <xf numFmtId="0" fontId="24" fillId="9" borderId="22" applyNumberFormat="0" applyAlignment="0" applyProtection="0"/>
    <xf numFmtId="0" fontId="25" fillId="9" borderId="21" applyNumberFormat="0" applyAlignment="0" applyProtection="0"/>
    <xf numFmtId="0" fontId="26" fillId="0" borderId="23" applyNumberFormat="0" applyFill="0" applyAlignment="0" applyProtection="0"/>
    <xf numFmtId="0" fontId="27" fillId="10" borderId="24" applyNumberFormat="0" applyAlignment="0" applyProtection="0"/>
    <xf numFmtId="0" fontId="28" fillId="0" borderId="0" applyNumberFormat="0" applyFill="0" applyBorder="0" applyAlignment="0" applyProtection="0"/>
    <xf numFmtId="0" fontId="1" fillId="11" borderId="25" applyNumberFormat="0" applyFont="0" applyAlignment="0" applyProtection="0"/>
    <xf numFmtId="0" fontId="29" fillId="0" borderId="0" applyNumberFormat="0" applyFill="0" applyBorder="0" applyAlignment="0" applyProtection="0"/>
    <xf numFmtId="0" fontId="4" fillId="0" borderId="26" applyNumberFormat="0" applyFill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8" fillId="35" borderId="0" applyNumberFormat="0" applyBorder="0" applyAlignment="0" applyProtection="0"/>
  </cellStyleXfs>
  <cellXfs count="11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49" fontId="0" fillId="0" borderId="4" xfId="0" applyNumberFormat="1" applyBorder="1"/>
    <xf numFmtId="49" fontId="0" fillId="0" borderId="6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 applyAlignment="1">
      <alignment horizontal="center"/>
    </xf>
    <xf numFmtId="14" fontId="0" fillId="0" borderId="0" xfId="1" applyNumberFormat="1" applyFont="1"/>
    <xf numFmtId="0" fontId="0" fillId="0" borderId="0" xfId="0" applyAlignment="1">
      <alignment horizontal="center"/>
    </xf>
    <xf numFmtId="43" fontId="0" fillId="0" borderId="7" xfId="1" applyFont="1" applyBorder="1"/>
    <xf numFmtId="43" fontId="0" fillId="0" borderId="0" xfId="1" applyFont="1" applyAlignment="1">
      <alignment horizontal="center"/>
    </xf>
    <xf numFmtId="43" fontId="0" fillId="0" borderId="0" xfId="0" applyNumberFormat="1"/>
    <xf numFmtId="0" fontId="5" fillId="0" borderId="0" xfId="0" applyFont="1" applyFill="1"/>
    <xf numFmtId="9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43" fontId="0" fillId="0" borderId="0" xfId="1" applyFont="1" applyBorder="1"/>
    <xf numFmtId="164" fontId="0" fillId="0" borderId="0" xfId="1" applyNumberFormat="1" applyFont="1" applyBorder="1"/>
    <xf numFmtId="43" fontId="0" fillId="0" borderId="0" xfId="1" applyFont="1" applyBorder="1" applyAlignment="1">
      <alignment horizontal="center"/>
    </xf>
    <xf numFmtId="0" fontId="0" fillId="0" borderId="0" xfId="0" applyFill="1" applyBorder="1"/>
    <xf numFmtId="164" fontId="0" fillId="0" borderId="7" xfId="1" applyNumberFormat="1" applyFont="1" applyBorder="1"/>
    <xf numFmtId="0" fontId="0" fillId="0" borderId="15" xfId="0" applyBorder="1"/>
    <xf numFmtId="43" fontId="0" fillId="0" borderId="0" xfId="1" applyNumberFormat="1" applyFont="1" applyBorder="1"/>
    <xf numFmtId="164" fontId="0" fillId="0" borderId="12" xfId="1" applyNumberFormat="1" applyFont="1" applyBorder="1"/>
    <xf numFmtId="0" fontId="0" fillId="0" borderId="16" xfId="0" applyBorder="1"/>
    <xf numFmtId="164" fontId="0" fillId="0" borderId="14" xfId="0" applyNumberFormat="1" applyBorder="1"/>
    <xf numFmtId="164" fontId="0" fillId="0" borderId="17" xfId="1" applyNumberFormat="1" applyFont="1" applyBorder="1"/>
    <xf numFmtId="0" fontId="0" fillId="0" borderId="9" xfId="0" applyBorder="1"/>
    <xf numFmtId="165" fontId="0" fillId="0" borderId="11" xfId="0" applyNumberFormat="1" applyBorder="1"/>
    <xf numFmtId="164" fontId="0" fillId="0" borderId="0" xfId="0" applyNumberFormat="1" applyBorder="1"/>
    <xf numFmtId="164" fontId="0" fillId="0" borderId="11" xfId="1" applyNumberFormat="1" applyFont="1" applyBorder="1"/>
    <xf numFmtId="164" fontId="0" fillId="0" borderId="12" xfId="0" applyNumberFormat="1" applyBorder="1"/>
    <xf numFmtId="164" fontId="0" fillId="0" borderId="17" xfId="0" applyNumberFormat="1" applyBorder="1"/>
    <xf numFmtId="164" fontId="0" fillId="0" borderId="13" xfId="0" applyNumberFormat="1" applyBorder="1"/>
    <xf numFmtId="14" fontId="0" fillId="0" borderId="11" xfId="0" applyNumberFormat="1" applyBorder="1"/>
    <xf numFmtId="0" fontId="0" fillId="0" borderId="17" xfId="0" applyBorder="1"/>
    <xf numFmtId="164" fontId="0" fillId="0" borderId="16" xfId="1" applyNumberFormat="1" applyFont="1" applyBorder="1"/>
    <xf numFmtId="14" fontId="0" fillId="0" borderId="0" xfId="0" applyNumberFormat="1"/>
    <xf numFmtId="164" fontId="9" fillId="0" borderId="0" xfId="0" applyNumberFormat="1" applyFont="1" applyFill="1"/>
    <xf numFmtId="49" fontId="0" fillId="0" borderId="0" xfId="0" applyNumberFormat="1" applyFill="1"/>
    <xf numFmtId="14" fontId="0" fillId="0" borderId="11" xfId="1" applyNumberFormat="1" applyFont="1" applyBorder="1"/>
    <xf numFmtId="164" fontId="0" fillId="2" borderId="0" xfId="1" applyNumberFormat="1" applyFont="1" applyFill="1" applyBorder="1"/>
    <xf numFmtId="164" fontId="0" fillId="0" borderId="0" xfId="1" applyNumberFormat="1" applyFont="1" applyFill="1" applyBorder="1"/>
    <xf numFmtId="43" fontId="0" fillId="0" borderId="0" xfId="1" applyFont="1" applyFill="1"/>
    <xf numFmtId="0" fontId="0" fillId="0" borderId="0" xfId="0" applyFill="1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0" xfId="0" applyFill="1"/>
    <xf numFmtId="44" fontId="0" fillId="0" borderId="0" xfId="2" applyFont="1" applyFill="1"/>
    <xf numFmtId="14" fontId="0" fillId="0" borderId="0" xfId="1" applyNumberFormat="1" applyFont="1" applyFill="1"/>
    <xf numFmtId="0" fontId="13" fillId="4" borderId="0" xfId="0" applyFont="1" applyFill="1"/>
    <xf numFmtId="0" fontId="13" fillId="4" borderId="7" xfId="0" applyFont="1" applyFill="1" applyBorder="1"/>
    <xf numFmtId="0" fontId="13" fillId="4" borderId="7" xfId="0" applyFont="1" applyFill="1" applyBorder="1" applyAlignment="1">
      <alignment horizontal="center"/>
    </xf>
    <xf numFmtId="0" fontId="10" fillId="0" borderId="0" xfId="0" applyFont="1" applyBorder="1"/>
    <xf numFmtId="10" fontId="10" fillId="0" borderId="0" xfId="0" applyNumberFormat="1" applyFont="1" applyBorder="1"/>
    <xf numFmtId="0" fontId="10" fillId="0" borderId="0" xfId="0" applyFont="1" applyBorder="1" applyAlignment="1">
      <alignment horizontal="center"/>
    </xf>
    <xf numFmtId="0" fontId="10" fillId="0" borderId="0" xfId="0" applyFont="1"/>
    <xf numFmtId="165" fontId="10" fillId="0" borderId="0" xfId="0" applyNumberFormat="1" applyFont="1"/>
    <xf numFmtId="164" fontId="10" fillId="0" borderId="0" xfId="1" applyNumberFormat="1" applyFont="1"/>
    <xf numFmtId="43" fontId="10" fillId="0" borderId="0" xfId="1" applyFont="1"/>
    <xf numFmtId="0" fontId="13" fillId="4" borderId="0" xfId="0" applyFont="1" applyFill="1" applyAlignment="1">
      <alignment horizontal="center"/>
    </xf>
    <xf numFmtId="43" fontId="13" fillId="4" borderId="0" xfId="1" applyFont="1" applyFill="1" applyAlignment="1">
      <alignment horizontal="center"/>
    </xf>
    <xf numFmtId="14" fontId="13" fillId="4" borderId="0" xfId="1" applyNumberFormat="1" applyFont="1" applyFill="1"/>
    <xf numFmtId="43" fontId="13" fillId="4" borderId="7" xfId="1" applyFont="1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14" fillId="0" borderId="0" xfId="0" applyFont="1" applyFill="1" applyAlignment="1">
      <alignment horizontal="center"/>
    </xf>
    <xf numFmtId="43" fontId="10" fillId="0" borderId="0" xfId="1" applyFont="1" applyFill="1"/>
    <xf numFmtId="43" fontId="15" fillId="0" borderId="0" xfId="1" applyFont="1" applyFill="1"/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center" wrapText="1"/>
    </xf>
    <xf numFmtId="14" fontId="5" fillId="3" borderId="0" xfId="0" applyNumberFormat="1" applyFont="1" applyFill="1"/>
    <xf numFmtId="9" fontId="10" fillId="0" borderId="0" xfId="3" applyFont="1"/>
    <xf numFmtId="49" fontId="10" fillId="0" borderId="0" xfId="0" applyNumberFormat="1" applyFont="1" applyFill="1"/>
    <xf numFmtId="43" fontId="10" fillId="0" borderId="0" xfId="0" applyNumberFormat="1" applyFont="1"/>
    <xf numFmtId="14" fontId="10" fillId="0" borderId="0" xfId="0" applyNumberFormat="1" applyFont="1"/>
    <xf numFmtId="43" fontId="10" fillId="0" borderId="0" xfId="1" applyFont="1" applyBorder="1" applyAlignment="1">
      <alignment horizontal="center"/>
    </xf>
    <xf numFmtId="0" fontId="10" fillId="0" borderId="0" xfId="0" applyFont="1" applyFill="1" applyBorder="1"/>
    <xf numFmtId="49" fontId="10" fillId="0" borderId="0" xfId="0" applyNumberFormat="1" applyFont="1" applyBorder="1"/>
    <xf numFmtId="9" fontId="10" fillId="0" borderId="0" xfId="0" applyNumberFormat="1" applyFont="1" applyBorder="1"/>
    <xf numFmtId="0" fontId="0" fillId="0" borderId="7" xfId="0" applyBorder="1" applyAlignment="1">
      <alignment wrapText="1"/>
    </xf>
    <xf numFmtId="164" fontId="0" fillId="0" borderId="7" xfId="1" applyNumberFormat="1" applyFont="1" applyBorder="1" applyAlignment="1">
      <alignment wrapText="1"/>
    </xf>
    <xf numFmtId="165" fontId="10" fillId="0" borderId="0" xfId="0" applyNumberFormat="1" applyFont="1" applyFill="1"/>
    <xf numFmtId="0" fontId="13" fillId="4" borderId="0" xfId="0" applyFont="1" applyFill="1" applyBorder="1" applyAlignment="1">
      <alignment wrapText="1"/>
    </xf>
    <xf numFmtId="0" fontId="13" fillId="4" borderId="0" xfId="0" applyFont="1" applyFill="1" applyBorder="1" applyAlignment="1">
      <alignment horizontal="center" wrapText="1"/>
    </xf>
    <xf numFmtId="0" fontId="0" fillId="4" borderId="0" xfId="0" applyFill="1"/>
    <xf numFmtId="10" fontId="14" fillId="0" borderId="0" xfId="0" applyNumberFormat="1" applyFont="1" applyFill="1" applyBorder="1"/>
    <xf numFmtId="49" fontId="13" fillId="4" borderId="0" xfId="0" applyNumberFormat="1" applyFont="1" applyFill="1"/>
    <xf numFmtId="0" fontId="13" fillId="4" borderId="7" xfId="0" applyFont="1" applyFill="1" applyBorder="1" applyAlignment="1">
      <alignment horizontal="left" wrapText="1"/>
    </xf>
    <xf numFmtId="14" fontId="9" fillId="4" borderId="0" xfId="0" applyNumberFormat="1" applyFont="1" applyFill="1"/>
    <xf numFmtId="165" fontId="6" fillId="0" borderId="0" xfId="0" applyNumberFormat="1" applyFont="1" applyFill="1"/>
    <xf numFmtId="43" fontId="0" fillId="0" borderId="0" xfId="1" applyFont="1"/>
    <xf numFmtId="44" fontId="0" fillId="0" borderId="0" xfId="2" applyFont="1"/>
    <xf numFmtId="10" fontId="0" fillId="0" borderId="0" xfId="3" applyNumberFormat="1" applyFont="1"/>
    <xf numFmtId="0" fontId="6" fillId="0" borderId="0" xfId="0" applyFont="1" applyFill="1"/>
    <xf numFmtId="49" fontId="10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0" fillId="0" borderId="0" xfId="0"/>
    <xf numFmtId="43" fontId="15" fillId="0" borderId="0" xfId="1" applyFont="1"/>
    <xf numFmtId="0" fontId="13" fillId="4" borderId="0" xfId="0" applyFont="1" applyFill="1" applyBorder="1" applyAlignment="1">
      <alignment vertical="top" wrapText="1"/>
    </xf>
    <xf numFmtId="166" fontId="10" fillId="3" borderId="0" xfId="1" applyNumberFormat="1" applyFont="1" applyFill="1"/>
    <xf numFmtId="14" fontId="7" fillId="0" borderId="0" xfId="0" applyNumberFormat="1" applyFont="1"/>
  </cellXfs>
  <cellStyles count="49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1" builtinId="3"/>
    <cellStyle name="Comma 2" xfId="5"/>
    <cellStyle name="Currency" xfId="2" builtin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1" xfId="6"/>
    <cellStyle name="Normal 2" xfId="4"/>
    <cellStyle name="Normal 3" xfId="7"/>
    <cellStyle name="Note" xfId="22" builtinId="10" customBuiltin="1"/>
    <cellStyle name="Output" xfId="17" builtinId="21" customBuiltin="1"/>
    <cellStyle name="Percent" xfId="3" builtinId="5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40</xdr:row>
      <xdr:rowOff>47625</xdr:rowOff>
    </xdr:from>
    <xdr:to>
      <xdr:col>3</xdr:col>
      <xdr:colOff>19051</xdr:colOff>
      <xdr:row>42</xdr:row>
      <xdr:rowOff>76200</xdr:rowOff>
    </xdr:to>
    <xdr:sp macro="" textlink="">
      <xdr:nvSpPr>
        <xdr:cNvPr id="2" name="TextBox 1"/>
        <xdr:cNvSpPr txBox="1"/>
      </xdr:nvSpPr>
      <xdr:spPr>
        <a:xfrm>
          <a:off x="2781301" y="7839075"/>
          <a:ext cx="20288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GLAC</a:t>
          </a:r>
        </a:p>
      </xdr:txBody>
    </xdr:sp>
    <xdr:clientData/>
  </xdr:twoCellAnchor>
  <xdr:twoCellAnchor>
    <xdr:from>
      <xdr:col>0</xdr:col>
      <xdr:colOff>1885950</xdr:colOff>
      <xdr:row>43</xdr:row>
      <xdr:rowOff>180975</xdr:rowOff>
    </xdr:from>
    <xdr:to>
      <xdr:col>3</xdr:col>
      <xdr:colOff>9526</xdr:colOff>
      <xdr:row>46</xdr:row>
      <xdr:rowOff>133350</xdr:rowOff>
    </xdr:to>
    <xdr:sp macro="" textlink="">
      <xdr:nvSpPr>
        <xdr:cNvPr id="3" name="TextBox 2"/>
        <xdr:cNvSpPr txBox="1"/>
      </xdr:nvSpPr>
      <xdr:spPr>
        <a:xfrm>
          <a:off x="1885950" y="8543925"/>
          <a:ext cx="2914651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Elsmere Insurance Agency LLC</a:t>
          </a:r>
        </a:p>
      </xdr:txBody>
    </xdr:sp>
    <xdr:clientData/>
  </xdr:twoCellAnchor>
  <xdr:twoCellAnchor>
    <xdr:from>
      <xdr:col>2</xdr:col>
      <xdr:colOff>552450</xdr:colOff>
      <xdr:row>49</xdr:row>
      <xdr:rowOff>9525</xdr:rowOff>
    </xdr:from>
    <xdr:to>
      <xdr:col>6</xdr:col>
      <xdr:colOff>552450</xdr:colOff>
      <xdr:row>51</xdr:row>
      <xdr:rowOff>76200</xdr:rowOff>
    </xdr:to>
    <xdr:sp macro="" textlink="">
      <xdr:nvSpPr>
        <xdr:cNvPr id="4" name="TextBox 3"/>
        <xdr:cNvSpPr txBox="1"/>
      </xdr:nvSpPr>
      <xdr:spPr>
        <a:xfrm>
          <a:off x="4533900" y="9515475"/>
          <a:ext cx="24003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Eventine Funding LLC</a:t>
          </a:r>
        </a:p>
      </xdr:txBody>
    </xdr:sp>
    <xdr:clientData/>
  </xdr:twoCellAnchor>
  <xdr:twoCellAnchor>
    <xdr:from>
      <xdr:col>1</xdr:col>
      <xdr:colOff>1143001</xdr:colOff>
      <xdr:row>42</xdr:row>
      <xdr:rowOff>76200</xdr:rowOff>
    </xdr:from>
    <xdr:to>
      <xdr:col>1</xdr:col>
      <xdr:colOff>1152526</xdr:colOff>
      <xdr:row>43</xdr:row>
      <xdr:rowOff>180975</xdr:rowOff>
    </xdr:to>
    <xdr:cxnSp macro="">
      <xdr:nvCxnSpPr>
        <xdr:cNvPr id="5" name="Straight Connector 4"/>
        <xdr:cNvCxnSpPr>
          <a:stCxn id="2" idx="2"/>
          <a:endCxn id="3" idx="0"/>
        </xdr:cNvCxnSpPr>
      </xdr:nvCxnSpPr>
      <xdr:spPr>
        <a:xfrm flipH="1">
          <a:off x="3924301" y="8248650"/>
          <a:ext cx="952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46</xdr:row>
      <xdr:rowOff>114300</xdr:rowOff>
    </xdr:from>
    <xdr:to>
      <xdr:col>1</xdr:col>
      <xdr:colOff>1114426</xdr:colOff>
      <xdr:row>48</xdr:row>
      <xdr:rowOff>104775</xdr:rowOff>
    </xdr:to>
    <xdr:cxnSp macro="">
      <xdr:nvCxnSpPr>
        <xdr:cNvPr id="6" name="Straight Connector 5"/>
        <xdr:cNvCxnSpPr/>
      </xdr:nvCxnSpPr>
      <xdr:spPr>
        <a:xfrm flipH="1">
          <a:off x="3895725" y="9048750"/>
          <a:ext cx="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0</xdr:rowOff>
    </xdr:from>
    <xdr:to>
      <xdr:col>1</xdr:col>
      <xdr:colOff>381000</xdr:colOff>
      <xdr:row>51</xdr:row>
      <xdr:rowOff>66675</xdr:rowOff>
    </xdr:to>
    <xdr:sp macro="" textlink="">
      <xdr:nvSpPr>
        <xdr:cNvPr id="7" name="TextBox 6"/>
        <xdr:cNvSpPr txBox="1"/>
      </xdr:nvSpPr>
      <xdr:spPr>
        <a:xfrm>
          <a:off x="0" y="9505950"/>
          <a:ext cx="31623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Eventine Funding LLC</a:t>
          </a:r>
        </a:p>
      </xdr:txBody>
    </xdr:sp>
    <xdr:clientData/>
  </xdr:twoCellAnchor>
  <xdr:twoCellAnchor>
    <xdr:from>
      <xdr:col>0</xdr:col>
      <xdr:colOff>923925</xdr:colOff>
      <xdr:row>48</xdr:row>
      <xdr:rowOff>85725</xdr:rowOff>
    </xdr:from>
    <xdr:to>
      <xdr:col>4</xdr:col>
      <xdr:colOff>285750</xdr:colOff>
      <xdr:row>48</xdr:row>
      <xdr:rowOff>104775</xdr:rowOff>
    </xdr:to>
    <xdr:cxnSp macro="">
      <xdr:nvCxnSpPr>
        <xdr:cNvPr id="8" name="Straight Connector 7"/>
        <xdr:cNvCxnSpPr/>
      </xdr:nvCxnSpPr>
      <xdr:spPr>
        <a:xfrm>
          <a:off x="923925" y="9401175"/>
          <a:ext cx="4762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48</xdr:row>
      <xdr:rowOff>104775</xdr:rowOff>
    </xdr:from>
    <xdr:to>
      <xdr:col>0</xdr:col>
      <xdr:colOff>933450</xdr:colOff>
      <xdr:row>49</xdr:row>
      <xdr:rowOff>9525</xdr:rowOff>
    </xdr:to>
    <xdr:cxnSp macro="">
      <xdr:nvCxnSpPr>
        <xdr:cNvPr id="9" name="Straight Connector 8"/>
        <xdr:cNvCxnSpPr/>
      </xdr:nvCxnSpPr>
      <xdr:spPr>
        <a:xfrm>
          <a:off x="914400" y="9420225"/>
          <a:ext cx="1905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48</xdr:row>
      <xdr:rowOff>123825</xdr:rowOff>
    </xdr:from>
    <xdr:to>
      <xdr:col>4</xdr:col>
      <xdr:colOff>328613</xdr:colOff>
      <xdr:row>49</xdr:row>
      <xdr:rowOff>9525</xdr:rowOff>
    </xdr:to>
    <xdr:cxnSp macro="">
      <xdr:nvCxnSpPr>
        <xdr:cNvPr id="10" name="Straight Connector 9"/>
        <xdr:cNvCxnSpPr>
          <a:endCxn id="4" idx="0"/>
        </xdr:cNvCxnSpPr>
      </xdr:nvCxnSpPr>
      <xdr:spPr>
        <a:xfrm>
          <a:off x="5657850" y="9439275"/>
          <a:ext cx="71438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inge/AppData/Local/Microsoft/Windows/Temporary%20Internet%20Files/Content.Outlook/J0BRIWGK/Term%20Repo%20Pricing%20Model%204.30.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orec/AppData/Local/Microsoft/Windows/Temporary%20Internet%20Files/Content.Outlook/PB1DH9M5/Term%20Repo%20Pricing%20Model%208%2031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nei1/AppData/Local/Microsoft/Windows/Temporary%20Internet%20Files/Content.Outlook/MEB37D6W/Liquidity%20Sprea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Summary"/>
      <sheetName val="Vertical Bridge"/>
      <sheetName val="Carval"/>
      <sheetName val="Real Estate"/>
      <sheetName val="Heritage"/>
      <sheetName val="Delaware"/>
      <sheetName val="Equitrust"/>
      <sheetName val="JTW"/>
      <sheetName val="MRC"/>
      <sheetName val="Nanuet-Bullville-Calshot-CH"/>
      <sheetName val="DT"/>
      <sheetName val="CLOIE Pre and Post Crisis Index"/>
      <sheetName val="Indices"/>
      <sheetName val="CM Equivalencies"/>
    </sheetNames>
    <sheetDataSet>
      <sheetData sheetId="0">
        <row r="3">
          <cell r="C3">
            <v>42460</v>
          </cell>
        </row>
        <row r="5">
          <cell r="C5">
            <v>42460</v>
          </cell>
        </row>
        <row r="7">
          <cell r="C7">
            <v>115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CM Rating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trust.Backup"/>
      <sheetName val="Inputs"/>
      <sheetName val="Summary"/>
      <sheetName val="Vertical Bridge"/>
      <sheetName val="Carval"/>
      <sheetName val="Real Estate"/>
      <sheetName val="Heritage"/>
      <sheetName val="Delaware"/>
      <sheetName val="Equitrust"/>
      <sheetName val="Efland 2015-1"/>
      <sheetName val="Efland 2015-2"/>
      <sheetName val="JTW"/>
      <sheetName val="MRC"/>
      <sheetName val="Nanuet-Bullville-Calshot-CH"/>
      <sheetName val="DT"/>
      <sheetName val="CLOIE Pre and Post Crisis Index"/>
      <sheetName val="Indices"/>
      <sheetName val="CM Equivalencies"/>
      <sheetName val="McCourt"/>
    </sheetNames>
    <sheetDataSet>
      <sheetData sheetId="0" refreshError="1"/>
      <sheetData sheetId="1" refreshError="1">
        <row r="3">
          <cell r="C3">
            <v>42613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X1">
            <v>0.9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">
          <cell r="A1" t="str">
            <v>CM Rating</v>
          </cell>
          <cell r="B1" t="str">
            <v>NRSRO Equivalent</v>
          </cell>
        </row>
        <row r="2">
          <cell r="A2" t="str">
            <v>CM1</v>
          </cell>
          <cell r="B2" t="str">
            <v>BBB</v>
          </cell>
        </row>
        <row r="3">
          <cell r="A3" t="str">
            <v>CM2</v>
          </cell>
          <cell r="B3" t="str">
            <v>BBB</v>
          </cell>
        </row>
        <row r="4">
          <cell r="A4" t="str">
            <v>CM3</v>
          </cell>
          <cell r="B4" t="str">
            <v>BB</v>
          </cell>
        </row>
        <row r="5">
          <cell r="A5" t="str">
            <v>CM4</v>
          </cell>
          <cell r="B5" t="str">
            <v>BB</v>
          </cell>
        </row>
        <row r="6">
          <cell r="A6" t="str">
            <v>CM5</v>
          </cell>
          <cell r="B6" t="str">
            <v>B</v>
          </cell>
        </row>
        <row r="7">
          <cell r="A7" t="str">
            <v>CM6</v>
          </cell>
          <cell r="B7" t="str">
            <v>CCC</v>
          </cell>
        </row>
        <row r="8">
          <cell r="A8" t="str">
            <v>CM7</v>
          </cell>
          <cell r="B8" t="str">
            <v>Equity</v>
          </cell>
        </row>
      </sheetData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Spreads"/>
      <sheetName val="NAIC"/>
    </sheetNames>
    <sheetDataSet>
      <sheetData sheetId="0">
        <row r="3">
          <cell r="F3">
            <v>0.8</v>
          </cell>
        </row>
        <row r="6">
          <cell r="G6">
            <v>0.8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BF129"/>
  <sheetViews>
    <sheetView zoomScaleNormal="100" workbookViewId="0">
      <selection activeCell="H33" sqref="H33"/>
    </sheetView>
  </sheetViews>
  <sheetFormatPr defaultColWidth="9.140625" defaultRowHeight="15" outlineLevelCol="1" x14ac:dyDescent="0.25"/>
  <cols>
    <col min="1" max="1" width="41.7109375" style="109" customWidth="1"/>
    <col min="2" max="2" width="18" style="109" bestFit="1" customWidth="1"/>
    <col min="3" max="3" width="12.140625" style="109" bestFit="1" customWidth="1"/>
    <col min="4" max="4" width="9.140625" style="109"/>
    <col min="5" max="5" width="8.7109375" style="109" bestFit="1" customWidth="1"/>
    <col min="6" max="6" width="6" style="109" customWidth="1" outlineLevel="1"/>
    <col min="7" max="7" width="10.7109375" style="109" customWidth="1" outlineLevel="1"/>
    <col min="8" max="8" width="7.85546875" style="109" customWidth="1" outlineLevel="1"/>
    <col min="9" max="9" width="12.7109375" style="109" customWidth="1" outlineLevel="1"/>
    <col min="10" max="10" width="17.42578125" style="109" customWidth="1" outlineLevel="1"/>
    <col min="11" max="11" width="11.5703125" style="109" customWidth="1" outlineLevel="1"/>
    <col min="12" max="12" width="10" style="109" customWidth="1" outlineLevel="1"/>
    <col min="13" max="13" width="8.85546875" style="109" customWidth="1" outlineLevel="1"/>
    <col min="14" max="14" width="12.5703125" style="109" customWidth="1" outlineLevel="1"/>
    <col min="15" max="15" width="9.42578125" style="109" customWidth="1" outlineLevel="1"/>
    <col min="16" max="16" width="5.42578125" style="109" customWidth="1" outlineLevel="1"/>
    <col min="17" max="18" width="5.28515625" style="109" customWidth="1" outlineLevel="1"/>
    <col min="19" max="19" width="5.42578125" style="109" customWidth="1" outlineLevel="1"/>
    <col min="20" max="20" width="25.140625" style="109" bestFit="1" customWidth="1"/>
    <col min="21" max="21" width="22.140625" style="109" bestFit="1" customWidth="1"/>
    <col min="22" max="22" width="10.85546875" style="109" bestFit="1" customWidth="1"/>
    <col min="23" max="23" width="25.140625" style="109" customWidth="1"/>
    <col min="24" max="24" width="12.5703125" style="109" bestFit="1" customWidth="1"/>
    <col min="25" max="25" width="8.7109375" style="109" bestFit="1" customWidth="1"/>
    <col min="26" max="26" width="42.85546875" style="109" bestFit="1" customWidth="1"/>
    <col min="27" max="27" width="10.7109375" style="109" customWidth="1"/>
    <col min="28" max="28" width="10.5703125" style="109" bestFit="1" customWidth="1"/>
    <col min="29" max="29" width="8.85546875" style="109" bestFit="1" customWidth="1"/>
    <col min="30" max="30" width="12.5703125" style="109" bestFit="1" customWidth="1"/>
    <col min="31" max="32" width="9.140625" style="109"/>
    <col min="33" max="33" width="9.7109375" style="109" bestFit="1" customWidth="1"/>
    <col min="34" max="34" width="16.7109375" style="2" bestFit="1" customWidth="1"/>
    <col min="35" max="35" width="10.5703125" style="109" bestFit="1" customWidth="1"/>
    <col min="36" max="36" width="8.85546875" style="109" bestFit="1" customWidth="1"/>
    <col min="37" max="37" width="12.5703125" style="109" bestFit="1" customWidth="1"/>
    <col min="38" max="38" width="9.140625" style="109"/>
    <col min="39" max="39" width="9.7109375" style="109" bestFit="1" customWidth="1"/>
    <col min="40" max="40" width="11.5703125" style="109" bestFit="1" customWidth="1"/>
    <col min="41" max="41" width="10.5703125" style="109" bestFit="1" customWidth="1"/>
    <col min="42" max="42" width="8.85546875" style="109" bestFit="1" customWidth="1"/>
    <col min="43" max="43" width="11.5703125" style="109" bestFit="1" customWidth="1"/>
    <col min="44" max="44" width="9.140625" style="109"/>
    <col min="45" max="45" width="9.7109375" style="109" bestFit="1" customWidth="1"/>
    <col min="46" max="46" width="12.5703125" style="109" bestFit="1" customWidth="1"/>
    <col min="47" max="47" width="10.5703125" style="109" bestFit="1" customWidth="1"/>
    <col min="48" max="48" width="8.85546875" style="109" bestFit="1" customWidth="1"/>
    <col min="49" max="49" width="12.5703125" style="109" bestFit="1" customWidth="1"/>
    <col min="50" max="50" width="9.140625" style="109"/>
    <col min="51" max="51" width="9.7109375" style="109" bestFit="1" customWidth="1"/>
    <col min="52" max="53" width="12.5703125" style="109" bestFit="1" customWidth="1"/>
    <col min="54" max="54" width="8.85546875" style="109" bestFit="1" customWidth="1"/>
    <col min="55" max="55" width="11.5703125" style="109" bestFit="1" customWidth="1"/>
    <col min="56" max="16384" width="9.140625" style="109"/>
  </cols>
  <sheetData>
    <row r="1" spans="1:37" x14ac:dyDescent="0.25">
      <c r="A1" s="95"/>
      <c r="B1" s="97" t="s">
        <v>31</v>
      </c>
      <c r="C1" s="99" t="e">
        <f>Valuation_Date</f>
        <v>#REF!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H1" s="109"/>
      <c r="AK1" s="2"/>
    </row>
    <row r="2" spans="1:37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 t="s">
        <v>115</v>
      </c>
      <c r="O2" s="80"/>
      <c r="P2" s="80"/>
      <c r="Q2" s="80"/>
      <c r="R2" s="80"/>
      <c r="S2" s="80"/>
      <c r="T2" s="98" t="s">
        <v>115</v>
      </c>
      <c r="U2" s="98" t="s">
        <v>115</v>
      </c>
      <c r="V2" s="98" t="s">
        <v>115</v>
      </c>
      <c r="W2" s="98" t="s">
        <v>2</v>
      </c>
      <c r="X2" s="98" t="s">
        <v>2</v>
      </c>
      <c r="Y2" s="98" t="s">
        <v>2</v>
      </c>
      <c r="Z2" s="80"/>
      <c r="AA2" s="80"/>
      <c r="AB2" s="80"/>
      <c r="AC2" s="80"/>
      <c r="AD2" s="80"/>
      <c r="AH2" s="109"/>
      <c r="AK2" s="2"/>
    </row>
    <row r="3" spans="1:37" s="90" customFormat="1" x14ac:dyDescent="0.25">
      <c r="A3" s="79" t="s">
        <v>0</v>
      </c>
      <c r="B3" s="79" t="s">
        <v>6</v>
      </c>
      <c r="C3" s="79" t="s">
        <v>1</v>
      </c>
      <c r="D3" s="79" t="s">
        <v>45</v>
      </c>
      <c r="E3" s="79" t="s">
        <v>2</v>
      </c>
      <c r="F3" s="79" t="s">
        <v>44</v>
      </c>
      <c r="G3" s="79" t="s">
        <v>40</v>
      </c>
      <c r="H3" s="79" t="s">
        <v>3</v>
      </c>
      <c r="I3" s="79" t="s">
        <v>4</v>
      </c>
      <c r="J3" s="79" t="s">
        <v>11</v>
      </c>
      <c r="K3" s="80" t="s">
        <v>5</v>
      </c>
      <c r="L3" s="80" t="s">
        <v>94</v>
      </c>
      <c r="M3" s="80" t="s">
        <v>12</v>
      </c>
      <c r="N3" s="80" t="s">
        <v>12</v>
      </c>
      <c r="O3" s="80" t="s">
        <v>7</v>
      </c>
      <c r="P3" s="80" t="s">
        <v>8</v>
      </c>
      <c r="Q3" s="80" t="s">
        <v>9</v>
      </c>
      <c r="R3" s="80" t="s">
        <v>21</v>
      </c>
      <c r="S3" s="80" t="s">
        <v>19</v>
      </c>
      <c r="T3" s="79" t="s">
        <v>95</v>
      </c>
      <c r="U3" s="79" t="s">
        <v>96</v>
      </c>
      <c r="V3" s="79" t="s">
        <v>34</v>
      </c>
      <c r="W3" s="79" t="s">
        <v>95</v>
      </c>
      <c r="X3" s="79" t="s">
        <v>96</v>
      </c>
      <c r="Y3" s="79" t="s">
        <v>34</v>
      </c>
      <c r="Z3" s="79" t="s">
        <v>110</v>
      </c>
      <c r="AA3" s="79" t="s">
        <v>28</v>
      </c>
      <c r="AB3" s="79" t="s">
        <v>27</v>
      </c>
      <c r="AC3" s="79" t="s">
        <v>29</v>
      </c>
      <c r="AD3" s="79" t="s">
        <v>30</v>
      </c>
      <c r="AK3" s="91"/>
    </row>
    <row r="4" spans="1:37" x14ac:dyDescent="0.25">
      <c r="A4" s="105" t="s">
        <v>47</v>
      </c>
      <c r="B4" s="105" t="s">
        <v>39</v>
      </c>
      <c r="C4" s="105" t="s">
        <v>48</v>
      </c>
      <c r="D4" s="82" t="s">
        <v>41</v>
      </c>
      <c r="E4" s="68">
        <v>46827</v>
      </c>
      <c r="F4" s="70" t="e">
        <f>AQ129/I4</f>
        <v>#REF!</v>
      </c>
      <c r="G4" s="100" t="e">
        <f>Valuation_Date+1</f>
        <v>#REF!</v>
      </c>
      <c r="H4" s="70">
        <v>7</v>
      </c>
      <c r="I4" s="69">
        <v>31903283.134</v>
      </c>
      <c r="J4" s="69">
        <v>42200000</v>
      </c>
      <c r="K4" s="106">
        <v>4</v>
      </c>
      <c r="L4" s="106">
        <v>0</v>
      </c>
      <c r="M4" s="19" t="e">
        <f t="shared" ref="M4:M16" ca="1" si="0">DURATION($C$1,E4,H4/100,AC4/100,K4,L4)</f>
        <v>#REF!</v>
      </c>
      <c r="N4" s="19" t="e">
        <f t="shared" ref="N4:N10" ca="1" si="1">DURATION($C$1,G4,H4/100,AC4/100,K4,L4)</f>
        <v>#REF!</v>
      </c>
      <c r="O4" s="17"/>
      <c r="P4" s="106" t="s">
        <v>23</v>
      </c>
      <c r="Q4" s="67"/>
      <c r="R4" s="106"/>
      <c r="S4" s="106" t="s">
        <v>33</v>
      </c>
      <c r="T4" s="67" t="s">
        <v>61</v>
      </c>
      <c r="U4" s="109" t="str">
        <f>T4&amp;" Curncy"</f>
        <v>USSW3 Curncy</v>
      </c>
      <c r="V4" s="110" t="e">
        <f ca="1">_xll.BDH(U4,$V$3,$C$1)</f>
        <v>#NAME?</v>
      </c>
      <c r="W4" s="67"/>
      <c r="Y4" s="110"/>
      <c r="Z4" s="70" t="s">
        <v>53</v>
      </c>
      <c r="AA4" s="103" t="e">
        <f>+X22</f>
        <v>#REF!</v>
      </c>
      <c r="AB4" s="50">
        <f>'[3]Liquidity Spreads'!$G$6*100</f>
        <v>80</v>
      </c>
      <c r="AC4" s="101" t="e">
        <f t="shared" ref="AC4:AC16" ca="1" si="2">(+V4+AA4*100+AB4/100)</f>
        <v>#NAME?</v>
      </c>
      <c r="AD4" s="102" t="e">
        <f t="shared" ref="AD4:AD10" ca="1" si="3">MIN(PRICE($C$1,E4,H4/100,AC4/100,100,K4,L4),PRICE($C$1,G4,H4/100,AC4/100,100,K4,L4))</f>
        <v>#REF!</v>
      </c>
      <c r="AH4" s="109"/>
      <c r="AK4" s="2"/>
    </row>
    <row r="5" spans="1:37" x14ac:dyDescent="0.25">
      <c r="A5" s="83" t="s">
        <v>54</v>
      </c>
      <c r="B5" s="105" t="s">
        <v>39</v>
      </c>
      <c r="C5" s="105" t="s">
        <v>56</v>
      </c>
      <c r="D5" s="82" t="s">
        <v>41</v>
      </c>
      <c r="E5" s="68">
        <v>47102</v>
      </c>
      <c r="F5" s="70" t="e">
        <f>+N125/I5</f>
        <v>#REF!</v>
      </c>
      <c r="G5" s="68">
        <v>42712</v>
      </c>
      <c r="H5" s="70">
        <v>7</v>
      </c>
      <c r="I5" s="69">
        <v>69364370.280000001</v>
      </c>
      <c r="J5" s="69">
        <v>69900000</v>
      </c>
      <c r="K5" s="106">
        <v>4</v>
      </c>
      <c r="L5" s="106">
        <v>0</v>
      </c>
      <c r="M5" s="19" t="e">
        <f t="shared" ca="1" si="0"/>
        <v>#REF!</v>
      </c>
      <c r="N5" s="19" t="e">
        <f t="shared" ca="1" si="1"/>
        <v>#REF!</v>
      </c>
      <c r="O5" s="17"/>
      <c r="P5" s="106" t="s">
        <v>23</v>
      </c>
      <c r="Q5" s="67"/>
      <c r="R5" s="106"/>
      <c r="S5" s="106" t="s">
        <v>33</v>
      </c>
      <c r="T5" s="67" t="s">
        <v>64</v>
      </c>
      <c r="U5" s="109" t="str">
        <f t="shared" ref="U5:U10" si="4">T5&amp;" Curncy"</f>
        <v>USSW4 Curncy</v>
      </c>
      <c r="V5" s="110" t="e">
        <f ca="1">_xll.BDH(U5,$V$3,$C$1)</f>
        <v>#NAME?</v>
      </c>
      <c r="W5" s="67"/>
      <c r="Y5" s="110"/>
      <c r="Z5" s="70" t="s">
        <v>53</v>
      </c>
      <c r="AA5" s="103" t="e">
        <f>+AA4</f>
        <v>#REF!</v>
      </c>
      <c r="AB5" s="104">
        <f>+AB4</f>
        <v>80</v>
      </c>
      <c r="AC5" s="101" t="e">
        <f t="shared" ca="1" si="2"/>
        <v>#NAME?</v>
      </c>
      <c r="AD5" s="102" t="e">
        <f t="shared" ca="1" si="3"/>
        <v>#REF!</v>
      </c>
      <c r="AH5" s="109"/>
      <c r="AK5" s="2"/>
    </row>
    <row r="6" spans="1:37" x14ac:dyDescent="0.25">
      <c r="A6" s="83" t="s">
        <v>55</v>
      </c>
      <c r="B6" s="105" t="s">
        <v>39</v>
      </c>
      <c r="C6" s="105" t="s">
        <v>57</v>
      </c>
      <c r="D6" s="82" t="s">
        <v>41</v>
      </c>
      <c r="E6" s="68">
        <v>47102</v>
      </c>
      <c r="F6" s="70" t="e">
        <f>+X125/I6</f>
        <v>#REF!</v>
      </c>
      <c r="G6" s="68">
        <v>42705</v>
      </c>
      <c r="H6" s="70">
        <v>7</v>
      </c>
      <c r="I6" s="69">
        <v>49600000</v>
      </c>
      <c r="J6" s="69">
        <v>49600000</v>
      </c>
      <c r="K6" s="106">
        <v>4</v>
      </c>
      <c r="L6" s="106">
        <v>0</v>
      </c>
      <c r="M6" s="19" t="e">
        <f t="shared" ca="1" si="0"/>
        <v>#REF!</v>
      </c>
      <c r="N6" s="19" t="e">
        <f t="shared" ca="1" si="1"/>
        <v>#REF!</v>
      </c>
      <c r="O6" s="17"/>
      <c r="P6" s="106" t="s">
        <v>23</v>
      </c>
      <c r="Q6" s="67"/>
      <c r="R6" s="106"/>
      <c r="S6" s="106" t="s">
        <v>33</v>
      </c>
      <c r="T6" s="67" t="s">
        <v>61</v>
      </c>
      <c r="U6" s="109" t="str">
        <f t="shared" si="4"/>
        <v>USSW3 Curncy</v>
      </c>
      <c r="V6" s="110" t="e">
        <f ca="1">_xll.BDH(U6,$V$3,$C$1)</f>
        <v>#NAME?</v>
      </c>
      <c r="W6" s="67"/>
      <c r="Y6" s="110"/>
      <c r="Z6" s="70" t="s">
        <v>53</v>
      </c>
      <c r="AA6" s="103" t="e">
        <f>+AA4</f>
        <v>#REF!</v>
      </c>
      <c r="AB6" s="104">
        <f>+AB4</f>
        <v>80</v>
      </c>
      <c r="AC6" s="101" t="e">
        <f t="shared" ca="1" si="2"/>
        <v>#NAME?</v>
      </c>
      <c r="AD6" s="102" t="e">
        <f t="shared" ca="1" si="3"/>
        <v>#REF!</v>
      </c>
      <c r="AH6" s="109"/>
      <c r="AK6" s="2"/>
    </row>
    <row r="7" spans="1:37" x14ac:dyDescent="0.25">
      <c r="A7" s="83" t="s">
        <v>65</v>
      </c>
      <c r="B7" s="105" t="s">
        <v>39</v>
      </c>
      <c r="C7" s="83" t="s">
        <v>67</v>
      </c>
      <c r="D7" s="105" t="s">
        <v>41</v>
      </c>
      <c r="E7" s="68">
        <v>46827</v>
      </c>
      <c r="F7" s="84" t="e">
        <f>+AK129/I7</f>
        <v>#REF!</v>
      </c>
      <c r="G7" s="85">
        <v>42545</v>
      </c>
      <c r="H7" s="70">
        <v>7</v>
      </c>
      <c r="I7" s="69">
        <v>64448545.963200003</v>
      </c>
      <c r="J7" s="69">
        <v>77700000</v>
      </c>
      <c r="K7" s="106">
        <v>4</v>
      </c>
      <c r="L7" s="106">
        <v>0</v>
      </c>
      <c r="M7" s="19" t="e">
        <f t="shared" ca="1" si="0"/>
        <v>#REF!</v>
      </c>
      <c r="N7" s="19" t="e">
        <f t="shared" ca="1" si="1"/>
        <v>#REF!</v>
      </c>
      <c r="O7" s="17"/>
      <c r="P7" s="106" t="s">
        <v>23</v>
      </c>
      <c r="Q7" s="67"/>
      <c r="R7" s="106"/>
      <c r="S7" s="106" t="s">
        <v>33</v>
      </c>
      <c r="T7" s="67" t="s">
        <v>71</v>
      </c>
      <c r="U7" s="109" t="str">
        <f t="shared" si="4"/>
        <v>USSW1 Curncy</v>
      </c>
      <c r="V7" s="110" t="e">
        <f ca="1">_xll.BDH(U7,$V$3,$C$1)</f>
        <v>#NAME?</v>
      </c>
      <c r="W7" s="67"/>
      <c r="Y7" s="110"/>
      <c r="Z7" s="70" t="s">
        <v>53</v>
      </c>
      <c r="AA7" s="103" t="e">
        <f t="shared" ref="AA7:AB10" si="5">+AA5</f>
        <v>#REF!</v>
      </c>
      <c r="AB7" s="104">
        <f t="shared" si="5"/>
        <v>80</v>
      </c>
      <c r="AC7" s="101" t="e">
        <f t="shared" ca="1" si="2"/>
        <v>#NAME?</v>
      </c>
      <c r="AD7" s="102" t="e">
        <f t="shared" ca="1" si="3"/>
        <v>#REF!</v>
      </c>
      <c r="AH7" s="109"/>
      <c r="AK7" s="2"/>
    </row>
    <row r="8" spans="1:37" x14ac:dyDescent="0.25">
      <c r="A8" s="83" t="s">
        <v>66</v>
      </c>
      <c r="B8" s="105" t="s">
        <v>39</v>
      </c>
      <c r="C8" s="83" t="s">
        <v>68</v>
      </c>
      <c r="D8" s="105" t="s">
        <v>41</v>
      </c>
      <c r="E8" s="68">
        <v>46919</v>
      </c>
      <c r="F8" s="84" t="e">
        <f>+AD125/I8</f>
        <v>#REF!</v>
      </c>
      <c r="G8" s="85">
        <v>42658</v>
      </c>
      <c r="H8" s="70">
        <v>7</v>
      </c>
      <c r="I8" s="69">
        <v>53600000</v>
      </c>
      <c r="J8" s="69">
        <v>53600000</v>
      </c>
      <c r="K8" s="106">
        <v>4</v>
      </c>
      <c r="L8" s="106">
        <v>0</v>
      </c>
      <c r="M8" s="19" t="e">
        <f t="shared" ca="1" si="0"/>
        <v>#REF!</v>
      </c>
      <c r="N8" s="19" t="e">
        <f t="shared" ca="1" si="1"/>
        <v>#REF!</v>
      </c>
      <c r="O8" s="17"/>
      <c r="P8" s="106" t="s">
        <v>23</v>
      </c>
      <c r="Q8" s="67"/>
      <c r="R8" s="106"/>
      <c r="S8" s="106" t="s">
        <v>33</v>
      </c>
      <c r="T8" s="67" t="s">
        <v>61</v>
      </c>
      <c r="U8" s="109" t="str">
        <f t="shared" si="4"/>
        <v>USSW3 Curncy</v>
      </c>
      <c r="V8" s="110" t="e">
        <f ca="1">_xll.BDH(U8,$V$3,$C$1)</f>
        <v>#NAME?</v>
      </c>
      <c r="W8" s="67"/>
      <c r="Y8" s="110"/>
      <c r="Z8" s="70" t="s">
        <v>53</v>
      </c>
      <c r="AA8" s="103" t="e">
        <f t="shared" si="5"/>
        <v>#REF!</v>
      </c>
      <c r="AB8" s="104">
        <f t="shared" si="5"/>
        <v>80</v>
      </c>
      <c r="AC8" s="101" t="e">
        <f t="shared" ca="1" si="2"/>
        <v>#NAME?</v>
      </c>
      <c r="AD8" s="102" t="e">
        <f t="shared" ca="1" si="3"/>
        <v>#REF!</v>
      </c>
      <c r="AH8" s="109"/>
      <c r="AK8" s="2"/>
    </row>
    <row r="9" spans="1:37" x14ac:dyDescent="0.25">
      <c r="A9" s="83" t="s">
        <v>99</v>
      </c>
      <c r="B9" s="105" t="s">
        <v>39</v>
      </c>
      <c r="C9" s="105" t="s">
        <v>101</v>
      </c>
      <c r="D9" s="105" t="s">
        <v>41</v>
      </c>
      <c r="E9" s="68">
        <v>46515</v>
      </c>
      <c r="F9" s="84" t="e">
        <f>AW129/AT32</f>
        <v>#REF!</v>
      </c>
      <c r="G9" s="113" t="e">
        <f>Valuation_Date</f>
        <v>#REF!</v>
      </c>
      <c r="H9" s="70">
        <v>6.9</v>
      </c>
      <c r="I9" s="69">
        <v>147000000</v>
      </c>
      <c r="J9" s="69">
        <f>+I9</f>
        <v>147000000</v>
      </c>
      <c r="K9" s="106">
        <v>4</v>
      </c>
      <c r="L9" s="106">
        <v>0</v>
      </c>
      <c r="M9" s="19" t="e">
        <f t="shared" ca="1" si="0"/>
        <v>#REF!</v>
      </c>
      <c r="N9" s="19" t="e">
        <f t="shared" ca="1" si="1"/>
        <v>#REF!</v>
      </c>
      <c r="O9" s="17"/>
      <c r="P9" s="106" t="s">
        <v>23</v>
      </c>
      <c r="Q9" s="67"/>
      <c r="R9" s="106"/>
      <c r="S9" s="106" t="s">
        <v>33</v>
      </c>
      <c r="T9" s="67" t="s">
        <v>61</v>
      </c>
      <c r="U9" s="109" t="str">
        <f t="shared" si="4"/>
        <v>USSW3 Curncy</v>
      </c>
      <c r="V9" s="110" t="e">
        <f ca="1">_xll.BDH(U9,$V$3,$C$1)</f>
        <v>#NAME?</v>
      </c>
      <c r="W9" s="67"/>
      <c r="Y9" s="110"/>
      <c r="Z9" s="70" t="s">
        <v>53</v>
      </c>
      <c r="AA9" s="103" t="e">
        <f t="shared" si="5"/>
        <v>#REF!</v>
      </c>
      <c r="AB9" s="104">
        <f t="shared" si="5"/>
        <v>80</v>
      </c>
      <c r="AC9" s="101" t="e">
        <f t="shared" ca="1" si="2"/>
        <v>#NAME?</v>
      </c>
      <c r="AD9" s="102" t="e">
        <f t="shared" ca="1" si="3"/>
        <v>#REF!</v>
      </c>
      <c r="AH9" s="109"/>
      <c r="AK9" s="2"/>
    </row>
    <row r="10" spans="1:37" x14ac:dyDescent="0.25">
      <c r="A10" s="83" t="s">
        <v>100</v>
      </c>
      <c r="B10" s="105" t="s">
        <v>39</v>
      </c>
      <c r="C10" s="105" t="s">
        <v>102</v>
      </c>
      <c r="D10" s="105" t="s">
        <v>41</v>
      </c>
      <c r="E10" s="68">
        <v>47126</v>
      </c>
      <c r="F10" s="84" t="e">
        <f>BC129/AZ32</f>
        <v>#REF!</v>
      </c>
      <c r="G10" s="113" t="e">
        <f>Valuation_Date</f>
        <v>#REF!</v>
      </c>
      <c r="H10" s="70">
        <v>6.85</v>
      </c>
      <c r="I10" s="69">
        <v>152000000</v>
      </c>
      <c r="J10" s="69">
        <f>+I10</f>
        <v>152000000</v>
      </c>
      <c r="K10" s="106">
        <v>4</v>
      </c>
      <c r="L10" s="106">
        <v>0</v>
      </c>
      <c r="M10" s="19" t="e">
        <f t="shared" ca="1" si="0"/>
        <v>#REF!</v>
      </c>
      <c r="N10" s="19" t="e">
        <f t="shared" ca="1" si="1"/>
        <v>#REF!</v>
      </c>
      <c r="O10" s="17"/>
      <c r="P10" s="106" t="s">
        <v>23</v>
      </c>
      <c r="Q10" s="67"/>
      <c r="R10" s="106"/>
      <c r="S10" s="106" t="s">
        <v>33</v>
      </c>
      <c r="T10" s="67" t="s">
        <v>61</v>
      </c>
      <c r="U10" s="109" t="str">
        <f t="shared" si="4"/>
        <v>USSW3 Curncy</v>
      </c>
      <c r="V10" s="110" t="e">
        <f ca="1">_xll.BDH(U10,$V$3,$C$1)</f>
        <v>#NAME?</v>
      </c>
      <c r="W10" s="67"/>
      <c r="Y10" s="110"/>
      <c r="Z10" s="70" t="s">
        <v>53</v>
      </c>
      <c r="AA10" s="103" t="e">
        <f t="shared" si="5"/>
        <v>#REF!</v>
      </c>
      <c r="AB10" s="104">
        <f t="shared" si="5"/>
        <v>80</v>
      </c>
      <c r="AC10" s="101" t="e">
        <f t="shared" ca="1" si="2"/>
        <v>#NAME?</v>
      </c>
      <c r="AD10" s="102" t="e">
        <f t="shared" ca="1" si="3"/>
        <v>#REF!</v>
      </c>
      <c r="AH10" s="109"/>
      <c r="AK10" s="2"/>
    </row>
    <row r="11" spans="1:37" x14ac:dyDescent="0.25">
      <c r="A11" s="83" t="s">
        <v>79</v>
      </c>
      <c r="B11" s="105" t="s">
        <v>78</v>
      </c>
      <c r="C11" s="83" t="s">
        <v>74</v>
      </c>
      <c r="D11" s="105"/>
      <c r="E11" s="68">
        <v>52305</v>
      </c>
      <c r="F11" s="84"/>
      <c r="G11" s="68">
        <v>45000</v>
      </c>
      <c r="H11" s="70">
        <v>6.17</v>
      </c>
      <c r="I11" s="69">
        <v>23000000</v>
      </c>
      <c r="J11" s="69">
        <v>23000000</v>
      </c>
      <c r="K11" s="106">
        <v>2</v>
      </c>
      <c r="L11" s="106">
        <v>0</v>
      </c>
      <c r="M11" s="19" t="e">
        <f t="shared" ca="1" si="0"/>
        <v>#REF!</v>
      </c>
      <c r="N11" s="19"/>
      <c r="O11" s="17"/>
      <c r="P11" s="106" t="s">
        <v>23</v>
      </c>
      <c r="Q11" s="106"/>
      <c r="R11" s="106"/>
      <c r="S11" s="106" t="s">
        <v>33</v>
      </c>
      <c r="T11" s="67" t="s">
        <v>75</v>
      </c>
      <c r="U11" s="109" t="str">
        <f t="shared" ref="U11:U16" si="6">T11&amp;" Govt"</f>
        <v>T 1.75 5/15/2023 Govt</v>
      </c>
      <c r="V11" s="110" t="e">
        <f ca="1">_xll.BDH(U11,$V$21,$C$1)</f>
        <v>#NAME?</v>
      </c>
      <c r="W11" s="67"/>
      <c r="Y11" s="110"/>
      <c r="Z11" s="70" t="s">
        <v>53</v>
      </c>
      <c r="AA11" s="103" t="e">
        <f t="shared" ref="AA11:AB15" si="7">+AA4</f>
        <v>#REF!</v>
      </c>
      <c r="AB11" s="104">
        <f t="shared" si="7"/>
        <v>80</v>
      </c>
      <c r="AC11" s="101" t="e">
        <f t="shared" ca="1" si="2"/>
        <v>#NAME?</v>
      </c>
      <c r="AD11" s="102" t="e">
        <f t="shared" ref="AD11:AD16" ca="1" si="8">PRICE($C$1,G11,H11/100,AC11/100,100,K11,L11)</f>
        <v>#REF!</v>
      </c>
      <c r="AH11" s="109"/>
      <c r="AK11" s="2"/>
    </row>
    <row r="12" spans="1:37" x14ac:dyDescent="0.25">
      <c r="A12" s="83" t="s">
        <v>80</v>
      </c>
      <c r="B12" s="105" t="s">
        <v>78</v>
      </c>
      <c r="C12" s="83" t="s">
        <v>76</v>
      </c>
      <c r="D12" s="105"/>
      <c r="E12" s="68">
        <v>52393</v>
      </c>
      <c r="F12" s="84"/>
      <c r="G12" s="68">
        <v>45271</v>
      </c>
      <c r="H12" s="70">
        <v>5.2</v>
      </c>
      <c r="I12" s="69">
        <v>89150000</v>
      </c>
      <c r="J12" s="69">
        <v>89150000</v>
      </c>
      <c r="K12" s="106">
        <v>2</v>
      </c>
      <c r="L12" s="106">
        <v>0</v>
      </c>
      <c r="M12" s="19" t="e">
        <f t="shared" ca="1" si="0"/>
        <v>#REF!</v>
      </c>
      <c r="N12" s="19"/>
      <c r="O12" s="17"/>
      <c r="P12" s="106" t="s">
        <v>23</v>
      </c>
      <c r="Q12" s="106"/>
      <c r="R12" s="106"/>
      <c r="S12" s="106" t="s">
        <v>33</v>
      </c>
      <c r="T12" s="67" t="s">
        <v>77</v>
      </c>
      <c r="U12" s="109" t="str">
        <f t="shared" si="6"/>
        <v>T 2.75 11/15/2023 Govt</v>
      </c>
      <c r="V12" s="110" t="e">
        <f ca="1">_xll.BDH(U12,$V$21,$C$1)</f>
        <v>#NAME?</v>
      </c>
      <c r="W12" s="67"/>
      <c r="Y12" s="110"/>
      <c r="Z12" s="70" t="s">
        <v>53</v>
      </c>
      <c r="AA12" s="103" t="e">
        <f t="shared" si="7"/>
        <v>#REF!</v>
      </c>
      <c r="AB12" s="104">
        <f t="shared" si="7"/>
        <v>80</v>
      </c>
      <c r="AC12" s="101" t="e">
        <f t="shared" ca="1" si="2"/>
        <v>#NAME?</v>
      </c>
      <c r="AD12" s="102" t="e">
        <f t="shared" ca="1" si="8"/>
        <v>#REF!</v>
      </c>
      <c r="AH12" s="109"/>
      <c r="AK12" s="2"/>
    </row>
    <row r="13" spans="1:37" x14ac:dyDescent="0.25">
      <c r="A13" s="83" t="s">
        <v>81</v>
      </c>
      <c r="B13" s="105" t="s">
        <v>78</v>
      </c>
      <c r="C13" s="83" t="s">
        <v>82</v>
      </c>
      <c r="D13" s="105"/>
      <c r="E13" s="68">
        <v>51470</v>
      </c>
      <c r="F13" s="84"/>
      <c r="G13" s="68">
        <v>44895</v>
      </c>
      <c r="H13" s="70">
        <v>6.05</v>
      </c>
      <c r="I13" s="69">
        <v>46000000</v>
      </c>
      <c r="J13" s="69">
        <v>46000000</v>
      </c>
      <c r="K13" s="106">
        <v>2</v>
      </c>
      <c r="L13" s="106">
        <v>0</v>
      </c>
      <c r="M13" s="19" t="e">
        <f t="shared" ca="1" si="0"/>
        <v>#REF!</v>
      </c>
      <c r="N13" s="19"/>
      <c r="O13" s="17"/>
      <c r="P13" s="106" t="s">
        <v>23</v>
      </c>
      <c r="Q13" s="106"/>
      <c r="R13" s="106"/>
      <c r="S13" s="106" t="s">
        <v>33</v>
      </c>
      <c r="T13" s="67" t="s">
        <v>83</v>
      </c>
      <c r="U13" s="109" t="str">
        <f t="shared" si="6"/>
        <v>T 1.625 11/15/2022 Govt</v>
      </c>
      <c r="V13" s="110" t="e">
        <f ca="1">_xll.BDH(U13,$V$21,$C$1)</f>
        <v>#NAME?</v>
      </c>
      <c r="W13" s="67"/>
      <c r="Y13" s="110"/>
      <c r="Z13" s="70" t="s">
        <v>53</v>
      </c>
      <c r="AA13" s="103" t="e">
        <f t="shared" si="7"/>
        <v>#REF!</v>
      </c>
      <c r="AB13" s="104">
        <f t="shared" si="7"/>
        <v>80</v>
      </c>
      <c r="AC13" s="101" t="e">
        <f t="shared" ca="1" si="2"/>
        <v>#NAME?</v>
      </c>
      <c r="AD13" s="102" t="e">
        <f t="shared" ca="1" si="8"/>
        <v>#REF!</v>
      </c>
      <c r="AH13" s="109"/>
      <c r="AK13" s="2"/>
    </row>
    <row r="14" spans="1:37" x14ac:dyDescent="0.25">
      <c r="A14" s="83" t="s">
        <v>84</v>
      </c>
      <c r="B14" s="105" t="s">
        <v>78</v>
      </c>
      <c r="C14" s="83" t="s">
        <v>85</v>
      </c>
      <c r="D14" s="105"/>
      <c r="E14" s="68">
        <v>51124</v>
      </c>
      <c r="F14" s="84"/>
      <c r="G14" s="68">
        <v>45280</v>
      </c>
      <c r="H14" s="70">
        <v>5.65</v>
      </c>
      <c r="I14" s="69">
        <v>40515000</v>
      </c>
      <c r="J14" s="69">
        <v>40515000</v>
      </c>
      <c r="K14" s="106">
        <v>2</v>
      </c>
      <c r="L14" s="106">
        <v>0</v>
      </c>
      <c r="M14" s="19" t="e">
        <f t="shared" ca="1" si="0"/>
        <v>#REF!</v>
      </c>
      <c r="N14" s="19"/>
      <c r="O14" s="17"/>
      <c r="P14" s="106" t="s">
        <v>23</v>
      </c>
      <c r="Q14" s="106"/>
      <c r="R14" s="106"/>
      <c r="S14" s="106" t="s">
        <v>33</v>
      </c>
      <c r="T14" s="67" t="s">
        <v>77</v>
      </c>
      <c r="U14" s="109" t="str">
        <f t="shared" si="6"/>
        <v>T 2.75 11/15/2023 Govt</v>
      </c>
      <c r="V14" s="110" t="e">
        <f ca="1">_xll.BDH(U14,$V$21,$C$1)</f>
        <v>#NAME?</v>
      </c>
      <c r="W14" s="67"/>
      <c r="Y14" s="110"/>
      <c r="Z14" s="70" t="s">
        <v>53</v>
      </c>
      <c r="AA14" s="103" t="e">
        <f t="shared" si="7"/>
        <v>#REF!</v>
      </c>
      <c r="AB14" s="104">
        <f t="shared" si="7"/>
        <v>80</v>
      </c>
      <c r="AC14" s="101" t="e">
        <f t="shared" ca="1" si="2"/>
        <v>#NAME?</v>
      </c>
      <c r="AD14" s="102" t="e">
        <f t="shared" ca="1" si="8"/>
        <v>#REF!</v>
      </c>
      <c r="AH14" s="109"/>
      <c r="AK14" s="2"/>
    </row>
    <row r="15" spans="1:37" x14ac:dyDescent="0.25">
      <c r="A15" s="83" t="s">
        <v>86</v>
      </c>
      <c r="B15" s="105" t="s">
        <v>87</v>
      </c>
      <c r="C15" s="83" t="s">
        <v>88</v>
      </c>
      <c r="D15" s="105"/>
      <c r="E15" s="68">
        <v>51485</v>
      </c>
      <c r="F15" s="84"/>
      <c r="G15" s="68">
        <v>45823</v>
      </c>
      <c r="H15" s="70">
        <v>6.32</v>
      </c>
      <c r="I15" s="69">
        <v>59000000</v>
      </c>
      <c r="J15" s="69">
        <v>59000000</v>
      </c>
      <c r="K15" s="106">
        <v>2</v>
      </c>
      <c r="L15" s="106">
        <v>0</v>
      </c>
      <c r="M15" s="19" t="e">
        <f t="shared" ca="1" si="0"/>
        <v>#REF!</v>
      </c>
      <c r="N15" s="19"/>
      <c r="O15" s="17"/>
      <c r="P15" s="106" t="s">
        <v>23</v>
      </c>
      <c r="Q15" s="106"/>
      <c r="R15" s="106"/>
      <c r="S15" s="106" t="s">
        <v>33</v>
      </c>
      <c r="T15" s="67" t="s">
        <v>89</v>
      </c>
      <c r="U15" s="109" t="str">
        <f t="shared" si="6"/>
        <v>T 2 2/15/2025 Govt</v>
      </c>
      <c r="V15" s="110" t="e">
        <f ca="1">_xll.BDH(U15,$V$21,$C$1)</f>
        <v>#NAME?</v>
      </c>
      <c r="W15" s="67"/>
      <c r="Y15" s="110"/>
      <c r="Z15" s="70" t="s">
        <v>53</v>
      </c>
      <c r="AA15" s="103" t="e">
        <f t="shared" si="7"/>
        <v>#REF!</v>
      </c>
      <c r="AB15" s="104">
        <f t="shared" si="7"/>
        <v>80</v>
      </c>
      <c r="AC15" s="101" t="e">
        <f t="shared" ca="1" si="2"/>
        <v>#NAME?</v>
      </c>
      <c r="AD15" s="102" t="e">
        <f t="shared" ca="1" si="8"/>
        <v>#REF!</v>
      </c>
      <c r="AH15" s="109"/>
      <c r="AK15" s="2"/>
    </row>
    <row r="16" spans="1:37" x14ac:dyDescent="0.25">
      <c r="A16" s="83" t="s">
        <v>90</v>
      </c>
      <c r="B16" s="105" t="s">
        <v>87</v>
      </c>
      <c r="C16" s="83" t="s">
        <v>91</v>
      </c>
      <c r="D16" s="105"/>
      <c r="E16" s="68">
        <v>51945</v>
      </c>
      <c r="F16" s="84"/>
      <c r="G16" s="68">
        <v>45189</v>
      </c>
      <c r="H16" s="70">
        <v>5.67</v>
      </c>
      <c r="I16" s="69">
        <v>58000000</v>
      </c>
      <c r="J16" s="69">
        <v>58000000</v>
      </c>
      <c r="K16" s="106">
        <v>2</v>
      </c>
      <c r="L16" s="106">
        <v>0</v>
      </c>
      <c r="M16" s="19" t="e">
        <f t="shared" ca="1" si="0"/>
        <v>#REF!</v>
      </c>
      <c r="N16" s="19"/>
      <c r="O16" s="17"/>
      <c r="P16" s="106" t="s">
        <v>23</v>
      </c>
      <c r="Q16" s="106"/>
      <c r="R16" s="106"/>
      <c r="S16" s="106" t="s">
        <v>33</v>
      </c>
      <c r="T16" s="67" t="s">
        <v>92</v>
      </c>
      <c r="U16" s="109" t="str">
        <f t="shared" si="6"/>
        <v>T 2.5 8/15/2023 Govt</v>
      </c>
      <c r="V16" s="110" t="e">
        <f ca="1">_xll.BDH(U16,$V$21,$C$1)</f>
        <v>#NAME?</v>
      </c>
      <c r="W16" s="67"/>
      <c r="Y16" s="110"/>
      <c r="Z16" s="70" t="s">
        <v>53</v>
      </c>
      <c r="AA16" s="103" t="e">
        <f t="shared" ref="AA16:AB16" si="9">+AA11</f>
        <v>#REF!</v>
      </c>
      <c r="AB16" s="104">
        <f t="shared" si="9"/>
        <v>80</v>
      </c>
      <c r="AC16" s="101" t="e">
        <f t="shared" ca="1" si="2"/>
        <v>#NAME?</v>
      </c>
      <c r="AD16" s="102" t="e">
        <f t="shared" ca="1" si="8"/>
        <v>#REF!</v>
      </c>
      <c r="AH16" s="109"/>
      <c r="AK16" s="2"/>
    </row>
    <row r="17" spans="1:58" x14ac:dyDescent="0.25">
      <c r="A17" s="51"/>
      <c r="B17" s="1"/>
      <c r="C17" s="51"/>
      <c r="D17" s="1"/>
      <c r="E17" s="3"/>
      <c r="F17" s="20"/>
      <c r="G17" s="49"/>
      <c r="H17" s="101"/>
      <c r="I17" s="2"/>
      <c r="J17" s="2"/>
      <c r="K17" s="17"/>
      <c r="L17" s="17"/>
      <c r="M17" s="19"/>
      <c r="N17" s="19"/>
      <c r="O17" s="17"/>
      <c r="P17" s="17"/>
      <c r="Q17" s="17"/>
      <c r="R17" s="17"/>
      <c r="S17" s="17"/>
      <c r="V17" s="101"/>
      <c r="W17" s="101"/>
      <c r="X17" s="103"/>
      <c r="Y17" s="104"/>
      <c r="Z17" s="101"/>
      <c r="AA17" s="102"/>
    </row>
    <row r="18" spans="1:58" x14ac:dyDescent="0.25">
      <c r="A18" s="51"/>
      <c r="B18" s="1"/>
      <c r="C18" s="51"/>
      <c r="D18" s="1"/>
      <c r="E18" s="3"/>
      <c r="F18" s="20"/>
      <c r="G18" s="49"/>
      <c r="H18" s="101"/>
      <c r="I18" s="2"/>
      <c r="J18" s="2"/>
      <c r="K18" s="17"/>
      <c r="L18" s="17"/>
      <c r="M18" s="19"/>
      <c r="N18" s="19"/>
      <c r="O18" s="17"/>
      <c r="P18" s="17"/>
      <c r="Q18" s="17"/>
      <c r="R18" s="17"/>
      <c r="S18" s="17"/>
      <c r="V18" s="101"/>
      <c r="W18" s="101"/>
      <c r="X18" s="103"/>
      <c r="Y18" s="104"/>
      <c r="Z18" s="101"/>
      <c r="AA18" s="102"/>
    </row>
    <row r="19" spans="1:58" x14ac:dyDescent="0.25">
      <c r="A19" s="51"/>
      <c r="C19" s="1"/>
      <c r="D19" s="1"/>
      <c r="K19" s="17"/>
      <c r="L19" s="17"/>
      <c r="M19" s="19"/>
      <c r="N19" s="19"/>
      <c r="O19" s="17"/>
      <c r="P19" s="17"/>
      <c r="Q19" s="17"/>
      <c r="R19" s="17"/>
      <c r="S19" s="17"/>
      <c r="V19" s="16"/>
      <c r="W19" s="16"/>
      <c r="Z19" s="101"/>
    </row>
    <row r="20" spans="1:58" x14ac:dyDescent="0.25">
      <c r="A20" s="61" t="s">
        <v>22</v>
      </c>
      <c r="B20" s="61"/>
      <c r="C20" s="61"/>
      <c r="D20" s="61"/>
      <c r="E20" s="61"/>
      <c r="F20" s="61"/>
      <c r="G20" s="61"/>
      <c r="H20" s="61"/>
      <c r="I20" s="61"/>
      <c r="J20" s="61"/>
      <c r="K20" s="71"/>
      <c r="L20" s="71"/>
      <c r="M20" s="71"/>
      <c r="N20" s="71"/>
      <c r="O20" s="72"/>
      <c r="P20" s="71"/>
      <c r="Q20" s="71"/>
      <c r="R20" s="71"/>
      <c r="S20" s="71"/>
      <c r="T20" s="71"/>
      <c r="U20" s="61"/>
      <c r="V20" s="61"/>
      <c r="W20" s="61"/>
      <c r="X20" s="73"/>
      <c r="Y20" s="61"/>
      <c r="Z20" s="61"/>
      <c r="AA20" s="61"/>
      <c r="AB20" s="101"/>
    </row>
    <row r="21" spans="1:58" s="13" customFormat="1" x14ac:dyDescent="0.25">
      <c r="A21" s="62" t="s">
        <v>0</v>
      </c>
      <c r="B21" s="62" t="s">
        <v>6</v>
      </c>
      <c r="C21" s="62" t="s">
        <v>72</v>
      </c>
      <c r="D21" s="62" t="s">
        <v>46</v>
      </c>
      <c r="E21" s="62" t="s">
        <v>2</v>
      </c>
      <c r="F21" s="62"/>
      <c r="G21" s="62"/>
      <c r="H21" s="62" t="s">
        <v>3</v>
      </c>
      <c r="I21" s="62" t="s">
        <v>36</v>
      </c>
      <c r="J21" s="62" t="s">
        <v>37</v>
      </c>
      <c r="K21" s="63" t="s">
        <v>38</v>
      </c>
      <c r="L21" s="63"/>
      <c r="M21" s="74" t="s">
        <v>12</v>
      </c>
      <c r="N21" s="71"/>
      <c r="O21" s="63" t="s">
        <v>7</v>
      </c>
      <c r="P21" s="63" t="s">
        <v>8</v>
      </c>
      <c r="Q21" s="63" t="s">
        <v>9</v>
      </c>
      <c r="R21" s="63" t="s">
        <v>21</v>
      </c>
      <c r="S21" s="63" t="s">
        <v>19</v>
      </c>
      <c r="T21" s="62"/>
      <c r="U21" s="62"/>
      <c r="V21" s="62" t="s">
        <v>26</v>
      </c>
      <c r="W21" s="62"/>
      <c r="X21" s="62" t="s">
        <v>32</v>
      </c>
      <c r="Y21" s="62"/>
      <c r="Z21" s="62"/>
      <c r="AA21" s="62"/>
      <c r="AB21" s="18"/>
      <c r="AH21" s="32"/>
    </row>
    <row r="22" spans="1:58" s="27" customFormat="1" x14ac:dyDescent="0.25">
      <c r="A22" s="87" t="s">
        <v>53</v>
      </c>
      <c r="B22" s="87"/>
      <c r="C22" s="88" t="s">
        <v>97</v>
      </c>
      <c r="D22" s="89"/>
      <c r="E22" s="64"/>
      <c r="F22" s="64"/>
      <c r="G22" s="64"/>
      <c r="H22" s="65">
        <v>5.4300000000000001E-2</v>
      </c>
      <c r="I22" s="64"/>
      <c r="J22" s="64"/>
      <c r="K22" s="66"/>
      <c r="L22" s="66"/>
      <c r="M22" s="86">
        <v>6.72</v>
      </c>
      <c r="N22" s="66"/>
      <c r="O22" s="66" t="s">
        <v>14</v>
      </c>
      <c r="P22" s="8"/>
      <c r="Q22" s="8"/>
      <c r="R22" s="8"/>
      <c r="U22" s="109"/>
      <c r="V22" s="109"/>
      <c r="W22" s="109"/>
      <c r="X22" s="96" t="e">
        <f>INDEX(#REF!,MATCH(Equitrust.Backup!C22,#REF!,0))/100</f>
        <v>#REF!</v>
      </c>
      <c r="AB22" s="28"/>
      <c r="AH22" s="29"/>
    </row>
    <row r="23" spans="1:58" x14ac:dyDescent="0.25">
      <c r="A23" s="31"/>
      <c r="B23" s="31"/>
      <c r="D23" s="22"/>
      <c r="K23" s="17"/>
      <c r="L23" s="17"/>
      <c r="M23" s="17"/>
      <c r="N23" s="17"/>
      <c r="O23" s="30"/>
      <c r="P23" s="8"/>
      <c r="Q23" s="8"/>
      <c r="R23" s="8"/>
      <c r="S23" s="8"/>
      <c r="T23" s="8"/>
      <c r="X23" s="101"/>
    </row>
    <row r="24" spans="1:58" x14ac:dyDescent="0.25">
      <c r="K24" s="17"/>
      <c r="L24" s="17"/>
      <c r="M24" s="17"/>
      <c r="N24" s="17"/>
      <c r="O24" s="17"/>
      <c r="P24" s="17"/>
      <c r="Q24" s="17"/>
      <c r="R24" s="17"/>
      <c r="S24" s="17"/>
    </row>
    <row r="26" spans="1:58" x14ac:dyDescent="0.25">
      <c r="A26" s="21"/>
    </row>
    <row r="29" spans="1:58" ht="15.75" thickBot="1" x14ac:dyDescent="0.3">
      <c r="A29" s="109" t="s">
        <v>49</v>
      </c>
      <c r="J29" s="109" t="s">
        <v>60</v>
      </c>
      <c r="T29" s="109" t="s">
        <v>63</v>
      </c>
      <c r="Z29" s="109" t="s">
        <v>44</v>
      </c>
      <c r="AA29" s="51" t="s">
        <v>66</v>
      </c>
      <c r="AG29" s="109" t="s">
        <v>44</v>
      </c>
      <c r="AH29" s="51" t="s">
        <v>69</v>
      </c>
      <c r="AM29" s="109" t="s">
        <v>44</v>
      </c>
      <c r="AN29" s="51" t="s">
        <v>93</v>
      </c>
      <c r="AS29" s="109" t="s">
        <v>44</v>
      </c>
      <c r="AT29" s="51" t="s">
        <v>99</v>
      </c>
      <c r="AY29" s="109" t="s">
        <v>44</v>
      </c>
      <c r="AZ29" s="51" t="s">
        <v>100</v>
      </c>
    </row>
    <row r="30" spans="1:58" x14ac:dyDescent="0.25">
      <c r="J30" s="39" t="s">
        <v>42</v>
      </c>
      <c r="K30" s="33" t="s">
        <v>43</v>
      </c>
      <c r="L30" s="33" t="s">
        <v>58</v>
      </c>
      <c r="M30" s="33" t="s">
        <v>35</v>
      </c>
      <c r="N30" s="23" t="s">
        <v>59</v>
      </c>
      <c r="T30" s="39" t="s">
        <v>43</v>
      </c>
      <c r="U30" s="33" t="s">
        <v>58</v>
      </c>
      <c r="V30" s="33" t="s">
        <v>35</v>
      </c>
      <c r="W30" s="33"/>
      <c r="X30" s="23" t="s">
        <v>62</v>
      </c>
      <c r="Z30" s="39" t="s">
        <v>42</v>
      </c>
      <c r="AA30" s="33" t="s">
        <v>43</v>
      </c>
      <c r="AB30" s="33" t="s">
        <v>58</v>
      </c>
      <c r="AC30" s="33" t="s">
        <v>35</v>
      </c>
      <c r="AD30" s="23" t="s">
        <v>59</v>
      </c>
      <c r="AG30" s="39" t="s">
        <v>42</v>
      </c>
      <c r="AH30" s="33" t="s">
        <v>43</v>
      </c>
      <c r="AI30" s="33" t="s">
        <v>58</v>
      </c>
      <c r="AJ30" s="33" t="s">
        <v>35</v>
      </c>
      <c r="AK30" s="23" t="s">
        <v>70</v>
      </c>
      <c r="AM30" s="39" t="s">
        <v>42</v>
      </c>
      <c r="AN30" s="33" t="s">
        <v>43</v>
      </c>
      <c r="AO30" s="33" t="s">
        <v>58</v>
      </c>
      <c r="AP30" s="33" t="s">
        <v>35</v>
      </c>
      <c r="AQ30" s="23" t="s">
        <v>70</v>
      </c>
      <c r="AS30" s="39" t="s">
        <v>42</v>
      </c>
      <c r="AT30" s="33" t="s">
        <v>43</v>
      </c>
      <c r="AU30" s="33" t="s">
        <v>58</v>
      </c>
      <c r="AV30" s="33" t="s">
        <v>35</v>
      </c>
      <c r="AW30" s="23" t="s">
        <v>70</v>
      </c>
      <c r="AY30" s="39" t="s">
        <v>42</v>
      </c>
      <c r="AZ30" s="33" t="s">
        <v>43</v>
      </c>
      <c r="BA30" s="33" t="s">
        <v>58</v>
      </c>
      <c r="BB30" s="33" t="s">
        <v>35</v>
      </c>
      <c r="BC30" s="23" t="s">
        <v>70</v>
      </c>
    </row>
    <row r="31" spans="1:58" x14ac:dyDescent="0.25">
      <c r="A31" s="10"/>
      <c r="B31" s="5" t="s">
        <v>51</v>
      </c>
      <c r="C31" s="5" t="s">
        <v>13</v>
      </c>
      <c r="D31" s="6" t="s">
        <v>15</v>
      </c>
      <c r="J31" s="40">
        <v>42019</v>
      </c>
      <c r="K31" s="29">
        <v>69364370.876505896</v>
      </c>
      <c r="L31" s="27"/>
      <c r="M31" s="27"/>
      <c r="N31" s="24"/>
      <c r="T31" s="42">
        <v>49600000</v>
      </c>
      <c r="U31" s="27"/>
      <c r="V31" s="27"/>
      <c r="W31" s="27"/>
      <c r="X31" s="24"/>
      <c r="Z31" s="40">
        <v>41958</v>
      </c>
      <c r="AA31" s="29">
        <v>53600000</v>
      </c>
      <c r="AB31" s="27"/>
      <c r="AC31" s="27"/>
      <c r="AD31" s="24"/>
      <c r="AG31" s="46">
        <v>41897</v>
      </c>
      <c r="AH31" s="29">
        <v>77700000</v>
      </c>
      <c r="AI31" s="27"/>
      <c r="AJ31" s="27"/>
      <c r="AK31" s="24"/>
      <c r="AM31" s="46">
        <v>41805</v>
      </c>
      <c r="AN31" s="29">
        <v>42200000</v>
      </c>
      <c r="AO31" s="27"/>
      <c r="AP31" s="27"/>
      <c r="AQ31" s="24"/>
      <c r="AS31" s="46">
        <v>42125</v>
      </c>
      <c r="AT31" s="29">
        <v>147000000</v>
      </c>
      <c r="AU31" s="27"/>
      <c r="AV31" s="27"/>
      <c r="AW31" s="24"/>
      <c r="AY31" s="46">
        <v>42125</v>
      </c>
      <c r="AZ31" s="29">
        <v>152000000</v>
      </c>
      <c r="BA31" s="27"/>
      <c r="BB31" s="27"/>
      <c r="BC31" s="24"/>
      <c r="BE31" s="101">
        <v>1</v>
      </c>
      <c r="BF31" s="109">
        <v>31</v>
      </c>
    </row>
    <row r="32" spans="1:58" x14ac:dyDescent="0.25">
      <c r="A32" s="11" t="s">
        <v>7</v>
      </c>
      <c r="B32" s="4"/>
      <c r="C32" s="5"/>
      <c r="D32" s="6"/>
      <c r="J32" s="40">
        <v>42050</v>
      </c>
      <c r="K32" s="29">
        <v>68582236.472816885</v>
      </c>
      <c r="L32" s="27"/>
      <c r="M32" s="34"/>
      <c r="N32" s="35"/>
      <c r="T32" s="42">
        <v>49600000</v>
      </c>
      <c r="U32" s="41">
        <f>+T31-T32</f>
        <v>0</v>
      </c>
      <c r="V32" s="27"/>
      <c r="W32" s="27"/>
      <c r="X32" s="24"/>
      <c r="Z32" s="40">
        <v>41988</v>
      </c>
      <c r="AA32" s="29">
        <v>53600000</v>
      </c>
      <c r="AB32" s="29">
        <f>+AA31-AA32</f>
        <v>0</v>
      </c>
      <c r="AC32" s="27"/>
      <c r="AD32" s="24"/>
      <c r="AG32" s="40">
        <v>41927</v>
      </c>
      <c r="AH32" s="29">
        <v>76395092</v>
      </c>
      <c r="AI32" s="41">
        <f>+AH31-AH32</f>
        <v>1304908</v>
      </c>
      <c r="AJ32" s="27"/>
      <c r="AK32" s="24"/>
      <c r="AM32" s="46">
        <v>41835</v>
      </c>
      <c r="AN32" s="29">
        <f>AN31-AO32</f>
        <v>41458509</v>
      </c>
      <c r="AO32" s="41">
        <v>741491</v>
      </c>
      <c r="AP32" s="27"/>
      <c r="AQ32" s="24"/>
      <c r="AS32" s="46">
        <v>42132</v>
      </c>
      <c r="AT32" s="29">
        <v>144708932</v>
      </c>
      <c r="AU32" s="41">
        <f>+AT31-AT32</f>
        <v>2291068</v>
      </c>
      <c r="AV32" s="28"/>
      <c r="AW32" s="43"/>
      <c r="AY32" s="46">
        <v>42132</v>
      </c>
      <c r="AZ32" s="53">
        <v>150953510</v>
      </c>
      <c r="BA32" s="41">
        <f>+AZ31-AZ32</f>
        <v>1046490</v>
      </c>
      <c r="BB32" s="27"/>
      <c r="BC32" s="24"/>
      <c r="BE32" s="101">
        <f>+BE31+1</f>
        <v>2</v>
      </c>
      <c r="BF32" s="109">
        <v>28</v>
      </c>
    </row>
    <row r="33" spans="1:58" x14ac:dyDescent="0.25">
      <c r="A33" s="11" t="s">
        <v>8</v>
      </c>
      <c r="B33" s="7" t="s">
        <v>52</v>
      </c>
      <c r="C33" s="8" t="s">
        <v>23</v>
      </c>
      <c r="D33" s="9" t="s">
        <v>16</v>
      </c>
      <c r="J33" s="40">
        <v>42078</v>
      </c>
      <c r="K33" s="29">
        <v>67725200.595688194</v>
      </c>
      <c r="L33" s="27"/>
      <c r="M33" s="34"/>
      <c r="N33" s="35"/>
      <c r="T33" s="42">
        <v>49600000</v>
      </c>
      <c r="U33" s="41">
        <f t="shared" ref="U33:U96" si="10">+T32-T33</f>
        <v>0</v>
      </c>
      <c r="V33" s="27"/>
      <c r="W33" s="27"/>
      <c r="X33" s="24"/>
      <c r="Z33" s="40">
        <v>42019</v>
      </c>
      <c r="AA33" s="29">
        <v>53600000</v>
      </c>
      <c r="AB33" s="29">
        <f t="shared" ref="AB33:AB96" si="11">+AA32-AA33</f>
        <v>0</v>
      </c>
      <c r="AC33" s="27"/>
      <c r="AD33" s="24"/>
      <c r="AG33" s="40">
        <v>41958</v>
      </c>
      <c r="AH33" s="29">
        <v>73478943</v>
      </c>
      <c r="AI33" s="41">
        <f t="shared" ref="AI33:AI96" si="12">+AH32-AH33</f>
        <v>2916149</v>
      </c>
      <c r="AJ33" s="27"/>
      <c r="AK33" s="24"/>
      <c r="AM33" s="40">
        <v>41866</v>
      </c>
      <c r="AN33" s="29">
        <f t="shared" ref="AN33:AN96" si="13">AN32-AO33</f>
        <v>38121589</v>
      </c>
      <c r="AO33" s="41">
        <v>3336920</v>
      </c>
      <c r="AP33" s="27"/>
      <c r="AQ33" s="24"/>
      <c r="AS33" s="52">
        <v>42163</v>
      </c>
      <c r="AT33" s="53">
        <v>142739580</v>
      </c>
      <c r="AU33" s="41">
        <f>+AT32-AT33</f>
        <v>1969352</v>
      </c>
      <c r="AV33" s="28" t="e">
        <f t="shared" ref="AV33:AV96" si="14">+YEARFRAC($C$1,AS33)</f>
        <v>#REF!</v>
      </c>
      <c r="AW33" s="43" t="e">
        <f t="shared" ref="AW33:AW39" si="15">AU33*AV33</f>
        <v>#REF!</v>
      </c>
      <c r="AY33" s="40">
        <v>42163</v>
      </c>
      <c r="AZ33" s="53">
        <v>149959159</v>
      </c>
      <c r="BA33" s="41">
        <f t="shared" ref="BA33:BA96" si="16">+AZ32-AZ33</f>
        <v>994351</v>
      </c>
      <c r="BB33" s="28" t="e">
        <f t="shared" ref="BB33:BB96" si="17">+YEARFRAC($C$1,AY33)</f>
        <v>#REF!</v>
      </c>
      <c r="BC33" s="43" t="e">
        <f t="shared" ref="BC33:BC39" si="18">BA33*BB33</f>
        <v>#REF!</v>
      </c>
      <c r="BE33" s="101">
        <f t="shared" ref="BE33:BE42" si="19">+BE32+1</f>
        <v>3</v>
      </c>
      <c r="BF33" s="109">
        <v>31</v>
      </c>
    </row>
    <row r="34" spans="1:58" x14ac:dyDescent="0.25">
      <c r="A34" s="11" t="s">
        <v>9</v>
      </c>
      <c r="B34" s="7"/>
      <c r="C34" s="8" t="s">
        <v>18</v>
      </c>
      <c r="D34" s="9"/>
      <c r="J34" s="40">
        <v>42109</v>
      </c>
      <c r="K34" s="29">
        <v>66938194.405792981</v>
      </c>
      <c r="L34" s="41">
        <f>+K33-K34</f>
        <v>787006.18989521265</v>
      </c>
      <c r="M34" s="34" t="e">
        <f t="shared" ref="M34:M97" si="20">+YEARFRAC($C$1,J34)</f>
        <v>#REF!</v>
      </c>
      <c r="N34" s="35" t="e">
        <f>+M34*L34</f>
        <v>#REF!</v>
      </c>
      <c r="T34" s="42">
        <v>49600000</v>
      </c>
      <c r="U34" s="41">
        <f t="shared" si="10"/>
        <v>0</v>
      </c>
      <c r="V34" s="34" t="e">
        <f t="shared" ref="V34:V97" si="21">+YEARFRAC($C$1,J34)</f>
        <v>#REF!</v>
      </c>
      <c r="W34" s="34"/>
      <c r="X34" s="43" t="e">
        <f>+U34*V34</f>
        <v>#REF!</v>
      </c>
      <c r="Z34" s="40">
        <v>42050</v>
      </c>
      <c r="AA34" s="29">
        <v>53600000</v>
      </c>
      <c r="AB34" s="29">
        <f t="shared" si="11"/>
        <v>0</v>
      </c>
      <c r="AC34" s="34" t="e">
        <f t="shared" ref="AC34:AC97" si="22">+YEARFRAC($C$1,Z34)</f>
        <v>#REF!</v>
      </c>
      <c r="AD34" s="43" t="e">
        <f>+AC34*AB34</f>
        <v>#REF!</v>
      </c>
      <c r="AG34" s="40">
        <v>41988</v>
      </c>
      <c r="AH34" s="29">
        <v>70984739</v>
      </c>
      <c r="AI34" s="41">
        <f t="shared" si="12"/>
        <v>2494204</v>
      </c>
      <c r="AJ34" s="27"/>
      <c r="AK34" s="24"/>
      <c r="AM34" s="40">
        <v>41897</v>
      </c>
      <c r="AN34" s="29">
        <f t="shared" si="13"/>
        <v>34472280</v>
      </c>
      <c r="AO34" s="41">
        <v>3649309</v>
      </c>
      <c r="AP34" s="27"/>
      <c r="AQ34" s="24"/>
      <c r="AS34" s="52">
        <v>42193</v>
      </c>
      <c r="AT34" s="53">
        <v>140722331</v>
      </c>
      <c r="AU34" s="41">
        <f t="shared" ref="AU34:AU97" si="23">+AT33-AT34</f>
        <v>2017249</v>
      </c>
      <c r="AV34" s="28" t="e">
        <f t="shared" si="14"/>
        <v>#REF!</v>
      </c>
      <c r="AW34" s="43" t="e">
        <f t="shared" si="15"/>
        <v>#REF!</v>
      </c>
      <c r="AY34" s="40">
        <v>42193</v>
      </c>
      <c r="AZ34" s="53">
        <v>148789200</v>
      </c>
      <c r="BA34" s="41">
        <f t="shared" si="16"/>
        <v>1169959</v>
      </c>
      <c r="BB34" s="28" t="e">
        <f t="shared" si="17"/>
        <v>#REF!</v>
      </c>
      <c r="BC34" s="43" t="e">
        <f t="shared" si="18"/>
        <v>#REF!</v>
      </c>
      <c r="BE34" s="101">
        <f t="shared" si="19"/>
        <v>4</v>
      </c>
      <c r="BF34" s="109">
        <v>30</v>
      </c>
    </row>
    <row r="35" spans="1:58" x14ac:dyDescent="0.25">
      <c r="A35" s="11" t="s">
        <v>10</v>
      </c>
      <c r="B35" s="7" t="s">
        <v>24</v>
      </c>
      <c r="C35" s="8" t="s">
        <v>50</v>
      </c>
      <c r="D35" s="9" t="s">
        <v>17</v>
      </c>
      <c r="J35" s="40">
        <v>42139</v>
      </c>
      <c r="K35" s="29">
        <v>66125676.600525409</v>
      </c>
      <c r="L35" s="41">
        <f t="shared" ref="L35:L98" si="24">+K34-K35</f>
        <v>812517.8052675724</v>
      </c>
      <c r="M35" s="34" t="e">
        <f t="shared" si="20"/>
        <v>#REF!</v>
      </c>
      <c r="N35" s="35" t="e">
        <f t="shared" ref="N35:N98" si="25">+M35*L35</f>
        <v>#REF!</v>
      </c>
      <c r="T35" s="42">
        <v>49600000</v>
      </c>
      <c r="U35" s="41">
        <f t="shared" si="10"/>
        <v>0</v>
      </c>
      <c r="V35" s="34" t="e">
        <f t="shared" si="21"/>
        <v>#REF!</v>
      </c>
      <c r="W35" s="34"/>
      <c r="X35" s="43" t="e">
        <f t="shared" ref="X35:X98" si="26">+U35*V35</f>
        <v>#REF!</v>
      </c>
      <c r="Z35" s="40">
        <v>42078</v>
      </c>
      <c r="AA35" s="29">
        <v>53600000</v>
      </c>
      <c r="AB35" s="29">
        <f t="shared" si="11"/>
        <v>0</v>
      </c>
      <c r="AC35" s="34" t="e">
        <f t="shared" si="22"/>
        <v>#REF!</v>
      </c>
      <c r="AD35" s="43" t="e">
        <f t="shared" ref="AD35:AD98" si="27">+AC35*AB35</f>
        <v>#REF!</v>
      </c>
      <c r="AG35" s="40">
        <v>42019</v>
      </c>
      <c r="AH35" s="29">
        <v>67482798</v>
      </c>
      <c r="AI35" s="41">
        <f t="shared" si="12"/>
        <v>3501941</v>
      </c>
      <c r="AJ35" s="27"/>
      <c r="AK35" s="24"/>
      <c r="AM35" s="40">
        <v>41927</v>
      </c>
      <c r="AN35" s="29">
        <f t="shared" si="13"/>
        <v>33496702</v>
      </c>
      <c r="AO35" s="41">
        <v>975578</v>
      </c>
      <c r="AP35" s="27"/>
      <c r="AQ35" s="24"/>
      <c r="AS35" s="52">
        <v>42224</v>
      </c>
      <c r="AT35" s="53">
        <v>138748530</v>
      </c>
      <c r="AU35" s="41">
        <f t="shared" si="23"/>
        <v>1973801</v>
      </c>
      <c r="AV35" s="28" t="e">
        <f t="shared" si="14"/>
        <v>#REF!</v>
      </c>
      <c r="AW35" s="43" t="e">
        <f t="shared" si="15"/>
        <v>#REF!</v>
      </c>
      <c r="AY35" s="40">
        <v>42224</v>
      </c>
      <c r="AZ35" s="53">
        <v>147398423</v>
      </c>
      <c r="BA35" s="41">
        <f t="shared" si="16"/>
        <v>1390777</v>
      </c>
      <c r="BB35" s="28" t="e">
        <f t="shared" si="17"/>
        <v>#REF!</v>
      </c>
      <c r="BC35" s="43" t="e">
        <f t="shared" si="18"/>
        <v>#REF!</v>
      </c>
      <c r="BE35" s="101">
        <f t="shared" si="19"/>
        <v>5</v>
      </c>
      <c r="BF35" s="109">
        <v>31</v>
      </c>
    </row>
    <row r="36" spans="1:58" x14ac:dyDescent="0.25">
      <c r="A36" s="12" t="s">
        <v>19</v>
      </c>
      <c r="B36" s="15" t="s">
        <v>20</v>
      </c>
      <c r="C36" s="13"/>
      <c r="D36" s="14"/>
      <c r="J36" s="40">
        <v>42170</v>
      </c>
      <c r="K36" s="29">
        <v>65335332.407102495</v>
      </c>
      <c r="L36" s="41">
        <f t="shared" si="24"/>
        <v>790344.19342291355</v>
      </c>
      <c r="M36" s="34" t="e">
        <f t="shared" si="20"/>
        <v>#REF!</v>
      </c>
      <c r="N36" s="35" t="e">
        <f t="shared" si="25"/>
        <v>#REF!</v>
      </c>
      <c r="T36" s="42">
        <v>49600000</v>
      </c>
      <c r="U36" s="41">
        <f t="shared" si="10"/>
        <v>0</v>
      </c>
      <c r="V36" s="34" t="e">
        <f t="shared" si="21"/>
        <v>#REF!</v>
      </c>
      <c r="W36" s="34"/>
      <c r="X36" s="43" t="e">
        <f t="shared" si="26"/>
        <v>#REF!</v>
      </c>
      <c r="Z36" s="40">
        <v>42109</v>
      </c>
      <c r="AA36" s="29">
        <v>52048486</v>
      </c>
      <c r="AB36" s="29">
        <f t="shared" si="11"/>
        <v>1551514</v>
      </c>
      <c r="AC36" s="34" t="e">
        <f t="shared" si="22"/>
        <v>#REF!</v>
      </c>
      <c r="AD36" s="43" t="e">
        <f t="shared" si="27"/>
        <v>#REF!</v>
      </c>
      <c r="AG36" s="40">
        <v>42050</v>
      </c>
      <c r="AH36" s="29">
        <v>64448546</v>
      </c>
      <c r="AI36" s="41">
        <f t="shared" si="12"/>
        <v>3034252</v>
      </c>
      <c r="AJ36" s="27"/>
      <c r="AK36" s="24"/>
      <c r="AM36" s="40">
        <v>41958</v>
      </c>
      <c r="AN36" s="29">
        <f t="shared" si="13"/>
        <v>33103458</v>
      </c>
      <c r="AO36" s="41">
        <v>393244</v>
      </c>
      <c r="AP36" s="27"/>
      <c r="AQ36" s="24"/>
      <c r="AS36" s="52">
        <v>42255</v>
      </c>
      <c r="AT36" s="53">
        <v>136773087</v>
      </c>
      <c r="AU36" s="41">
        <f t="shared" si="23"/>
        <v>1975443</v>
      </c>
      <c r="AV36" s="28" t="e">
        <f t="shared" si="14"/>
        <v>#REF!</v>
      </c>
      <c r="AW36" s="43" t="e">
        <f t="shared" si="15"/>
        <v>#REF!</v>
      </c>
      <c r="AY36" s="40">
        <v>42255</v>
      </c>
      <c r="AZ36" s="53">
        <v>145829574</v>
      </c>
      <c r="BA36" s="41">
        <f t="shared" si="16"/>
        <v>1568849</v>
      </c>
      <c r="BB36" s="28" t="e">
        <f t="shared" si="17"/>
        <v>#REF!</v>
      </c>
      <c r="BC36" s="43" t="e">
        <f t="shared" si="18"/>
        <v>#REF!</v>
      </c>
      <c r="BE36" s="101">
        <f t="shared" si="19"/>
        <v>6</v>
      </c>
      <c r="BF36" s="109">
        <v>30</v>
      </c>
    </row>
    <row r="37" spans="1:58" x14ac:dyDescent="0.25">
      <c r="J37" s="40">
        <v>42200</v>
      </c>
      <c r="K37" s="29">
        <v>64520305.870158426</v>
      </c>
      <c r="L37" s="41">
        <f t="shared" si="24"/>
        <v>815026.53694406897</v>
      </c>
      <c r="M37" s="34" t="e">
        <f t="shared" si="20"/>
        <v>#REF!</v>
      </c>
      <c r="N37" s="35" t="e">
        <f t="shared" si="25"/>
        <v>#REF!</v>
      </c>
      <c r="T37" s="42">
        <v>49600000</v>
      </c>
      <c r="U37" s="41">
        <f t="shared" si="10"/>
        <v>0</v>
      </c>
      <c r="V37" s="34" t="e">
        <f t="shared" si="21"/>
        <v>#REF!</v>
      </c>
      <c r="W37" s="34"/>
      <c r="X37" s="43" t="e">
        <f t="shared" si="26"/>
        <v>#REF!</v>
      </c>
      <c r="Z37" s="40">
        <v>42139</v>
      </c>
      <c r="AA37" s="29">
        <v>48963366</v>
      </c>
      <c r="AB37" s="29">
        <f t="shared" si="11"/>
        <v>3085120</v>
      </c>
      <c r="AC37" s="34" t="e">
        <f t="shared" si="22"/>
        <v>#REF!</v>
      </c>
      <c r="AD37" s="43" t="e">
        <f t="shared" si="27"/>
        <v>#REF!</v>
      </c>
      <c r="AG37" s="40">
        <v>42078</v>
      </c>
      <c r="AH37" s="29">
        <v>61528386</v>
      </c>
      <c r="AI37" s="41">
        <f t="shared" si="12"/>
        <v>2920160</v>
      </c>
      <c r="AJ37" s="28" t="e">
        <f t="shared" ref="AJ37:AJ100" si="28">+YEARFRAC($C$1,AG37)</f>
        <v>#REF!</v>
      </c>
      <c r="AK37" s="43" t="e">
        <f>AI37*AJ37</f>
        <v>#REF!</v>
      </c>
      <c r="AM37" s="40">
        <v>41988</v>
      </c>
      <c r="AN37" s="29">
        <f t="shared" si="13"/>
        <v>32696360</v>
      </c>
      <c r="AO37" s="41">
        <v>407098</v>
      </c>
      <c r="AP37" s="28"/>
      <c r="AQ37" s="43"/>
      <c r="AS37" s="52">
        <v>42285</v>
      </c>
      <c r="AT37" s="53">
        <v>134751944</v>
      </c>
      <c r="AU37" s="41">
        <f t="shared" si="23"/>
        <v>2021143</v>
      </c>
      <c r="AV37" s="28" t="e">
        <f t="shared" si="14"/>
        <v>#REF!</v>
      </c>
      <c r="AW37" s="43" t="e">
        <f t="shared" si="15"/>
        <v>#REF!</v>
      </c>
      <c r="AY37" s="40">
        <v>42285</v>
      </c>
      <c r="AZ37" s="53">
        <v>144010198</v>
      </c>
      <c r="BA37" s="41">
        <f t="shared" si="16"/>
        <v>1819376</v>
      </c>
      <c r="BB37" s="28" t="e">
        <f t="shared" si="17"/>
        <v>#REF!</v>
      </c>
      <c r="BC37" s="43" t="e">
        <f t="shared" si="18"/>
        <v>#REF!</v>
      </c>
      <c r="BE37" s="101">
        <f t="shared" si="19"/>
        <v>7</v>
      </c>
      <c r="BF37" s="109">
        <v>31</v>
      </c>
    </row>
    <row r="38" spans="1:58" x14ac:dyDescent="0.25">
      <c r="J38" s="40">
        <v>42231</v>
      </c>
      <c r="K38" s="29">
        <v>63727099.642762601</v>
      </c>
      <c r="L38" s="41">
        <f t="shared" si="24"/>
        <v>793206.22739582509</v>
      </c>
      <c r="M38" s="34" t="e">
        <f t="shared" si="20"/>
        <v>#REF!</v>
      </c>
      <c r="N38" s="35" t="e">
        <f t="shared" si="25"/>
        <v>#REF!</v>
      </c>
      <c r="T38" s="42">
        <v>48664115.05111111</v>
      </c>
      <c r="U38" s="41">
        <f t="shared" si="10"/>
        <v>935884.94888889045</v>
      </c>
      <c r="V38" s="34" t="e">
        <f t="shared" si="21"/>
        <v>#REF!</v>
      </c>
      <c r="W38" s="34"/>
      <c r="X38" s="43" t="e">
        <f t="shared" si="26"/>
        <v>#REF!</v>
      </c>
      <c r="Z38" s="40">
        <v>42170</v>
      </c>
      <c r="AA38" s="29">
        <v>46007288</v>
      </c>
      <c r="AB38" s="29">
        <f t="shared" si="11"/>
        <v>2956078</v>
      </c>
      <c r="AC38" s="34" t="e">
        <f t="shared" si="22"/>
        <v>#REF!</v>
      </c>
      <c r="AD38" s="43" t="e">
        <f t="shared" si="27"/>
        <v>#REF!</v>
      </c>
      <c r="AG38" s="40">
        <v>42109</v>
      </c>
      <c r="AH38" s="29">
        <v>60767536</v>
      </c>
      <c r="AI38" s="41">
        <f t="shared" si="12"/>
        <v>760850</v>
      </c>
      <c r="AJ38" s="28" t="e">
        <f t="shared" si="28"/>
        <v>#REF!</v>
      </c>
      <c r="AK38" s="43" t="e">
        <f t="shared" ref="AK38:AK101" si="29">AI38*AJ38</f>
        <v>#REF!</v>
      </c>
      <c r="AM38" s="40">
        <v>42019</v>
      </c>
      <c r="AN38" s="29">
        <f t="shared" si="13"/>
        <v>32300471</v>
      </c>
      <c r="AO38" s="41">
        <v>395889</v>
      </c>
      <c r="AP38" s="28"/>
      <c r="AQ38" s="43"/>
      <c r="AS38" s="52">
        <v>42316</v>
      </c>
      <c r="AT38" s="53">
        <v>132773628</v>
      </c>
      <c r="AU38" s="41">
        <f t="shared" si="23"/>
        <v>1978316</v>
      </c>
      <c r="AV38" s="28" t="e">
        <f t="shared" si="14"/>
        <v>#REF!</v>
      </c>
      <c r="AW38" s="43" t="e">
        <f t="shared" si="15"/>
        <v>#REF!</v>
      </c>
      <c r="AY38" s="40">
        <v>42316</v>
      </c>
      <c r="AZ38" s="53">
        <v>141994069</v>
      </c>
      <c r="BA38" s="41">
        <f t="shared" si="16"/>
        <v>2016129</v>
      </c>
      <c r="BB38" s="28" t="e">
        <f t="shared" si="17"/>
        <v>#REF!</v>
      </c>
      <c r="BC38" s="43" t="e">
        <f t="shared" si="18"/>
        <v>#REF!</v>
      </c>
      <c r="BE38" s="101">
        <f t="shared" si="19"/>
        <v>8</v>
      </c>
      <c r="BF38" s="109">
        <v>31</v>
      </c>
    </row>
    <row r="39" spans="1:58" x14ac:dyDescent="0.25">
      <c r="J39" s="40">
        <v>42262</v>
      </c>
      <c r="K39" s="29">
        <v>62932507.171863928</v>
      </c>
      <c r="L39" s="41">
        <f t="shared" si="24"/>
        <v>794592.47089867294</v>
      </c>
      <c r="M39" s="34" t="e">
        <f t="shared" si="20"/>
        <v>#REF!</v>
      </c>
      <c r="N39" s="35" t="e">
        <f t="shared" si="25"/>
        <v>#REF!</v>
      </c>
      <c r="T39" s="42">
        <v>46008054.209205158</v>
      </c>
      <c r="U39" s="41">
        <f t="shared" si="10"/>
        <v>2656060.8419059515</v>
      </c>
      <c r="V39" s="34" t="e">
        <f t="shared" si="21"/>
        <v>#REF!</v>
      </c>
      <c r="W39" s="34"/>
      <c r="X39" s="43" t="e">
        <f t="shared" si="26"/>
        <v>#REF!</v>
      </c>
      <c r="Z39" s="40">
        <v>42200</v>
      </c>
      <c r="AA39" s="29">
        <v>42884879</v>
      </c>
      <c r="AB39" s="29">
        <f t="shared" si="11"/>
        <v>3122409</v>
      </c>
      <c r="AC39" s="34" t="e">
        <f t="shared" si="22"/>
        <v>#REF!</v>
      </c>
      <c r="AD39" s="43" t="e">
        <f t="shared" si="27"/>
        <v>#REF!</v>
      </c>
      <c r="AG39" s="40">
        <v>42139</v>
      </c>
      <c r="AH39" s="29">
        <v>60028311</v>
      </c>
      <c r="AI39" s="41">
        <f t="shared" si="12"/>
        <v>739225</v>
      </c>
      <c r="AJ39" s="28" t="e">
        <f t="shared" si="28"/>
        <v>#REF!</v>
      </c>
      <c r="AK39" s="43" t="e">
        <f t="shared" si="29"/>
        <v>#REF!</v>
      </c>
      <c r="AM39" s="40">
        <v>42050</v>
      </c>
      <c r="AN39" s="29">
        <f t="shared" si="13"/>
        <v>31903283</v>
      </c>
      <c r="AO39" s="41">
        <v>397188</v>
      </c>
      <c r="AP39" s="28"/>
      <c r="AQ39" s="43"/>
      <c r="AS39" s="52">
        <v>42346</v>
      </c>
      <c r="AT39" s="53">
        <v>130750698</v>
      </c>
      <c r="AU39" s="41">
        <f t="shared" si="23"/>
        <v>2022930</v>
      </c>
      <c r="AV39" s="28" t="e">
        <f t="shared" si="14"/>
        <v>#REF!</v>
      </c>
      <c r="AW39" s="43" t="e">
        <f t="shared" si="15"/>
        <v>#REF!</v>
      </c>
      <c r="AY39" s="40">
        <v>42346</v>
      </c>
      <c r="AZ39" s="53">
        <v>139767706</v>
      </c>
      <c r="BA39" s="41">
        <f t="shared" si="16"/>
        <v>2226363</v>
      </c>
      <c r="BB39" s="28" t="e">
        <f t="shared" si="17"/>
        <v>#REF!</v>
      </c>
      <c r="BC39" s="43" t="e">
        <f t="shared" si="18"/>
        <v>#REF!</v>
      </c>
      <c r="BE39" s="101">
        <f t="shared" si="19"/>
        <v>9</v>
      </c>
      <c r="BF39" s="109">
        <v>30</v>
      </c>
    </row>
    <row r="40" spans="1:58" x14ac:dyDescent="0.25">
      <c r="J40" s="40">
        <v>42292</v>
      </c>
      <c r="K40" s="29">
        <v>62113766.380592197</v>
      </c>
      <c r="L40" s="41">
        <f t="shared" si="24"/>
        <v>818740.79127173126</v>
      </c>
      <c r="M40" s="34" t="e">
        <f t="shared" si="20"/>
        <v>#REF!</v>
      </c>
      <c r="N40" s="35" t="e">
        <f t="shared" si="25"/>
        <v>#REF!</v>
      </c>
      <c r="T40" s="42">
        <v>42985711.385945253</v>
      </c>
      <c r="U40" s="41">
        <f t="shared" si="10"/>
        <v>3022342.823259905</v>
      </c>
      <c r="V40" s="34" t="e">
        <f t="shared" si="21"/>
        <v>#REF!</v>
      </c>
      <c r="W40" s="34"/>
      <c r="X40" s="43" t="e">
        <f t="shared" si="26"/>
        <v>#REF!</v>
      </c>
      <c r="Z40" s="40">
        <v>42231</v>
      </c>
      <c r="AA40" s="29">
        <v>42352486</v>
      </c>
      <c r="AB40" s="29">
        <f t="shared" si="11"/>
        <v>532393</v>
      </c>
      <c r="AC40" s="34" t="e">
        <f t="shared" si="22"/>
        <v>#REF!</v>
      </c>
      <c r="AD40" s="43" t="e">
        <f t="shared" si="27"/>
        <v>#REF!</v>
      </c>
      <c r="AG40" s="40">
        <v>42170</v>
      </c>
      <c r="AH40" s="29">
        <v>59286810</v>
      </c>
      <c r="AI40" s="41">
        <f t="shared" si="12"/>
        <v>741501</v>
      </c>
      <c r="AJ40" s="28" t="e">
        <f t="shared" si="28"/>
        <v>#REF!</v>
      </c>
      <c r="AK40" s="43" t="e">
        <f t="shared" si="29"/>
        <v>#REF!</v>
      </c>
      <c r="AM40" s="40">
        <v>42078</v>
      </c>
      <c r="AN40" s="29">
        <f t="shared" si="13"/>
        <v>31467964</v>
      </c>
      <c r="AO40" s="41">
        <v>435319</v>
      </c>
      <c r="AP40" s="28" t="e">
        <f t="shared" ref="AP40:AP103" si="30">+YEARFRAC($C$1,AM40)</f>
        <v>#REF!</v>
      </c>
      <c r="AQ40" s="43" t="e">
        <f>AO40*AP40</f>
        <v>#REF!</v>
      </c>
      <c r="AS40" s="52">
        <v>42377</v>
      </c>
      <c r="AT40" s="53">
        <v>128769844</v>
      </c>
      <c r="AU40" s="41">
        <f t="shared" si="23"/>
        <v>1980854</v>
      </c>
      <c r="AV40" s="28" t="e">
        <f t="shared" si="14"/>
        <v>#REF!</v>
      </c>
      <c r="AW40" s="43" t="e">
        <f>AU40*AV40</f>
        <v>#REF!</v>
      </c>
      <c r="AY40" s="40">
        <v>42377</v>
      </c>
      <c r="AZ40" s="53">
        <v>137492700</v>
      </c>
      <c r="BA40" s="41">
        <f t="shared" si="16"/>
        <v>2275006</v>
      </c>
      <c r="BB40" s="28" t="e">
        <f t="shared" si="17"/>
        <v>#REF!</v>
      </c>
      <c r="BC40" s="43" t="e">
        <f>BA40*BB40</f>
        <v>#REF!</v>
      </c>
      <c r="BE40" s="101">
        <f t="shared" si="19"/>
        <v>10</v>
      </c>
      <c r="BF40" s="109">
        <v>31</v>
      </c>
    </row>
    <row r="41" spans="1:58" x14ac:dyDescent="0.25">
      <c r="J41" s="40">
        <v>42323</v>
      </c>
      <c r="K41" s="29">
        <v>61316119.64873872</v>
      </c>
      <c r="L41" s="41">
        <f t="shared" si="24"/>
        <v>797646.73185347766</v>
      </c>
      <c r="M41" s="34" t="e">
        <f t="shared" si="20"/>
        <v>#REF!</v>
      </c>
      <c r="N41" s="35" t="e">
        <f t="shared" si="25"/>
        <v>#REF!</v>
      </c>
      <c r="T41" s="42">
        <v>40201227.270843752</v>
      </c>
      <c r="U41" s="41">
        <f t="shared" si="10"/>
        <v>2784484.1151015013</v>
      </c>
      <c r="V41" s="34" t="e">
        <f t="shared" si="21"/>
        <v>#REF!</v>
      </c>
      <c r="W41" s="34"/>
      <c r="X41" s="43" t="e">
        <f t="shared" si="26"/>
        <v>#REF!</v>
      </c>
      <c r="Z41" s="40">
        <v>42262</v>
      </c>
      <c r="AA41" s="29">
        <v>41818411</v>
      </c>
      <c r="AB41" s="29">
        <f t="shared" si="11"/>
        <v>534075</v>
      </c>
      <c r="AC41" s="34" t="e">
        <f t="shared" si="22"/>
        <v>#REF!</v>
      </c>
      <c r="AD41" s="43" t="e">
        <f t="shared" si="27"/>
        <v>#REF!</v>
      </c>
      <c r="AG41" s="40">
        <v>42200</v>
      </c>
      <c r="AH41" s="29">
        <v>58519526</v>
      </c>
      <c r="AI41" s="41">
        <f t="shared" si="12"/>
        <v>767284</v>
      </c>
      <c r="AJ41" s="28" t="e">
        <f t="shared" si="28"/>
        <v>#REF!</v>
      </c>
      <c r="AK41" s="43" t="e">
        <f t="shared" si="29"/>
        <v>#REF!</v>
      </c>
      <c r="AM41" s="40">
        <v>42109</v>
      </c>
      <c r="AN41" s="29">
        <f t="shared" si="13"/>
        <v>31067829</v>
      </c>
      <c r="AO41" s="41">
        <v>400135</v>
      </c>
      <c r="AP41" s="28" t="e">
        <f t="shared" si="30"/>
        <v>#REF!</v>
      </c>
      <c r="AQ41" s="43" t="e">
        <f t="shared" ref="AQ41:AQ104" si="31">AO41*AP41</f>
        <v>#REF!</v>
      </c>
      <c r="AS41" s="52">
        <v>42408</v>
      </c>
      <c r="AT41" s="53">
        <v>126787959</v>
      </c>
      <c r="AU41" s="41">
        <f t="shared" si="23"/>
        <v>1981885</v>
      </c>
      <c r="AV41" s="28" t="e">
        <f t="shared" si="14"/>
        <v>#REF!</v>
      </c>
      <c r="AW41" s="43" t="e">
        <f t="shared" ref="AW41:AW104" si="32">AU41*AV41</f>
        <v>#REF!</v>
      </c>
      <c r="AY41" s="40">
        <v>42408</v>
      </c>
      <c r="AZ41" s="53">
        <v>134926600</v>
      </c>
      <c r="BA41" s="41">
        <f t="shared" si="16"/>
        <v>2566100</v>
      </c>
      <c r="BB41" s="28" t="e">
        <f t="shared" si="17"/>
        <v>#REF!</v>
      </c>
      <c r="BC41" s="43" t="e">
        <f t="shared" ref="BC41:BC104" si="33">BA41*BB41</f>
        <v>#REF!</v>
      </c>
      <c r="BE41" s="101">
        <f t="shared" si="19"/>
        <v>11</v>
      </c>
      <c r="BF41" s="109">
        <v>30</v>
      </c>
    </row>
    <row r="42" spans="1:58" x14ac:dyDescent="0.25">
      <c r="J42" s="40">
        <v>42353</v>
      </c>
      <c r="K42" s="29">
        <v>60494683.584611677</v>
      </c>
      <c r="L42" s="41">
        <f t="shared" si="24"/>
        <v>821436.06412704289</v>
      </c>
      <c r="M42" s="34" t="e">
        <f t="shared" si="20"/>
        <v>#REF!</v>
      </c>
      <c r="N42" s="35" t="e">
        <f t="shared" si="25"/>
        <v>#REF!</v>
      </c>
      <c r="T42" s="42">
        <v>39689312.739403024</v>
      </c>
      <c r="U42" s="41">
        <f t="shared" si="10"/>
        <v>511914.53144072741</v>
      </c>
      <c r="V42" s="34" t="e">
        <f t="shared" si="21"/>
        <v>#REF!</v>
      </c>
      <c r="W42" s="34"/>
      <c r="X42" s="43" t="e">
        <f t="shared" si="26"/>
        <v>#REF!</v>
      </c>
      <c r="Z42" s="40">
        <v>42292</v>
      </c>
      <c r="AA42" s="29">
        <v>41266507</v>
      </c>
      <c r="AB42" s="29">
        <f t="shared" si="11"/>
        <v>551904</v>
      </c>
      <c r="AC42" s="34" t="e">
        <f t="shared" si="22"/>
        <v>#REF!</v>
      </c>
      <c r="AD42" s="43" t="e">
        <f t="shared" si="27"/>
        <v>#REF!</v>
      </c>
      <c r="AG42" s="40">
        <v>42231</v>
      </c>
      <c r="AH42" s="29">
        <v>57773187</v>
      </c>
      <c r="AI42" s="41">
        <f t="shared" si="12"/>
        <v>746339</v>
      </c>
      <c r="AJ42" s="28" t="e">
        <f t="shared" si="28"/>
        <v>#REF!</v>
      </c>
      <c r="AK42" s="43" t="e">
        <f t="shared" si="29"/>
        <v>#REF!</v>
      </c>
      <c r="AM42" s="40">
        <v>42139</v>
      </c>
      <c r="AN42" s="29">
        <f t="shared" si="13"/>
        <v>30654288</v>
      </c>
      <c r="AO42" s="41">
        <v>413541</v>
      </c>
      <c r="AP42" s="28" t="e">
        <f t="shared" si="30"/>
        <v>#REF!</v>
      </c>
      <c r="AQ42" s="43" t="e">
        <f t="shared" si="31"/>
        <v>#REF!</v>
      </c>
      <c r="AS42" s="52">
        <v>42437</v>
      </c>
      <c r="AT42" s="53">
        <v>124720855</v>
      </c>
      <c r="AU42" s="41">
        <f t="shared" si="23"/>
        <v>2067104</v>
      </c>
      <c r="AV42" s="28" t="e">
        <f t="shared" si="14"/>
        <v>#REF!</v>
      </c>
      <c r="AW42" s="43" t="e">
        <f t="shared" si="32"/>
        <v>#REF!</v>
      </c>
      <c r="AY42" s="40">
        <v>42437</v>
      </c>
      <c r="AZ42" s="53">
        <v>132884698</v>
      </c>
      <c r="BA42" s="41">
        <f t="shared" si="16"/>
        <v>2041902</v>
      </c>
      <c r="BB42" s="28" t="e">
        <f t="shared" si="17"/>
        <v>#REF!</v>
      </c>
      <c r="BC42" s="43" t="e">
        <f t="shared" si="33"/>
        <v>#REF!</v>
      </c>
      <c r="BE42" s="101">
        <f t="shared" si="19"/>
        <v>12</v>
      </c>
      <c r="BF42" s="109">
        <v>31</v>
      </c>
    </row>
    <row r="43" spans="1:58" x14ac:dyDescent="0.25">
      <c r="J43" s="40">
        <v>42384</v>
      </c>
      <c r="K43" s="29">
        <v>59693872.581380889</v>
      </c>
      <c r="L43" s="41">
        <f t="shared" si="24"/>
        <v>800811.00323078781</v>
      </c>
      <c r="M43" s="34" t="e">
        <f t="shared" si="20"/>
        <v>#REF!</v>
      </c>
      <c r="N43" s="35" t="e">
        <f t="shared" si="25"/>
        <v>#REF!</v>
      </c>
      <c r="T43" s="42">
        <v>39191169.851391673</v>
      </c>
      <c r="U43" s="41">
        <f t="shared" si="10"/>
        <v>498142.88801135123</v>
      </c>
      <c r="V43" s="34" t="e">
        <f t="shared" si="21"/>
        <v>#REF!</v>
      </c>
      <c r="W43" s="34"/>
      <c r="X43" s="43" t="e">
        <f t="shared" si="26"/>
        <v>#REF!</v>
      </c>
      <c r="Z43" s="40">
        <v>42323</v>
      </c>
      <c r="AA43" s="29">
        <v>40728867</v>
      </c>
      <c r="AB43" s="29">
        <f t="shared" si="11"/>
        <v>537640</v>
      </c>
      <c r="AC43" s="34" t="e">
        <f t="shared" si="22"/>
        <v>#REF!</v>
      </c>
      <c r="AD43" s="43" t="e">
        <f t="shared" si="27"/>
        <v>#REF!</v>
      </c>
      <c r="AG43" s="40">
        <v>42262</v>
      </c>
      <c r="AH43" s="29">
        <v>57001399</v>
      </c>
      <c r="AI43" s="41">
        <f t="shared" si="12"/>
        <v>771788</v>
      </c>
      <c r="AJ43" s="28" t="e">
        <f t="shared" si="28"/>
        <v>#REF!</v>
      </c>
      <c r="AK43" s="43" t="e">
        <f t="shared" si="29"/>
        <v>#REF!</v>
      </c>
      <c r="AM43" s="40">
        <v>42170</v>
      </c>
      <c r="AN43" s="29">
        <f t="shared" si="13"/>
        <v>30251334</v>
      </c>
      <c r="AO43" s="41">
        <v>402954</v>
      </c>
      <c r="AP43" s="28" t="e">
        <f t="shared" si="30"/>
        <v>#REF!</v>
      </c>
      <c r="AQ43" s="43" t="e">
        <f t="shared" si="31"/>
        <v>#REF!</v>
      </c>
      <c r="AS43" s="52">
        <v>42468</v>
      </c>
      <c r="AT43" s="53">
        <v>122736451</v>
      </c>
      <c r="AU43" s="41">
        <f t="shared" si="23"/>
        <v>1984404</v>
      </c>
      <c r="AV43" s="28" t="e">
        <f t="shared" si="14"/>
        <v>#REF!</v>
      </c>
      <c r="AW43" s="43" t="e">
        <f t="shared" si="32"/>
        <v>#REF!</v>
      </c>
      <c r="AY43" s="40">
        <v>42468</v>
      </c>
      <c r="AZ43" s="53">
        <v>130931207</v>
      </c>
      <c r="BA43" s="41">
        <f t="shared" si="16"/>
        <v>1953491</v>
      </c>
      <c r="BB43" s="28" t="e">
        <f t="shared" si="17"/>
        <v>#REF!</v>
      </c>
      <c r="BC43" s="43" t="e">
        <f t="shared" si="33"/>
        <v>#REF!</v>
      </c>
      <c r="BE43" s="101"/>
    </row>
    <row r="44" spans="1:58" x14ac:dyDescent="0.25">
      <c r="J44" s="40">
        <v>42415</v>
      </c>
      <c r="K44" s="29">
        <v>58891648.74539461</v>
      </c>
      <c r="L44" s="41">
        <f t="shared" si="24"/>
        <v>802223.83598627895</v>
      </c>
      <c r="M44" s="34" t="e">
        <f t="shared" si="20"/>
        <v>#REF!</v>
      </c>
      <c r="N44" s="35" t="e">
        <f t="shared" si="25"/>
        <v>#REF!</v>
      </c>
      <c r="T44" s="42">
        <v>38691432.982925512</v>
      </c>
      <c r="U44" s="41">
        <f t="shared" si="10"/>
        <v>499736.86846616119</v>
      </c>
      <c r="V44" s="34" t="e">
        <f t="shared" si="21"/>
        <v>#REF!</v>
      </c>
      <c r="W44" s="34"/>
      <c r="X44" s="43" t="e">
        <f t="shared" si="26"/>
        <v>#REF!</v>
      </c>
      <c r="Z44" s="40">
        <v>42353</v>
      </c>
      <c r="AA44" s="29">
        <v>40173638</v>
      </c>
      <c r="AB44" s="29">
        <f t="shared" si="11"/>
        <v>555229</v>
      </c>
      <c r="AC44" s="34" t="e">
        <f t="shared" si="22"/>
        <v>#REF!</v>
      </c>
      <c r="AD44" s="43" t="e">
        <f t="shared" si="27"/>
        <v>#REF!</v>
      </c>
      <c r="AG44" s="40">
        <v>42292</v>
      </c>
      <c r="AH44" s="29">
        <v>56250108</v>
      </c>
      <c r="AI44" s="41">
        <f t="shared" si="12"/>
        <v>751291</v>
      </c>
      <c r="AJ44" s="28" t="e">
        <f t="shared" si="28"/>
        <v>#REF!</v>
      </c>
      <c r="AK44" s="43" t="e">
        <f t="shared" si="29"/>
        <v>#REF!</v>
      </c>
      <c r="AM44" s="40">
        <v>42200</v>
      </c>
      <c r="AN44" s="29">
        <f t="shared" si="13"/>
        <v>29835159</v>
      </c>
      <c r="AO44" s="41">
        <v>416175</v>
      </c>
      <c r="AP44" s="28" t="e">
        <f t="shared" si="30"/>
        <v>#REF!</v>
      </c>
      <c r="AQ44" s="43" t="e">
        <f t="shared" si="31"/>
        <v>#REF!</v>
      </c>
      <c r="AS44" s="52">
        <v>42498</v>
      </c>
      <c r="AT44" s="53">
        <v>120709967</v>
      </c>
      <c r="AU44" s="41">
        <f t="shared" si="23"/>
        <v>2026484</v>
      </c>
      <c r="AV44" s="28" t="e">
        <f t="shared" si="14"/>
        <v>#REF!</v>
      </c>
      <c r="AW44" s="43" t="e">
        <f t="shared" si="32"/>
        <v>#REF!</v>
      </c>
      <c r="AY44" s="40">
        <v>42498</v>
      </c>
      <c r="AZ44" s="53">
        <v>128930290</v>
      </c>
      <c r="BA44" s="41">
        <f t="shared" si="16"/>
        <v>2000917</v>
      </c>
      <c r="BB44" s="28" t="e">
        <f t="shared" si="17"/>
        <v>#REF!</v>
      </c>
      <c r="BC44" s="43" t="e">
        <f t="shared" si="33"/>
        <v>#REF!</v>
      </c>
    </row>
    <row r="45" spans="1:58" x14ac:dyDescent="0.25">
      <c r="J45" s="40">
        <v>42444</v>
      </c>
      <c r="K45" s="29">
        <v>58044786.403430142</v>
      </c>
      <c r="L45" s="41">
        <f t="shared" si="24"/>
        <v>846862.34196446836</v>
      </c>
      <c r="M45" s="34" t="e">
        <f t="shared" si="20"/>
        <v>#REF!</v>
      </c>
      <c r="N45" s="35" t="e">
        <f t="shared" si="25"/>
        <v>#REF!</v>
      </c>
      <c r="T45" s="42">
        <v>38159941.343829706</v>
      </c>
      <c r="U45" s="41">
        <f t="shared" si="10"/>
        <v>531491.63909580559</v>
      </c>
      <c r="V45" s="34" t="e">
        <f t="shared" si="21"/>
        <v>#REF!</v>
      </c>
      <c r="W45" s="34"/>
      <c r="X45" s="43" t="e">
        <f t="shared" si="26"/>
        <v>#REF!</v>
      </c>
      <c r="Z45" s="40">
        <v>42384</v>
      </c>
      <c r="AA45" s="29">
        <v>39632341</v>
      </c>
      <c r="AB45" s="29">
        <f t="shared" si="11"/>
        <v>541297</v>
      </c>
      <c r="AC45" s="34" t="e">
        <f t="shared" si="22"/>
        <v>#REF!</v>
      </c>
      <c r="AD45" s="43" t="e">
        <f t="shared" si="27"/>
        <v>#REF!</v>
      </c>
      <c r="AG45" s="40">
        <v>42323</v>
      </c>
      <c r="AH45" s="29">
        <v>55496674</v>
      </c>
      <c r="AI45" s="41">
        <f t="shared" si="12"/>
        <v>753434</v>
      </c>
      <c r="AJ45" s="28" t="e">
        <f t="shared" si="28"/>
        <v>#REF!</v>
      </c>
      <c r="AK45" s="43" t="e">
        <f t="shared" si="29"/>
        <v>#REF!</v>
      </c>
      <c r="AM45" s="40">
        <v>42231</v>
      </c>
      <c r="AN45" s="29">
        <f t="shared" si="13"/>
        <v>29429476</v>
      </c>
      <c r="AO45" s="41">
        <v>405683</v>
      </c>
      <c r="AP45" s="28" t="e">
        <f t="shared" si="30"/>
        <v>#REF!</v>
      </c>
      <c r="AQ45" s="43" t="e">
        <f t="shared" si="31"/>
        <v>#REF!</v>
      </c>
      <c r="AS45" s="52">
        <v>42529</v>
      </c>
      <c r="AT45" s="53">
        <v>118723623</v>
      </c>
      <c r="AU45" s="41">
        <f t="shared" si="23"/>
        <v>1986344</v>
      </c>
      <c r="AV45" s="28" t="e">
        <f t="shared" si="14"/>
        <v>#REF!</v>
      </c>
      <c r="AW45" s="43" t="e">
        <f t="shared" si="32"/>
        <v>#REF!</v>
      </c>
      <c r="AY45" s="40">
        <v>42529</v>
      </c>
      <c r="AZ45" s="53">
        <v>126971768</v>
      </c>
      <c r="BA45" s="41">
        <f t="shared" si="16"/>
        <v>1958522</v>
      </c>
      <c r="BB45" s="28" t="e">
        <f t="shared" si="17"/>
        <v>#REF!</v>
      </c>
      <c r="BC45" s="43" t="e">
        <f t="shared" si="33"/>
        <v>#REF!</v>
      </c>
    </row>
    <row r="46" spans="1:58" x14ac:dyDescent="0.25">
      <c r="J46" s="40">
        <v>42475</v>
      </c>
      <c r="K46" s="29">
        <v>57239711.277909935</v>
      </c>
      <c r="L46" s="41">
        <f t="shared" si="24"/>
        <v>805075.12552020699</v>
      </c>
      <c r="M46" s="34" t="e">
        <f t="shared" si="20"/>
        <v>#REF!</v>
      </c>
      <c r="N46" s="35" t="e">
        <f t="shared" si="25"/>
        <v>#REF!</v>
      </c>
      <c r="T46" s="42">
        <v>37656707.460800327</v>
      </c>
      <c r="U46" s="41">
        <f t="shared" si="10"/>
        <v>503233.88302937895</v>
      </c>
      <c r="V46" s="34" t="e">
        <f t="shared" si="21"/>
        <v>#REF!</v>
      </c>
      <c r="W46" s="34"/>
      <c r="X46" s="43" t="e">
        <f t="shared" si="26"/>
        <v>#REF!</v>
      </c>
      <c r="Z46" s="40">
        <v>42415</v>
      </c>
      <c r="AA46" s="29">
        <v>39089247</v>
      </c>
      <c r="AB46" s="29">
        <f t="shared" si="11"/>
        <v>543094</v>
      </c>
      <c r="AC46" s="34" t="e">
        <f t="shared" si="22"/>
        <v>#REF!</v>
      </c>
      <c r="AD46" s="43" t="e">
        <f t="shared" si="27"/>
        <v>#REF!</v>
      </c>
      <c r="AG46" s="40">
        <v>42353</v>
      </c>
      <c r="AH46" s="29">
        <v>54696442</v>
      </c>
      <c r="AI46" s="41">
        <f t="shared" si="12"/>
        <v>800232</v>
      </c>
      <c r="AJ46" s="28" t="e">
        <f t="shared" si="28"/>
        <v>#REF!</v>
      </c>
      <c r="AK46" s="43" t="e">
        <f t="shared" si="29"/>
        <v>#REF!</v>
      </c>
      <c r="AM46" s="40">
        <v>42262</v>
      </c>
      <c r="AN46" s="29">
        <f t="shared" si="13"/>
        <v>29022862</v>
      </c>
      <c r="AO46" s="41">
        <v>406614</v>
      </c>
      <c r="AP46" s="28" t="e">
        <f t="shared" si="30"/>
        <v>#REF!</v>
      </c>
      <c r="AQ46" s="43" t="e">
        <f t="shared" si="31"/>
        <v>#REF!</v>
      </c>
      <c r="AS46" s="52">
        <v>42559</v>
      </c>
      <c r="AT46" s="53">
        <v>116697279</v>
      </c>
      <c r="AU46" s="41">
        <f t="shared" si="23"/>
        <v>2026344</v>
      </c>
      <c r="AV46" s="28" t="e">
        <f t="shared" si="14"/>
        <v>#REF!</v>
      </c>
      <c r="AW46" s="43" t="e">
        <f t="shared" si="32"/>
        <v>#REF!</v>
      </c>
      <c r="AY46" s="40">
        <v>42559</v>
      </c>
      <c r="AZ46" s="53">
        <v>124967110</v>
      </c>
      <c r="BA46" s="41">
        <f t="shared" si="16"/>
        <v>2004658</v>
      </c>
      <c r="BB46" s="28" t="e">
        <f t="shared" si="17"/>
        <v>#REF!</v>
      </c>
      <c r="BC46" s="43" t="e">
        <f t="shared" si="33"/>
        <v>#REF!</v>
      </c>
    </row>
    <row r="47" spans="1:58" x14ac:dyDescent="0.25">
      <c r="J47" s="40">
        <v>42505</v>
      </c>
      <c r="K47" s="29">
        <v>56412341.443008572</v>
      </c>
      <c r="L47" s="41">
        <f t="shared" si="24"/>
        <v>827369.83490136266</v>
      </c>
      <c r="M47" s="34" t="e">
        <f t="shared" si="20"/>
        <v>#REF!</v>
      </c>
      <c r="N47" s="35" t="e">
        <f t="shared" si="25"/>
        <v>#REF!</v>
      </c>
      <c r="T47" s="42">
        <v>37137014.261276104</v>
      </c>
      <c r="U47" s="41">
        <f t="shared" si="10"/>
        <v>519693.1995242238</v>
      </c>
      <c r="V47" s="34" t="e">
        <f t="shared" si="21"/>
        <v>#REF!</v>
      </c>
      <c r="W47" s="34"/>
      <c r="X47" s="43" t="e">
        <f t="shared" si="26"/>
        <v>#REF!</v>
      </c>
      <c r="Z47" s="40">
        <v>42444</v>
      </c>
      <c r="AA47" s="29">
        <v>38513564</v>
      </c>
      <c r="AB47" s="29">
        <f t="shared" si="11"/>
        <v>575683</v>
      </c>
      <c r="AC47" s="34" t="e">
        <f t="shared" si="22"/>
        <v>#REF!</v>
      </c>
      <c r="AD47" s="43" t="e">
        <f t="shared" si="27"/>
        <v>#REF!</v>
      </c>
      <c r="AG47" s="40">
        <v>42384</v>
      </c>
      <c r="AH47" s="29">
        <v>53939175</v>
      </c>
      <c r="AI47" s="41">
        <f t="shared" si="12"/>
        <v>757267</v>
      </c>
      <c r="AJ47" s="28" t="e">
        <f t="shared" si="28"/>
        <v>#REF!</v>
      </c>
      <c r="AK47" s="43" t="e">
        <f t="shared" si="29"/>
        <v>#REF!</v>
      </c>
      <c r="AM47" s="40">
        <v>42292</v>
      </c>
      <c r="AN47" s="29">
        <f t="shared" si="13"/>
        <v>28604104</v>
      </c>
      <c r="AO47" s="41">
        <v>418758</v>
      </c>
      <c r="AP47" s="28" t="e">
        <f t="shared" si="30"/>
        <v>#REF!</v>
      </c>
      <c r="AQ47" s="43" t="e">
        <f t="shared" si="31"/>
        <v>#REF!</v>
      </c>
      <c r="AS47" s="52">
        <v>42590</v>
      </c>
      <c r="AT47" s="53">
        <v>114713898</v>
      </c>
      <c r="AU47" s="41">
        <f t="shared" si="23"/>
        <v>1983381</v>
      </c>
      <c r="AV47" s="28" t="e">
        <f t="shared" si="14"/>
        <v>#REF!</v>
      </c>
      <c r="AW47" s="43" t="e">
        <f t="shared" si="32"/>
        <v>#REF!</v>
      </c>
      <c r="AY47" s="40">
        <v>42590</v>
      </c>
      <c r="AZ47" s="53">
        <v>123004340</v>
      </c>
      <c r="BA47" s="41">
        <f t="shared" si="16"/>
        <v>1962770</v>
      </c>
      <c r="BB47" s="28" t="e">
        <f t="shared" si="17"/>
        <v>#REF!</v>
      </c>
      <c r="BC47" s="43" t="e">
        <f t="shared" si="33"/>
        <v>#REF!</v>
      </c>
    </row>
    <row r="48" spans="1:58" x14ac:dyDescent="0.25">
      <c r="J48" s="40">
        <v>42536</v>
      </c>
      <c r="K48" s="29">
        <v>55605107.572594553</v>
      </c>
      <c r="L48" s="41">
        <f t="shared" si="24"/>
        <v>807233.87041401863</v>
      </c>
      <c r="M48" s="34" t="e">
        <f t="shared" si="20"/>
        <v>#REF!</v>
      </c>
      <c r="N48" s="35" t="e">
        <f t="shared" si="25"/>
        <v>#REF!</v>
      </c>
      <c r="T48" s="42">
        <v>36630322.005083963</v>
      </c>
      <c r="U48" s="41">
        <f t="shared" si="10"/>
        <v>506692.25619214028</v>
      </c>
      <c r="V48" s="34" t="e">
        <f t="shared" si="21"/>
        <v>#REF!</v>
      </c>
      <c r="W48" s="34"/>
      <c r="X48" s="43" t="e">
        <f t="shared" si="26"/>
        <v>#REF!</v>
      </c>
      <c r="Z48" s="40">
        <v>42475</v>
      </c>
      <c r="AA48" s="29">
        <v>37966918</v>
      </c>
      <c r="AB48" s="29">
        <f t="shared" si="11"/>
        <v>546646</v>
      </c>
      <c r="AC48" s="34" t="e">
        <f t="shared" si="22"/>
        <v>#REF!</v>
      </c>
      <c r="AD48" s="43" t="e">
        <f t="shared" si="27"/>
        <v>#REF!</v>
      </c>
      <c r="AG48" s="40">
        <v>42415</v>
      </c>
      <c r="AH48" s="29">
        <v>53158539</v>
      </c>
      <c r="AI48" s="41">
        <f t="shared" si="12"/>
        <v>780636</v>
      </c>
      <c r="AJ48" s="28" t="e">
        <f t="shared" si="28"/>
        <v>#REF!</v>
      </c>
      <c r="AK48" s="43" t="e">
        <f t="shared" si="29"/>
        <v>#REF!</v>
      </c>
      <c r="AM48" s="40">
        <v>42323</v>
      </c>
      <c r="AN48" s="29">
        <f t="shared" si="13"/>
        <v>28196178</v>
      </c>
      <c r="AO48" s="41">
        <v>407926</v>
      </c>
      <c r="AP48" s="28" t="e">
        <f t="shared" si="30"/>
        <v>#REF!</v>
      </c>
      <c r="AQ48" s="43" t="e">
        <f t="shared" si="31"/>
        <v>#REF!</v>
      </c>
      <c r="AS48" s="52">
        <v>42621</v>
      </c>
      <c r="AT48" s="53">
        <v>112735700</v>
      </c>
      <c r="AU48" s="41">
        <f t="shared" si="23"/>
        <v>1978198</v>
      </c>
      <c r="AV48" s="28" t="e">
        <f t="shared" si="14"/>
        <v>#REF!</v>
      </c>
      <c r="AW48" s="43" t="e">
        <f t="shared" si="32"/>
        <v>#REF!</v>
      </c>
      <c r="AY48" s="40">
        <v>42621</v>
      </c>
      <c r="AZ48" s="53">
        <v>121039873</v>
      </c>
      <c r="BA48" s="41">
        <f t="shared" si="16"/>
        <v>1964467</v>
      </c>
      <c r="BB48" s="28" t="e">
        <f t="shared" si="17"/>
        <v>#REF!</v>
      </c>
      <c r="BC48" s="43" t="e">
        <f t="shared" si="33"/>
        <v>#REF!</v>
      </c>
    </row>
    <row r="49" spans="10:55" x14ac:dyDescent="0.25">
      <c r="J49" s="40">
        <v>42566</v>
      </c>
      <c r="K49" s="29">
        <v>54776523.644087993</v>
      </c>
      <c r="L49" s="41">
        <f t="shared" si="24"/>
        <v>828583.92850656062</v>
      </c>
      <c r="M49" s="34" t="e">
        <f t="shared" si="20"/>
        <v>#REF!</v>
      </c>
      <c r="N49" s="35" t="e">
        <f t="shared" si="25"/>
        <v>#REF!</v>
      </c>
      <c r="T49" s="42">
        <v>36107445.090523683</v>
      </c>
      <c r="U49" s="41">
        <f t="shared" si="10"/>
        <v>522876.91456028074</v>
      </c>
      <c r="V49" s="34" t="e">
        <f t="shared" si="21"/>
        <v>#REF!</v>
      </c>
      <c r="W49" s="34"/>
      <c r="X49" s="43" t="e">
        <f t="shared" si="26"/>
        <v>#REF!</v>
      </c>
      <c r="Z49" s="40">
        <v>42505</v>
      </c>
      <c r="AA49" s="29">
        <v>37403937</v>
      </c>
      <c r="AB49" s="29">
        <f t="shared" si="11"/>
        <v>562981</v>
      </c>
      <c r="AC49" s="34" t="e">
        <f t="shared" si="22"/>
        <v>#REF!</v>
      </c>
      <c r="AD49" s="43" t="e">
        <f t="shared" si="27"/>
        <v>#REF!</v>
      </c>
      <c r="AG49" s="40">
        <v>42444</v>
      </c>
      <c r="AH49" s="29">
        <v>52398733</v>
      </c>
      <c r="AI49" s="41">
        <f t="shared" si="12"/>
        <v>759806</v>
      </c>
      <c r="AJ49" s="28" t="e">
        <f t="shared" si="28"/>
        <v>#REF!</v>
      </c>
      <c r="AK49" s="43" t="e">
        <f t="shared" si="29"/>
        <v>#REF!</v>
      </c>
      <c r="AM49" s="40">
        <v>42353</v>
      </c>
      <c r="AN49" s="29">
        <f t="shared" si="13"/>
        <v>27776343</v>
      </c>
      <c r="AO49" s="41">
        <v>419835</v>
      </c>
      <c r="AP49" s="28" t="e">
        <f t="shared" si="30"/>
        <v>#REF!</v>
      </c>
      <c r="AQ49" s="43" t="e">
        <f t="shared" si="31"/>
        <v>#REF!</v>
      </c>
      <c r="AS49" s="52">
        <v>42651</v>
      </c>
      <c r="AT49" s="53">
        <v>110718878</v>
      </c>
      <c r="AU49" s="41">
        <f t="shared" si="23"/>
        <v>2016822</v>
      </c>
      <c r="AV49" s="28" t="e">
        <f t="shared" si="14"/>
        <v>#REF!</v>
      </c>
      <c r="AW49" s="43" t="e">
        <f t="shared" si="32"/>
        <v>#REF!</v>
      </c>
      <c r="AY49" s="40">
        <v>42651</v>
      </c>
      <c r="AZ49" s="53">
        <v>119036689</v>
      </c>
      <c r="BA49" s="41">
        <f t="shared" si="16"/>
        <v>2003184</v>
      </c>
      <c r="BB49" s="28" t="e">
        <f t="shared" si="17"/>
        <v>#REF!</v>
      </c>
      <c r="BC49" s="43" t="e">
        <f t="shared" si="33"/>
        <v>#REF!</v>
      </c>
    </row>
    <row r="50" spans="10:55" x14ac:dyDescent="0.25">
      <c r="J50" s="40">
        <v>42597</v>
      </c>
      <c r="K50" s="29">
        <v>53967651.125397906</v>
      </c>
      <c r="L50" s="41">
        <f t="shared" si="24"/>
        <v>808872.5186900869</v>
      </c>
      <c r="M50" s="34" t="e">
        <f t="shared" si="20"/>
        <v>#REF!</v>
      </c>
      <c r="N50" s="35" t="e">
        <f t="shared" si="25"/>
        <v>#REF!</v>
      </c>
      <c r="T50" s="42">
        <v>35597582.616341799</v>
      </c>
      <c r="U50" s="41">
        <f t="shared" si="10"/>
        <v>509862.47418188304</v>
      </c>
      <c r="V50" s="34" t="e">
        <f t="shared" si="21"/>
        <v>#REF!</v>
      </c>
      <c r="W50" s="34"/>
      <c r="X50" s="43" t="e">
        <f t="shared" si="26"/>
        <v>#REF!</v>
      </c>
      <c r="Z50" s="40">
        <v>42536</v>
      </c>
      <c r="AA50" s="29">
        <v>36854974</v>
      </c>
      <c r="AB50" s="29">
        <f t="shared" si="11"/>
        <v>548963</v>
      </c>
      <c r="AC50" s="34" t="e">
        <f t="shared" si="22"/>
        <v>#REF!</v>
      </c>
      <c r="AD50" s="43" t="e">
        <f t="shared" si="27"/>
        <v>#REF!</v>
      </c>
      <c r="AG50" s="40">
        <v>42475</v>
      </c>
      <c r="AH50" s="29">
        <v>51616403</v>
      </c>
      <c r="AI50" s="41">
        <f t="shared" si="12"/>
        <v>782330</v>
      </c>
      <c r="AJ50" s="28" t="e">
        <f t="shared" si="28"/>
        <v>#REF!</v>
      </c>
      <c r="AK50" s="43" t="e">
        <f t="shared" si="29"/>
        <v>#REF!</v>
      </c>
      <c r="AM50" s="40">
        <v>42384</v>
      </c>
      <c r="AN50" s="29">
        <f t="shared" si="13"/>
        <v>27367089</v>
      </c>
      <c r="AO50" s="41">
        <v>409254</v>
      </c>
      <c r="AP50" s="28" t="e">
        <f t="shared" si="30"/>
        <v>#REF!</v>
      </c>
      <c r="AQ50" s="43" t="e">
        <f t="shared" si="31"/>
        <v>#REF!</v>
      </c>
      <c r="AS50" s="52">
        <v>42682</v>
      </c>
      <c r="AT50" s="53">
        <v>108740407</v>
      </c>
      <c r="AU50" s="41">
        <f t="shared" si="23"/>
        <v>1978471</v>
      </c>
      <c r="AV50" s="28" t="e">
        <f t="shared" si="14"/>
        <v>#REF!</v>
      </c>
      <c r="AW50" s="43" t="e">
        <f t="shared" si="32"/>
        <v>#REF!</v>
      </c>
      <c r="AY50" s="40">
        <v>42682</v>
      </c>
      <c r="AZ50" s="53">
        <v>117082609</v>
      </c>
      <c r="BA50" s="41">
        <f t="shared" si="16"/>
        <v>1954080</v>
      </c>
      <c r="BB50" s="28" t="e">
        <f t="shared" si="17"/>
        <v>#REF!</v>
      </c>
      <c r="BC50" s="43" t="e">
        <f t="shared" si="33"/>
        <v>#REF!</v>
      </c>
    </row>
    <row r="51" spans="10:55" x14ac:dyDescent="0.25">
      <c r="J51" s="40">
        <v>42628</v>
      </c>
      <c r="K51" s="29">
        <v>53157823.682462066</v>
      </c>
      <c r="L51" s="41">
        <f t="shared" si="24"/>
        <v>809827.4429358393</v>
      </c>
      <c r="M51" s="34" t="e">
        <f t="shared" si="20"/>
        <v>#REF!</v>
      </c>
      <c r="N51" s="35" t="e">
        <f t="shared" si="25"/>
        <v>#REF!</v>
      </c>
      <c r="T51" s="42">
        <v>35086564.598553896</v>
      </c>
      <c r="U51" s="41">
        <f t="shared" si="10"/>
        <v>511018.01778790355</v>
      </c>
      <c r="V51" s="34" t="e">
        <f t="shared" si="21"/>
        <v>#REF!</v>
      </c>
      <c r="W51" s="34"/>
      <c r="X51" s="43" t="e">
        <f t="shared" si="26"/>
        <v>#REF!</v>
      </c>
      <c r="Z51" s="40">
        <v>42566</v>
      </c>
      <c r="AA51" s="29">
        <v>36290449</v>
      </c>
      <c r="AB51" s="29">
        <f t="shared" si="11"/>
        <v>564525</v>
      </c>
      <c r="AC51" s="34" t="e">
        <f t="shared" si="22"/>
        <v>#REF!</v>
      </c>
      <c r="AD51" s="43" t="e">
        <f t="shared" si="27"/>
        <v>#REF!</v>
      </c>
      <c r="AG51" s="40">
        <v>42505</v>
      </c>
      <c r="AH51" s="29">
        <v>50854664</v>
      </c>
      <c r="AI51" s="41">
        <f t="shared" si="12"/>
        <v>761739</v>
      </c>
      <c r="AJ51" s="28" t="e">
        <f t="shared" si="28"/>
        <v>#REF!</v>
      </c>
      <c r="AK51" s="43" t="e">
        <f t="shared" si="29"/>
        <v>#REF!</v>
      </c>
      <c r="AM51" s="40">
        <v>42415</v>
      </c>
      <c r="AN51" s="29">
        <f t="shared" si="13"/>
        <v>26957192</v>
      </c>
      <c r="AO51" s="41">
        <v>409897</v>
      </c>
      <c r="AP51" s="28" t="e">
        <f t="shared" si="30"/>
        <v>#REF!</v>
      </c>
      <c r="AQ51" s="43" t="e">
        <f t="shared" si="31"/>
        <v>#REF!</v>
      </c>
      <c r="AS51" s="52">
        <v>42712</v>
      </c>
      <c r="AT51" s="53">
        <v>106723543</v>
      </c>
      <c r="AU51" s="41">
        <f t="shared" si="23"/>
        <v>2016864</v>
      </c>
      <c r="AV51" s="28" t="e">
        <f t="shared" si="14"/>
        <v>#REF!</v>
      </c>
      <c r="AW51" s="43" t="e">
        <f t="shared" si="32"/>
        <v>#REF!</v>
      </c>
      <c r="AY51" s="40">
        <v>42712</v>
      </c>
      <c r="AZ51" s="53">
        <v>115092221</v>
      </c>
      <c r="BA51" s="41">
        <f t="shared" si="16"/>
        <v>1990388</v>
      </c>
      <c r="BB51" s="28" t="e">
        <f t="shared" si="17"/>
        <v>#REF!</v>
      </c>
      <c r="BC51" s="43" t="e">
        <f t="shared" si="33"/>
        <v>#REF!</v>
      </c>
    </row>
    <row r="52" spans="10:55" x14ac:dyDescent="0.25">
      <c r="J52" s="40">
        <v>42658</v>
      </c>
      <c r="K52" s="29">
        <v>52326851.445549175</v>
      </c>
      <c r="L52" s="41">
        <f t="shared" si="24"/>
        <v>830972.23691289127</v>
      </c>
      <c r="M52" s="34" t="e">
        <f t="shared" si="20"/>
        <v>#REF!</v>
      </c>
      <c r="N52" s="35" t="e">
        <f t="shared" si="25"/>
        <v>#REF!</v>
      </c>
      <c r="T52" s="42">
        <v>34560539.629035793</v>
      </c>
      <c r="U52" s="41">
        <f t="shared" si="10"/>
        <v>526024.96951810271</v>
      </c>
      <c r="V52" s="34" t="e">
        <f t="shared" si="21"/>
        <v>#REF!</v>
      </c>
      <c r="W52" s="34"/>
      <c r="X52" s="43" t="e">
        <f t="shared" si="26"/>
        <v>#REF!</v>
      </c>
      <c r="Z52" s="40">
        <v>42597</v>
      </c>
      <c r="AA52" s="29">
        <v>35739855</v>
      </c>
      <c r="AB52" s="29">
        <f t="shared" si="11"/>
        <v>550594</v>
      </c>
      <c r="AC52" s="34" t="e">
        <f t="shared" si="22"/>
        <v>#REF!</v>
      </c>
      <c r="AD52" s="43" t="e">
        <f t="shared" si="27"/>
        <v>#REF!</v>
      </c>
      <c r="AG52" s="40">
        <v>42536</v>
      </c>
      <c r="AH52" s="29">
        <v>50091997</v>
      </c>
      <c r="AI52" s="41">
        <f t="shared" si="12"/>
        <v>762667</v>
      </c>
      <c r="AJ52" s="28" t="e">
        <f t="shared" si="28"/>
        <v>#REF!</v>
      </c>
      <c r="AK52" s="43" t="e">
        <f t="shared" si="29"/>
        <v>#REF!</v>
      </c>
      <c r="AM52" s="40">
        <v>42444</v>
      </c>
      <c r="AN52" s="29">
        <f t="shared" si="13"/>
        <v>26524687</v>
      </c>
      <c r="AO52" s="41">
        <v>432505</v>
      </c>
      <c r="AP52" s="28" t="e">
        <f t="shared" si="30"/>
        <v>#REF!</v>
      </c>
      <c r="AQ52" s="43" t="e">
        <f t="shared" si="31"/>
        <v>#REF!</v>
      </c>
      <c r="AS52" s="52">
        <v>42743</v>
      </c>
      <c r="AT52" s="53">
        <v>104744131</v>
      </c>
      <c r="AU52" s="41">
        <f t="shared" si="23"/>
        <v>1979412</v>
      </c>
      <c r="AV52" s="28" t="e">
        <f t="shared" si="14"/>
        <v>#REF!</v>
      </c>
      <c r="AW52" s="43" t="e">
        <f t="shared" si="32"/>
        <v>#REF!</v>
      </c>
      <c r="AY52" s="40">
        <v>42743</v>
      </c>
      <c r="AZ52" s="53">
        <v>113149120</v>
      </c>
      <c r="BA52" s="41">
        <f t="shared" si="16"/>
        <v>1943101</v>
      </c>
      <c r="BB52" s="28" t="e">
        <f t="shared" si="17"/>
        <v>#REF!</v>
      </c>
      <c r="BC52" s="43" t="e">
        <f t="shared" si="33"/>
        <v>#REF!</v>
      </c>
    </row>
    <row r="53" spans="10:55" x14ac:dyDescent="0.25">
      <c r="J53" s="40">
        <v>42689</v>
      </c>
      <c r="K53" s="29">
        <v>51514851.983158611</v>
      </c>
      <c r="L53" s="41">
        <f t="shared" si="24"/>
        <v>811999.46239056438</v>
      </c>
      <c r="M53" s="34" t="e">
        <f t="shared" si="20"/>
        <v>#REF!</v>
      </c>
      <c r="N53" s="35" t="e">
        <f t="shared" si="25"/>
        <v>#REF!</v>
      </c>
      <c r="T53" s="42">
        <v>34047859.018401809</v>
      </c>
      <c r="U53" s="41">
        <f t="shared" si="10"/>
        <v>512680.61063398421</v>
      </c>
      <c r="V53" s="34" t="e">
        <f t="shared" si="21"/>
        <v>#REF!</v>
      </c>
      <c r="W53" s="34"/>
      <c r="X53" s="43" t="e">
        <f t="shared" si="26"/>
        <v>#REF!</v>
      </c>
      <c r="Z53" s="40">
        <v>42628</v>
      </c>
      <c r="AA53" s="29">
        <v>35188468</v>
      </c>
      <c r="AB53" s="29">
        <f t="shared" si="11"/>
        <v>551387</v>
      </c>
      <c r="AC53" s="34" t="e">
        <f t="shared" si="22"/>
        <v>#REF!</v>
      </c>
      <c r="AD53" s="43" t="e">
        <f t="shared" si="27"/>
        <v>#REF!</v>
      </c>
      <c r="AG53" s="40">
        <v>42566</v>
      </c>
      <c r="AH53" s="29">
        <v>49307316</v>
      </c>
      <c r="AI53" s="41">
        <f t="shared" si="12"/>
        <v>784681</v>
      </c>
      <c r="AJ53" s="28" t="e">
        <f t="shared" si="28"/>
        <v>#REF!</v>
      </c>
      <c r="AK53" s="43" t="e">
        <f t="shared" si="29"/>
        <v>#REF!</v>
      </c>
      <c r="AM53" s="40">
        <v>42475</v>
      </c>
      <c r="AN53" s="29">
        <f t="shared" si="13"/>
        <v>26113270</v>
      </c>
      <c r="AO53" s="41">
        <v>411417</v>
      </c>
      <c r="AP53" s="28" t="e">
        <f t="shared" si="30"/>
        <v>#REF!</v>
      </c>
      <c r="AQ53" s="43" t="e">
        <f t="shared" si="31"/>
        <v>#REF!</v>
      </c>
      <c r="AS53" s="52">
        <v>42774</v>
      </c>
      <c r="AT53" s="53">
        <v>102764374</v>
      </c>
      <c r="AU53" s="41">
        <f t="shared" si="23"/>
        <v>1979757</v>
      </c>
      <c r="AV53" s="28" t="e">
        <f t="shared" si="14"/>
        <v>#REF!</v>
      </c>
      <c r="AW53" s="43" t="e">
        <f t="shared" si="32"/>
        <v>#REF!</v>
      </c>
      <c r="AY53" s="40">
        <v>42774</v>
      </c>
      <c r="AZ53" s="53">
        <v>111211327</v>
      </c>
      <c r="BA53" s="41">
        <f t="shared" si="16"/>
        <v>1937793</v>
      </c>
      <c r="BB53" s="28" t="e">
        <f t="shared" si="17"/>
        <v>#REF!</v>
      </c>
      <c r="BC53" s="43" t="e">
        <f t="shared" si="33"/>
        <v>#REF!</v>
      </c>
    </row>
    <row r="54" spans="10:55" x14ac:dyDescent="0.25">
      <c r="J54" s="40">
        <v>42719</v>
      </c>
      <c r="K54" s="29">
        <v>50682073.652742423</v>
      </c>
      <c r="L54" s="41">
        <f t="shared" si="24"/>
        <v>832778.33041618764</v>
      </c>
      <c r="M54" s="34" t="e">
        <f t="shared" si="20"/>
        <v>#REF!</v>
      </c>
      <c r="N54" s="35" t="e">
        <f t="shared" si="25"/>
        <v>#REF!</v>
      </c>
      <c r="T54" s="42">
        <v>33520642.552509673</v>
      </c>
      <c r="U54" s="41">
        <f t="shared" si="10"/>
        <v>527216.4658921361</v>
      </c>
      <c r="V54" s="34" t="e">
        <f t="shared" si="21"/>
        <v>#REF!</v>
      </c>
      <c r="W54" s="34"/>
      <c r="X54" s="43" t="e">
        <f t="shared" si="26"/>
        <v>#REF!</v>
      </c>
      <c r="Z54" s="40">
        <v>42658</v>
      </c>
      <c r="AA54" s="29">
        <v>34621888</v>
      </c>
      <c r="AB54" s="29">
        <f t="shared" si="11"/>
        <v>566580</v>
      </c>
      <c r="AC54" s="34" t="e">
        <f t="shared" si="22"/>
        <v>#REF!</v>
      </c>
      <c r="AD54" s="43" t="e">
        <f t="shared" si="27"/>
        <v>#REF!</v>
      </c>
      <c r="AG54" s="40">
        <v>42597</v>
      </c>
      <c r="AH54" s="29">
        <v>48542524</v>
      </c>
      <c r="AI54" s="41">
        <f t="shared" si="12"/>
        <v>764792</v>
      </c>
      <c r="AJ54" s="28" t="e">
        <f t="shared" si="28"/>
        <v>#REF!</v>
      </c>
      <c r="AK54" s="43" t="e">
        <f t="shared" si="29"/>
        <v>#REF!</v>
      </c>
      <c r="AM54" s="40">
        <v>42505</v>
      </c>
      <c r="AN54" s="29">
        <f t="shared" si="13"/>
        <v>25690403</v>
      </c>
      <c r="AO54" s="41">
        <v>422867</v>
      </c>
      <c r="AP54" s="28" t="e">
        <f t="shared" si="30"/>
        <v>#REF!</v>
      </c>
      <c r="AQ54" s="43" t="e">
        <f t="shared" si="31"/>
        <v>#REF!</v>
      </c>
      <c r="AS54" s="52">
        <v>42802</v>
      </c>
      <c r="AT54" s="53">
        <v>100674152</v>
      </c>
      <c r="AU54" s="41">
        <f t="shared" si="23"/>
        <v>2090222</v>
      </c>
      <c r="AV54" s="28" t="e">
        <f t="shared" si="14"/>
        <v>#REF!</v>
      </c>
      <c r="AW54" s="43" t="e">
        <f t="shared" si="32"/>
        <v>#REF!</v>
      </c>
      <c r="AY54" s="40">
        <v>42802</v>
      </c>
      <c r="AZ54" s="53">
        <v>109158266</v>
      </c>
      <c r="BA54" s="41">
        <f t="shared" si="16"/>
        <v>2053061</v>
      </c>
      <c r="BB54" s="28" t="e">
        <f t="shared" si="17"/>
        <v>#REF!</v>
      </c>
      <c r="BC54" s="43" t="e">
        <f t="shared" si="33"/>
        <v>#REF!</v>
      </c>
    </row>
    <row r="55" spans="10:55" x14ac:dyDescent="0.25">
      <c r="J55" s="40">
        <v>42750</v>
      </c>
      <c r="K55" s="29">
        <v>49867785.198032342</v>
      </c>
      <c r="L55" s="41">
        <f t="shared" si="24"/>
        <v>814288.45471008122</v>
      </c>
      <c r="M55" s="34" t="e">
        <f t="shared" si="20"/>
        <v>#REF!</v>
      </c>
      <c r="N55" s="35" t="e">
        <f t="shared" si="25"/>
        <v>#REF!</v>
      </c>
      <c r="T55" s="42">
        <v>33006454.551880147</v>
      </c>
      <c r="U55" s="41">
        <f t="shared" si="10"/>
        <v>514188.00062952563</v>
      </c>
      <c r="V55" s="34" t="e">
        <f t="shared" si="21"/>
        <v>#REF!</v>
      </c>
      <c r="W55" s="34"/>
      <c r="X55" s="43" t="e">
        <f t="shared" si="26"/>
        <v>#REF!</v>
      </c>
      <c r="Z55" s="40">
        <v>42689</v>
      </c>
      <c r="AA55" s="29">
        <v>34068730</v>
      </c>
      <c r="AB55" s="29">
        <f t="shared" si="11"/>
        <v>553158</v>
      </c>
      <c r="AC55" s="34" t="e">
        <f t="shared" si="22"/>
        <v>#REF!</v>
      </c>
      <c r="AD55" s="43" t="e">
        <f t="shared" si="27"/>
        <v>#REF!</v>
      </c>
      <c r="AG55" s="40">
        <v>42628</v>
      </c>
      <c r="AH55" s="29">
        <v>47756060</v>
      </c>
      <c r="AI55" s="41">
        <f t="shared" si="12"/>
        <v>786464</v>
      </c>
      <c r="AJ55" s="28" t="e">
        <f t="shared" si="28"/>
        <v>#REF!</v>
      </c>
      <c r="AK55" s="43" t="e">
        <f t="shared" si="29"/>
        <v>#REF!</v>
      </c>
      <c r="AM55" s="40">
        <v>42536</v>
      </c>
      <c r="AN55" s="29">
        <f t="shared" si="13"/>
        <v>25277484</v>
      </c>
      <c r="AO55" s="41">
        <v>412919</v>
      </c>
      <c r="AP55" s="28" t="e">
        <f t="shared" si="30"/>
        <v>#REF!</v>
      </c>
      <c r="AQ55" s="43" t="e">
        <f t="shared" si="31"/>
        <v>#REF!</v>
      </c>
      <c r="AS55" s="52">
        <v>42833</v>
      </c>
      <c r="AT55" s="53">
        <v>98692931</v>
      </c>
      <c r="AU55" s="41">
        <f t="shared" si="23"/>
        <v>1981221</v>
      </c>
      <c r="AV55" s="28" t="e">
        <f t="shared" si="14"/>
        <v>#REF!</v>
      </c>
      <c r="AW55" s="43" t="e">
        <f t="shared" si="32"/>
        <v>#REF!</v>
      </c>
      <c r="AY55" s="40">
        <v>42833</v>
      </c>
      <c r="AZ55" s="53">
        <v>107232437</v>
      </c>
      <c r="BA55" s="41">
        <f t="shared" si="16"/>
        <v>1925829</v>
      </c>
      <c r="BB55" s="28" t="e">
        <f t="shared" si="17"/>
        <v>#REF!</v>
      </c>
      <c r="BC55" s="43" t="e">
        <f t="shared" si="33"/>
        <v>#REF!</v>
      </c>
    </row>
    <row r="56" spans="10:55" x14ac:dyDescent="0.25">
      <c r="J56" s="40">
        <v>42781</v>
      </c>
      <c r="K56" s="29">
        <v>49052460.410033077</v>
      </c>
      <c r="L56" s="41">
        <f t="shared" si="24"/>
        <v>815324.7879992649</v>
      </c>
      <c r="M56" s="34" t="e">
        <f t="shared" si="20"/>
        <v>#REF!</v>
      </c>
      <c r="N56" s="35" t="e">
        <f t="shared" si="25"/>
        <v>#REF!</v>
      </c>
      <c r="T56" s="42">
        <v>32491535.211111017</v>
      </c>
      <c r="U56" s="41">
        <f t="shared" si="10"/>
        <v>514919.34076913074</v>
      </c>
      <c r="V56" s="34" t="e">
        <f t="shared" si="21"/>
        <v>#REF!</v>
      </c>
      <c r="W56" s="34"/>
      <c r="X56" s="43" t="e">
        <f t="shared" si="26"/>
        <v>#REF!</v>
      </c>
      <c r="Z56" s="40">
        <v>42719</v>
      </c>
      <c r="AA56" s="29">
        <v>33500624</v>
      </c>
      <c r="AB56" s="29">
        <f t="shared" si="11"/>
        <v>568106</v>
      </c>
      <c r="AC56" s="34" t="e">
        <f t="shared" si="22"/>
        <v>#REF!</v>
      </c>
      <c r="AD56" s="43" t="e">
        <f t="shared" si="27"/>
        <v>#REF!</v>
      </c>
      <c r="AG56" s="40">
        <v>42658</v>
      </c>
      <c r="AH56" s="29">
        <v>46989026</v>
      </c>
      <c r="AI56" s="41">
        <f t="shared" si="12"/>
        <v>767034</v>
      </c>
      <c r="AJ56" s="28" t="e">
        <f t="shared" si="28"/>
        <v>#REF!</v>
      </c>
      <c r="AK56" s="43" t="e">
        <f t="shared" si="29"/>
        <v>#REF!</v>
      </c>
      <c r="AM56" s="40">
        <v>42566</v>
      </c>
      <c r="AN56" s="29">
        <f t="shared" si="13"/>
        <v>24853305</v>
      </c>
      <c r="AO56" s="41">
        <v>424179</v>
      </c>
      <c r="AP56" s="28" t="e">
        <f t="shared" si="30"/>
        <v>#REF!</v>
      </c>
      <c r="AQ56" s="43" t="e">
        <f t="shared" si="31"/>
        <v>#REF!</v>
      </c>
      <c r="AS56" s="52">
        <v>42863</v>
      </c>
      <c r="AT56" s="53">
        <v>96678304</v>
      </c>
      <c r="AU56" s="41">
        <f t="shared" si="23"/>
        <v>2014627</v>
      </c>
      <c r="AV56" s="28" t="e">
        <f t="shared" si="14"/>
        <v>#REF!</v>
      </c>
      <c r="AW56" s="43" t="e">
        <f t="shared" si="32"/>
        <v>#REF!</v>
      </c>
      <c r="AY56" s="40">
        <v>42863</v>
      </c>
      <c r="AZ56" s="53">
        <v>105273635</v>
      </c>
      <c r="BA56" s="41">
        <f t="shared" si="16"/>
        <v>1958802</v>
      </c>
      <c r="BB56" s="28" t="e">
        <f t="shared" si="17"/>
        <v>#REF!</v>
      </c>
      <c r="BC56" s="43" t="e">
        <f t="shared" si="33"/>
        <v>#REF!</v>
      </c>
    </row>
    <row r="57" spans="10:55" x14ac:dyDescent="0.25">
      <c r="J57" s="40">
        <v>42809</v>
      </c>
      <c r="K57" s="29">
        <v>48178933.720839001</v>
      </c>
      <c r="L57" s="41">
        <f t="shared" si="24"/>
        <v>873526.68919407576</v>
      </c>
      <c r="M57" s="34" t="e">
        <f t="shared" si="20"/>
        <v>#REF!</v>
      </c>
      <c r="N57" s="35" t="e">
        <f t="shared" si="25"/>
        <v>#REF!</v>
      </c>
      <c r="T57" s="42">
        <v>31935553.580122389</v>
      </c>
      <c r="U57" s="41">
        <f t="shared" si="10"/>
        <v>555981.63098862767</v>
      </c>
      <c r="V57" s="34" t="e">
        <f t="shared" si="21"/>
        <v>#REF!</v>
      </c>
      <c r="W57" s="34"/>
      <c r="X57" s="43" t="e">
        <f t="shared" si="26"/>
        <v>#REF!</v>
      </c>
      <c r="Z57" s="40">
        <v>42750</v>
      </c>
      <c r="AA57" s="29">
        <v>32945601</v>
      </c>
      <c r="AB57" s="29">
        <f t="shared" si="11"/>
        <v>555023</v>
      </c>
      <c r="AC57" s="34" t="e">
        <f t="shared" si="22"/>
        <v>#REF!</v>
      </c>
      <c r="AD57" s="43" t="e">
        <f t="shared" si="27"/>
        <v>#REF!</v>
      </c>
      <c r="AG57" s="40">
        <v>42689</v>
      </c>
      <c r="AH57" s="29">
        <v>46230392</v>
      </c>
      <c r="AI57" s="41">
        <f t="shared" si="12"/>
        <v>758634</v>
      </c>
      <c r="AJ57" s="28" t="e">
        <f t="shared" si="28"/>
        <v>#REF!</v>
      </c>
      <c r="AK57" s="43" t="e">
        <f t="shared" si="29"/>
        <v>#REF!</v>
      </c>
      <c r="AM57" s="40">
        <v>42597</v>
      </c>
      <c r="AN57" s="29">
        <f t="shared" si="13"/>
        <v>24440033</v>
      </c>
      <c r="AO57" s="41">
        <v>413272</v>
      </c>
      <c r="AP57" s="28" t="e">
        <f t="shared" si="30"/>
        <v>#REF!</v>
      </c>
      <c r="AQ57" s="43" t="e">
        <f t="shared" si="31"/>
        <v>#REF!</v>
      </c>
      <c r="AS57" s="52">
        <v>42894</v>
      </c>
      <c r="AT57" s="53">
        <v>94703529</v>
      </c>
      <c r="AU57" s="41">
        <f t="shared" si="23"/>
        <v>1974775</v>
      </c>
      <c r="AV57" s="28" t="e">
        <f t="shared" si="14"/>
        <v>#REF!</v>
      </c>
      <c r="AW57" s="43" t="e">
        <f t="shared" si="32"/>
        <v>#REF!</v>
      </c>
      <c r="AY57" s="40">
        <v>42894</v>
      </c>
      <c r="AZ57" s="53">
        <v>103358204</v>
      </c>
      <c r="BA57" s="41">
        <f t="shared" si="16"/>
        <v>1915431</v>
      </c>
      <c r="BB57" s="28" t="e">
        <f t="shared" si="17"/>
        <v>#REF!</v>
      </c>
      <c r="BC57" s="43" t="e">
        <f t="shared" si="33"/>
        <v>#REF!</v>
      </c>
    </row>
    <row r="58" spans="10:55" x14ac:dyDescent="0.25">
      <c r="J58" s="40">
        <v>42840</v>
      </c>
      <c r="K58" s="29">
        <v>47361221.803321891</v>
      </c>
      <c r="L58" s="41">
        <f t="shared" si="24"/>
        <v>817711.91751711071</v>
      </c>
      <c r="M58" s="34" t="e">
        <f t="shared" si="20"/>
        <v>#REF!</v>
      </c>
      <c r="N58" s="35" t="e">
        <f t="shared" si="25"/>
        <v>#REF!</v>
      </c>
      <c r="T58" s="42">
        <v>31418777.569340508</v>
      </c>
      <c r="U58" s="41">
        <f t="shared" si="10"/>
        <v>516776.01078188047</v>
      </c>
      <c r="V58" s="34" t="e">
        <f t="shared" si="21"/>
        <v>#REF!</v>
      </c>
      <c r="W58" s="34"/>
      <c r="X58" s="43" t="e">
        <f t="shared" si="26"/>
        <v>#REF!</v>
      </c>
      <c r="Z58" s="40">
        <v>42781</v>
      </c>
      <c r="AA58" s="29">
        <v>32389747</v>
      </c>
      <c r="AB58" s="29">
        <f t="shared" si="11"/>
        <v>555854</v>
      </c>
      <c r="AC58" s="34" t="e">
        <f t="shared" si="22"/>
        <v>#REF!</v>
      </c>
      <c r="AD58" s="43" t="e">
        <f t="shared" si="27"/>
        <v>#REF!</v>
      </c>
      <c r="AG58" s="40">
        <v>42719</v>
      </c>
      <c r="AH58" s="29">
        <v>45423892</v>
      </c>
      <c r="AI58" s="41">
        <f t="shared" si="12"/>
        <v>806500</v>
      </c>
      <c r="AJ58" s="28" t="e">
        <f t="shared" si="28"/>
        <v>#REF!</v>
      </c>
      <c r="AK58" s="43" t="e">
        <f t="shared" si="29"/>
        <v>#REF!</v>
      </c>
      <c r="AM58" s="40">
        <v>42628</v>
      </c>
      <c r="AN58" s="29">
        <f t="shared" si="13"/>
        <v>24032077</v>
      </c>
      <c r="AO58" s="41">
        <v>407956</v>
      </c>
      <c r="AP58" s="28" t="e">
        <f t="shared" si="30"/>
        <v>#REF!</v>
      </c>
      <c r="AQ58" s="43" t="e">
        <f t="shared" si="31"/>
        <v>#REF!</v>
      </c>
      <c r="AS58" s="52">
        <v>42924</v>
      </c>
      <c r="AT58" s="53">
        <v>92700275</v>
      </c>
      <c r="AU58" s="41">
        <f t="shared" si="23"/>
        <v>2003254</v>
      </c>
      <c r="AV58" s="28" t="e">
        <f t="shared" si="14"/>
        <v>#REF!</v>
      </c>
      <c r="AW58" s="43" t="e">
        <f t="shared" si="32"/>
        <v>#REF!</v>
      </c>
      <c r="AY58" s="40">
        <v>42924</v>
      </c>
      <c r="AZ58" s="53">
        <v>101408162</v>
      </c>
      <c r="BA58" s="41">
        <f t="shared" si="16"/>
        <v>1950042</v>
      </c>
      <c r="BB58" s="28" t="e">
        <f t="shared" si="17"/>
        <v>#REF!</v>
      </c>
      <c r="BC58" s="43" t="e">
        <f t="shared" si="33"/>
        <v>#REF!</v>
      </c>
    </row>
    <row r="59" spans="10:55" x14ac:dyDescent="0.25">
      <c r="J59" s="40">
        <v>42870</v>
      </c>
      <c r="K59" s="29">
        <v>46524000.102973506</v>
      </c>
      <c r="L59" s="41">
        <f t="shared" si="24"/>
        <v>837221.70034838468</v>
      </c>
      <c r="M59" s="34" t="e">
        <f t="shared" si="20"/>
        <v>#REF!</v>
      </c>
      <c r="N59" s="35" t="e">
        <f t="shared" si="25"/>
        <v>#REF!</v>
      </c>
      <c r="T59" s="42">
        <v>30888043.922281079</v>
      </c>
      <c r="U59" s="41">
        <f t="shared" si="10"/>
        <v>530733.64705942944</v>
      </c>
      <c r="V59" s="34" t="e">
        <f t="shared" si="21"/>
        <v>#REF!</v>
      </c>
      <c r="W59" s="34"/>
      <c r="X59" s="43" t="e">
        <f t="shared" si="26"/>
        <v>#REF!</v>
      </c>
      <c r="Z59" s="40">
        <v>42809</v>
      </c>
      <c r="AA59" s="29">
        <v>31793628</v>
      </c>
      <c r="AB59" s="29">
        <f t="shared" si="11"/>
        <v>596119</v>
      </c>
      <c r="AC59" s="34" t="e">
        <f t="shared" si="22"/>
        <v>#REF!</v>
      </c>
      <c r="AD59" s="43" t="e">
        <f t="shared" si="27"/>
        <v>#REF!</v>
      </c>
      <c r="AG59" s="40">
        <v>42750</v>
      </c>
      <c r="AH59" s="29">
        <v>44686864</v>
      </c>
      <c r="AI59" s="41">
        <f t="shared" si="12"/>
        <v>737028</v>
      </c>
      <c r="AJ59" s="28" t="e">
        <f t="shared" si="28"/>
        <v>#REF!</v>
      </c>
      <c r="AK59" s="43" t="e">
        <f t="shared" si="29"/>
        <v>#REF!</v>
      </c>
      <c r="AM59" s="40">
        <v>42658</v>
      </c>
      <c r="AN59" s="29">
        <f t="shared" si="13"/>
        <v>23622962</v>
      </c>
      <c r="AO59" s="41">
        <v>409115</v>
      </c>
      <c r="AP59" s="28" t="e">
        <f t="shared" si="30"/>
        <v>#REF!</v>
      </c>
      <c r="AQ59" s="43" t="e">
        <f t="shared" si="31"/>
        <v>#REF!</v>
      </c>
      <c r="AS59" s="52">
        <v>42955</v>
      </c>
      <c r="AT59" s="53">
        <v>90738833</v>
      </c>
      <c r="AU59" s="41">
        <f t="shared" si="23"/>
        <v>1961442</v>
      </c>
      <c r="AV59" s="28" t="e">
        <f t="shared" si="14"/>
        <v>#REF!</v>
      </c>
      <c r="AW59" s="43" t="e">
        <f t="shared" si="32"/>
        <v>#REF!</v>
      </c>
      <c r="AY59" s="40">
        <v>42955</v>
      </c>
      <c r="AZ59" s="53">
        <v>99502297</v>
      </c>
      <c r="BA59" s="41">
        <f t="shared" si="16"/>
        <v>1905865</v>
      </c>
      <c r="BB59" s="28" t="e">
        <f t="shared" si="17"/>
        <v>#REF!</v>
      </c>
      <c r="BC59" s="43" t="e">
        <f t="shared" si="33"/>
        <v>#REF!</v>
      </c>
    </row>
    <row r="60" spans="10:55" x14ac:dyDescent="0.25">
      <c r="J60" s="40">
        <v>42901</v>
      </c>
      <c r="K60" s="29">
        <v>45704438.929749601</v>
      </c>
      <c r="L60" s="41">
        <f t="shared" si="24"/>
        <v>819561.17322390527</v>
      </c>
      <c r="M60" s="34" t="e">
        <f t="shared" si="20"/>
        <v>#REF!</v>
      </c>
      <c r="N60" s="35" t="e">
        <f t="shared" si="25"/>
        <v>#REF!</v>
      </c>
      <c r="T60" s="42">
        <v>30369541.45881049</v>
      </c>
      <c r="U60" s="41">
        <f t="shared" si="10"/>
        <v>518502.46347058937</v>
      </c>
      <c r="V60" s="34" t="e">
        <f t="shared" si="21"/>
        <v>#REF!</v>
      </c>
      <c r="W60" s="34"/>
      <c r="X60" s="43" t="e">
        <f t="shared" si="26"/>
        <v>#REF!</v>
      </c>
      <c r="Z60" s="40">
        <v>42840</v>
      </c>
      <c r="AA60" s="29">
        <v>31245147</v>
      </c>
      <c r="AB60" s="29">
        <f t="shared" si="11"/>
        <v>548481</v>
      </c>
      <c r="AC60" s="34" t="e">
        <f t="shared" si="22"/>
        <v>#REF!</v>
      </c>
      <c r="AD60" s="43" t="e">
        <f t="shared" si="27"/>
        <v>#REF!</v>
      </c>
      <c r="AG60" s="40">
        <v>42781</v>
      </c>
      <c r="AH60" s="29">
        <v>43940086</v>
      </c>
      <c r="AI60" s="41">
        <f t="shared" si="12"/>
        <v>746778</v>
      </c>
      <c r="AJ60" s="28" t="e">
        <f t="shared" si="28"/>
        <v>#REF!</v>
      </c>
      <c r="AK60" s="43" t="e">
        <f t="shared" si="29"/>
        <v>#REF!</v>
      </c>
      <c r="AM60" s="40">
        <v>42689</v>
      </c>
      <c r="AN60" s="29">
        <f t="shared" si="13"/>
        <v>23224672</v>
      </c>
      <c r="AO60" s="41">
        <v>398290</v>
      </c>
      <c r="AP60" s="28" t="e">
        <f t="shared" si="30"/>
        <v>#REF!</v>
      </c>
      <c r="AQ60" s="43" t="e">
        <f t="shared" si="31"/>
        <v>#REF!</v>
      </c>
      <c r="AS60" s="52">
        <v>42986</v>
      </c>
      <c r="AT60" s="53">
        <v>88784036</v>
      </c>
      <c r="AU60" s="41">
        <f t="shared" si="23"/>
        <v>1954797</v>
      </c>
      <c r="AV60" s="28" t="e">
        <f t="shared" si="14"/>
        <v>#REF!</v>
      </c>
      <c r="AW60" s="43" t="e">
        <f t="shared" si="32"/>
        <v>#REF!</v>
      </c>
      <c r="AY60" s="40">
        <v>42986</v>
      </c>
      <c r="AZ60" s="53">
        <v>97602683</v>
      </c>
      <c r="BA60" s="41">
        <f t="shared" si="16"/>
        <v>1899614</v>
      </c>
      <c r="BB60" s="28" t="e">
        <f t="shared" si="17"/>
        <v>#REF!</v>
      </c>
      <c r="BC60" s="43" t="e">
        <f t="shared" si="33"/>
        <v>#REF!</v>
      </c>
    </row>
    <row r="61" spans="10:55" x14ac:dyDescent="0.25">
      <c r="J61" s="40">
        <v>42931</v>
      </c>
      <c r="K61" s="29">
        <v>44865866.268232495</v>
      </c>
      <c r="L61" s="41">
        <f t="shared" si="24"/>
        <v>838572.661517106</v>
      </c>
      <c r="M61" s="34" t="e">
        <f t="shared" si="20"/>
        <v>#REF!</v>
      </c>
      <c r="N61" s="35" t="e">
        <f t="shared" si="25"/>
        <v>#REF!</v>
      </c>
      <c r="T61" s="42">
        <v>29837796.208260745</v>
      </c>
      <c r="U61" s="41">
        <f t="shared" si="10"/>
        <v>531745.25054974481</v>
      </c>
      <c r="V61" s="34" t="e">
        <f t="shared" si="21"/>
        <v>#REF!</v>
      </c>
      <c r="W61" s="34"/>
      <c r="X61" s="43" t="e">
        <f t="shared" si="26"/>
        <v>#REF!</v>
      </c>
      <c r="Z61" s="40">
        <v>42870</v>
      </c>
      <c r="AA61" s="29">
        <v>30690929</v>
      </c>
      <c r="AB61" s="29">
        <f t="shared" si="11"/>
        <v>554218</v>
      </c>
      <c r="AC61" s="34" t="e">
        <f t="shared" si="22"/>
        <v>#REF!</v>
      </c>
      <c r="AD61" s="43" t="e">
        <f t="shared" si="27"/>
        <v>#REF!</v>
      </c>
      <c r="AG61" s="40">
        <v>42809</v>
      </c>
      <c r="AH61" s="29">
        <v>43221480</v>
      </c>
      <c r="AI61" s="41">
        <f t="shared" si="12"/>
        <v>718606</v>
      </c>
      <c r="AJ61" s="28" t="e">
        <f t="shared" si="28"/>
        <v>#REF!</v>
      </c>
      <c r="AK61" s="43" t="e">
        <f t="shared" si="29"/>
        <v>#REF!</v>
      </c>
      <c r="AM61" s="40">
        <v>42719</v>
      </c>
      <c r="AN61" s="29">
        <f t="shared" si="13"/>
        <v>22815953</v>
      </c>
      <c r="AO61" s="41">
        <v>408719</v>
      </c>
      <c r="AP61" s="28" t="e">
        <f t="shared" si="30"/>
        <v>#REF!</v>
      </c>
      <c r="AQ61" s="43" t="e">
        <f t="shared" si="31"/>
        <v>#REF!</v>
      </c>
      <c r="AS61" s="52">
        <v>43016</v>
      </c>
      <c r="AT61" s="53">
        <v>86803671</v>
      </c>
      <c r="AU61" s="41">
        <f t="shared" si="23"/>
        <v>1980365</v>
      </c>
      <c r="AV61" s="28" t="e">
        <f t="shared" si="14"/>
        <v>#REF!</v>
      </c>
      <c r="AW61" s="43" t="e">
        <f t="shared" si="32"/>
        <v>#REF!</v>
      </c>
      <c r="AY61" s="40">
        <v>43016</v>
      </c>
      <c r="AZ61" s="53">
        <v>95667997</v>
      </c>
      <c r="BA61" s="41">
        <f t="shared" si="16"/>
        <v>1934686</v>
      </c>
      <c r="BB61" s="28" t="e">
        <f t="shared" si="17"/>
        <v>#REF!</v>
      </c>
      <c r="BC61" s="43" t="e">
        <f t="shared" si="33"/>
        <v>#REF!</v>
      </c>
    </row>
    <row r="62" spans="10:55" x14ac:dyDescent="0.25">
      <c r="J62" s="40">
        <v>42962</v>
      </c>
      <c r="K62" s="29">
        <v>44044489.218934394</v>
      </c>
      <c r="L62" s="41">
        <f t="shared" si="24"/>
        <v>821377.04929810017</v>
      </c>
      <c r="M62" s="34" t="e">
        <f t="shared" si="20"/>
        <v>#REF!</v>
      </c>
      <c r="N62" s="35" t="e">
        <f t="shared" si="25"/>
        <v>#REF!</v>
      </c>
      <c r="T62" s="42">
        <v>29325061.488032449</v>
      </c>
      <c r="U62" s="41">
        <f t="shared" si="10"/>
        <v>512734.72022829577</v>
      </c>
      <c r="V62" s="34" t="e">
        <f t="shared" si="21"/>
        <v>#REF!</v>
      </c>
      <c r="W62" s="34"/>
      <c r="X62" s="43" t="e">
        <f t="shared" si="26"/>
        <v>#REF!</v>
      </c>
      <c r="Z62" s="40">
        <v>42901</v>
      </c>
      <c r="AA62" s="29">
        <v>30154345</v>
      </c>
      <c r="AB62" s="29">
        <f t="shared" si="11"/>
        <v>536584</v>
      </c>
      <c r="AC62" s="34" t="e">
        <f t="shared" si="22"/>
        <v>#REF!</v>
      </c>
      <c r="AD62" s="43" t="e">
        <f t="shared" si="27"/>
        <v>#REF!</v>
      </c>
      <c r="AG62" s="40">
        <v>42840</v>
      </c>
      <c r="AH62" s="29">
        <v>42491788</v>
      </c>
      <c r="AI62" s="41">
        <f t="shared" si="12"/>
        <v>729692</v>
      </c>
      <c r="AJ62" s="28" t="e">
        <f t="shared" si="28"/>
        <v>#REF!</v>
      </c>
      <c r="AK62" s="43" t="e">
        <f t="shared" si="29"/>
        <v>#REF!</v>
      </c>
      <c r="AM62" s="40">
        <v>42750</v>
      </c>
      <c r="AN62" s="29">
        <f t="shared" si="13"/>
        <v>22416692</v>
      </c>
      <c r="AO62" s="41">
        <v>399261</v>
      </c>
      <c r="AP62" s="28" t="e">
        <f t="shared" si="30"/>
        <v>#REF!</v>
      </c>
      <c r="AQ62" s="43" t="e">
        <f t="shared" si="31"/>
        <v>#REF!</v>
      </c>
      <c r="AS62" s="52">
        <v>43047</v>
      </c>
      <c r="AT62" s="53">
        <v>84868144</v>
      </c>
      <c r="AU62" s="41">
        <f t="shared" si="23"/>
        <v>1935527</v>
      </c>
      <c r="AV62" s="28" t="e">
        <f t="shared" si="14"/>
        <v>#REF!</v>
      </c>
      <c r="AW62" s="43" t="e">
        <f t="shared" si="32"/>
        <v>#REF!</v>
      </c>
      <c r="AY62" s="40">
        <v>43047</v>
      </c>
      <c r="AZ62" s="53">
        <v>93772218</v>
      </c>
      <c r="BA62" s="41">
        <f t="shared" si="16"/>
        <v>1895779</v>
      </c>
      <c r="BB62" s="28" t="e">
        <f t="shared" si="17"/>
        <v>#REF!</v>
      </c>
      <c r="BC62" s="43" t="e">
        <f t="shared" si="33"/>
        <v>#REF!</v>
      </c>
    </row>
    <row r="63" spans="10:55" x14ac:dyDescent="0.25">
      <c r="J63" s="40">
        <v>42993</v>
      </c>
      <c r="K63" s="29">
        <v>43222223.30245509</v>
      </c>
      <c r="L63" s="41">
        <f t="shared" si="24"/>
        <v>822265.91647930443</v>
      </c>
      <c r="M63" s="34" t="e">
        <f t="shared" si="20"/>
        <v>#REF!</v>
      </c>
      <c r="N63" s="35" t="e">
        <f t="shared" si="25"/>
        <v>#REF!</v>
      </c>
      <c r="T63" s="42">
        <v>28819329.069475628</v>
      </c>
      <c r="U63" s="41">
        <f t="shared" si="10"/>
        <v>505732.4185568206</v>
      </c>
      <c r="V63" s="34" t="e">
        <f t="shared" si="21"/>
        <v>#REF!</v>
      </c>
      <c r="W63" s="34"/>
      <c r="X63" s="43" t="e">
        <f t="shared" si="26"/>
        <v>#REF!</v>
      </c>
      <c r="Z63" s="40">
        <v>42931</v>
      </c>
      <c r="AA63" s="29">
        <v>29608884</v>
      </c>
      <c r="AB63" s="29">
        <f t="shared" si="11"/>
        <v>545461</v>
      </c>
      <c r="AC63" s="34" t="e">
        <f t="shared" si="22"/>
        <v>#REF!</v>
      </c>
      <c r="AD63" s="43" t="e">
        <f t="shared" si="27"/>
        <v>#REF!</v>
      </c>
      <c r="AG63" s="40">
        <v>42870</v>
      </c>
      <c r="AH63" s="29">
        <v>41780581</v>
      </c>
      <c r="AI63" s="41">
        <f t="shared" si="12"/>
        <v>711207</v>
      </c>
      <c r="AJ63" s="28" t="e">
        <f t="shared" si="28"/>
        <v>#REF!</v>
      </c>
      <c r="AK63" s="43" t="e">
        <f t="shared" si="29"/>
        <v>#REF!</v>
      </c>
      <c r="AM63" s="40">
        <v>42781</v>
      </c>
      <c r="AN63" s="29">
        <f t="shared" si="13"/>
        <v>22016961</v>
      </c>
      <c r="AO63" s="41">
        <v>399731</v>
      </c>
      <c r="AP63" s="28" t="e">
        <f t="shared" si="30"/>
        <v>#REF!</v>
      </c>
      <c r="AQ63" s="43" t="e">
        <f t="shared" si="31"/>
        <v>#REF!</v>
      </c>
      <c r="AS63" s="52">
        <v>43077</v>
      </c>
      <c r="AT63" s="53">
        <v>82910907</v>
      </c>
      <c r="AU63" s="41">
        <f t="shared" si="23"/>
        <v>1957237</v>
      </c>
      <c r="AV63" s="28" t="e">
        <f t="shared" si="14"/>
        <v>#REF!</v>
      </c>
      <c r="AW63" s="43" t="e">
        <f t="shared" si="32"/>
        <v>#REF!</v>
      </c>
      <c r="AY63" s="40">
        <v>43077</v>
      </c>
      <c r="AZ63" s="53">
        <v>91840565</v>
      </c>
      <c r="BA63" s="41">
        <f t="shared" si="16"/>
        <v>1931653</v>
      </c>
      <c r="BB63" s="28" t="e">
        <f t="shared" si="17"/>
        <v>#REF!</v>
      </c>
      <c r="BC63" s="43" t="e">
        <f t="shared" si="33"/>
        <v>#REF!</v>
      </c>
    </row>
    <row r="64" spans="10:55" x14ac:dyDescent="0.25">
      <c r="J64" s="40">
        <v>43023</v>
      </c>
      <c r="K64" s="29">
        <v>42381491.002680458</v>
      </c>
      <c r="L64" s="41">
        <f t="shared" si="24"/>
        <v>840732.29977463186</v>
      </c>
      <c r="M64" s="34" t="e">
        <f t="shared" si="20"/>
        <v>#REF!</v>
      </c>
      <c r="N64" s="35" t="e">
        <f t="shared" si="25"/>
        <v>#REF!</v>
      </c>
      <c r="T64" s="42">
        <v>28303654.488902841</v>
      </c>
      <c r="U64" s="41">
        <f t="shared" si="10"/>
        <v>515674.58057278767</v>
      </c>
      <c r="V64" s="34" t="e">
        <f t="shared" si="21"/>
        <v>#REF!</v>
      </c>
      <c r="W64" s="34"/>
      <c r="X64" s="43" t="e">
        <f t="shared" si="26"/>
        <v>#REF!</v>
      </c>
      <c r="Z64" s="40">
        <v>42962</v>
      </c>
      <c r="AA64" s="29">
        <v>29075830</v>
      </c>
      <c r="AB64" s="29">
        <f t="shared" si="11"/>
        <v>533054</v>
      </c>
      <c r="AC64" s="34" t="e">
        <f t="shared" si="22"/>
        <v>#REF!</v>
      </c>
      <c r="AD64" s="43" t="e">
        <f t="shared" si="27"/>
        <v>#REF!</v>
      </c>
      <c r="AG64" s="40">
        <v>42901</v>
      </c>
      <c r="AH64" s="29">
        <v>41068740</v>
      </c>
      <c r="AI64" s="41">
        <f t="shared" si="12"/>
        <v>711841</v>
      </c>
      <c r="AJ64" s="28" t="e">
        <f t="shared" si="28"/>
        <v>#REF!</v>
      </c>
      <c r="AK64" s="43" t="e">
        <f t="shared" si="29"/>
        <v>#REF!</v>
      </c>
      <c r="AM64" s="40">
        <v>42809</v>
      </c>
      <c r="AN64" s="29">
        <f t="shared" si="13"/>
        <v>21587731</v>
      </c>
      <c r="AO64" s="41">
        <v>429230</v>
      </c>
      <c r="AP64" s="28" t="e">
        <f t="shared" si="30"/>
        <v>#REF!</v>
      </c>
      <c r="AQ64" s="43" t="e">
        <f t="shared" si="31"/>
        <v>#REF!</v>
      </c>
      <c r="AS64" s="52">
        <v>43108</v>
      </c>
      <c r="AT64" s="53">
        <v>80996132</v>
      </c>
      <c r="AU64" s="41">
        <f t="shared" si="23"/>
        <v>1914775</v>
      </c>
      <c r="AV64" s="28" t="e">
        <f t="shared" si="14"/>
        <v>#REF!</v>
      </c>
      <c r="AW64" s="43" t="e">
        <f t="shared" si="32"/>
        <v>#REF!</v>
      </c>
      <c r="AY64" s="40">
        <v>43108</v>
      </c>
      <c r="AZ64" s="53">
        <v>89946063</v>
      </c>
      <c r="BA64" s="41">
        <f t="shared" si="16"/>
        <v>1894502</v>
      </c>
      <c r="BB64" s="28" t="e">
        <f t="shared" si="17"/>
        <v>#REF!</v>
      </c>
      <c r="BC64" s="43" t="e">
        <f t="shared" si="33"/>
        <v>#REF!</v>
      </c>
    </row>
    <row r="65" spans="10:55" x14ac:dyDescent="0.25">
      <c r="J65" s="40">
        <v>43054</v>
      </c>
      <c r="K65" s="29">
        <v>41557384.763947003</v>
      </c>
      <c r="L65" s="41">
        <f t="shared" si="24"/>
        <v>824106.23873345554</v>
      </c>
      <c r="M65" s="34" t="e">
        <f t="shared" si="20"/>
        <v>#REF!</v>
      </c>
      <c r="N65" s="35" t="e">
        <f t="shared" si="25"/>
        <v>#REF!</v>
      </c>
      <c r="T65" s="42">
        <v>27801431.83194853</v>
      </c>
      <c r="U65" s="41">
        <f t="shared" si="10"/>
        <v>502222.65695431083</v>
      </c>
      <c r="V65" s="34" t="e">
        <f t="shared" si="21"/>
        <v>#REF!</v>
      </c>
      <c r="W65" s="34"/>
      <c r="X65" s="43" t="e">
        <f t="shared" si="26"/>
        <v>#REF!</v>
      </c>
      <c r="Z65" s="40">
        <v>42993</v>
      </c>
      <c r="AA65" s="29">
        <v>28542211</v>
      </c>
      <c r="AB65" s="29">
        <f t="shared" si="11"/>
        <v>533619</v>
      </c>
      <c r="AC65" s="34" t="e">
        <f t="shared" si="22"/>
        <v>#REF!</v>
      </c>
      <c r="AD65" s="43" t="e">
        <f t="shared" si="27"/>
        <v>#REF!</v>
      </c>
      <c r="AG65" s="40">
        <v>42931</v>
      </c>
      <c r="AH65" s="29">
        <v>40337556</v>
      </c>
      <c r="AI65" s="41">
        <f t="shared" si="12"/>
        <v>731184</v>
      </c>
      <c r="AJ65" s="28" t="e">
        <f t="shared" si="28"/>
        <v>#REF!</v>
      </c>
      <c r="AK65" s="43" t="e">
        <f t="shared" si="29"/>
        <v>#REF!</v>
      </c>
      <c r="AM65" s="40">
        <v>42840</v>
      </c>
      <c r="AN65" s="29">
        <f t="shared" si="13"/>
        <v>21186775</v>
      </c>
      <c r="AO65" s="41">
        <v>400956</v>
      </c>
      <c r="AP65" s="28" t="e">
        <f t="shared" si="30"/>
        <v>#REF!</v>
      </c>
      <c r="AQ65" s="43" t="e">
        <f t="shared" si="31"/>
        <v>#REF!</v>
      </c>
      <c r="AS65" s="52">
        <v>43139</v>
      </c>
      <c r="AT65" s="53">
        <v>79095674</v>
      </c>
      <c r="AU65" s="41">
        <f t="shared" si="23"/>
        <v>1900458</v>
      </c>
      <c r="AV65" s="28" t="e">
        <f t="shared" si="14"/>
        <v>#REF!</v>
      </c>
      <c r="AW65" s="43" t="e">
        <f t="shared" si="32"/>
        <v>#REF!</v>
      </c>
      <c r="AY65" s="40">
        <v>43139</v>
      </c>
      <c r="AZ65" s="53">
        <v>88051716</v>
      </c>
      <c r="BA65" s="41">
        <f t="shared" si="16"/>
        <v>1894347</v>
      </c>
      <c r="BB65" s="28" t="e">
        <f t="shared" si="17"/>
        <v>#REF!</v>
      </c>
      <c r="BC65" s="43" t="e">
        <f t="shared" si="33"/>
        <v>#REF!</v>
      </c>
    </row>
    <row r="66" spans="10:55" x14ac:dyDescent="0.25">
      <c r="J66" s="40">
        <v>43084</v>
      </c>
      <c r="K66" s="29">
        <v>40715308.809410267</v>
      </c>
      <c r="L66" s="41">
        <f t="shared" si="24"/>
        <v>842075.95453673601</v>
      </c>
      <c r="M66" s="34" t="e">
        <f t="shared" si="20"/>
        <v>#REF!</v>
      </c>
      <c r="N66" s="35" t="e">
        <f t="shared" si="25"/>
        <v>#REF!</v>
      </c>
      <c r="T66" s="42">
        <v>27286493.27173828</v>
      </c>
      <c r="U66" s="41">
        <f t="shared" si="10"/>
        <v>514938.56021025032</v>
      </c>
      <c r="V66" s="34" t="e">
        <f t="shared" si="21"/>
        <v>#REF!</v>
      </c>
      <c r="W66" s="34"/>
      <c r="X66" s="43" t="e">
        <f t="shared" si="26"/>
        <v>#REF!</v>
      </c>
      <c r="Z66" s="40">
        <v>43023</v>
      </c>
      <c r="AA66" s="29">
        <v>27995378</v>
      </c>
      <c r="AB66" s="29">
        <f t="shared" si="11"/>
        <v>546833</v>
      </c>
      <c r="AC66" s="34" t="e">
        <f t="shared" si="22"/>
        <v>#REF!</v>
      </c>
      <c r="AD66" s="43" t="e">
        <f t="shared" si="27"/>
        <v>#REF!</v>
      </c>
      <c r="AG66" s="40">
        <v>42962</v>
      </c>
      <c r="AH66" s="29">
        <v>39624207</v>
      </c>
      <c r="AI66" s="41">
        <f t="shared" si="12"/>
        <v>713349</v>
      </c>
      <c r="AJ66" s="28" t="e">
        <f t="shared" si="28"/>
        <v>#REF!</v>
      </c>
      <c r="AK66" s="43" t="e">
        <f t="shared" si="29"/>
        <v>#REF!</v>
      </c>
      <c r="AM66" s="40">
        <v>42870</v>
      </c>
      <c r="AN66" s="29">
        <f t="shared" si="13"/>
        <v>20775842</v>
      </c>
      <c r="AO66" s="41">
        <v>410933</v>
      </c>
      <c r="AP66" s="28" t="e">
        <f t="shared" si="30"/>
        <v>#REF!</v>
      </c>
      <c r="AQ66" s="43" t="e">
        <f t="shared" si="31"/>
        <v>#REF!</v>
      </c>
      <c r="AS66" s="52">
        <v>43167</v>
      </c>
      <c r="AT66" s="53">
        <v>77112916</v>
      </c>
      <c r="AU66" s="41">
        <f t="shared" si="23"/>
        <v>1982758</v>
      </c>
      <c r="AV66" s="28" t="e">
        <f t="shared" si="14"/>
        <v>#REF!</v>
      </c>
      <c r="AW66" s="43" t="e">
        <f t="shared" si="32"/>
        <v>#REF!</v>
      </c>
      <c r="AY66" s="40">
        <v>43167</v>
      </c>
      <c r="AZ66" s="53">
        <v>86051626</v>
      </c>
      <c r="BA66" s="41">
        <f t="shared" si="16"/>
        <v>2000090</v>
      </c>
      <c r="BB66" s="28" t="e">
        <f t="shared" si="17"/>
        <v>#REF!</v>
      </c>
      <c r="BC66" s="43" t="e">
        <f t="shared" si="33"/>
        <v>#REF!</v>
      </c>
    </row>
    <row r="67" spans="10:55" x14ac:dyDescent="0.25">
      <c r="J67" s="40">
        <v>43115</v>
      </c>
      <c r="K67" s="29">
        <v>39891322.190047801</v>
      </c>
      <c r="L67" s="41">
        <f t="shared" si="24"/>
        <v>823986.61936246604</v>
      </c>
      <c r="M67" s="34" t="e">
        <f t="shared" si="20"/>
        <v>#REF!</v>
      </c>
      <c r="N67" s="35" t="e">
        <f t="shared" si="25"/>
        <v>#REF!</v>
      </c>
      <c r="T67" s="42">
        <v>26783129.154781707</v>
      </c>
      <c r="U67" s="41">
        <f t="shared" si="10"/>
        <v>503364.11695657298</v>
      </c>
      <c r="V67" s="34" t="e">
        <f t="shared" si="21"/>
        <v>#REF!</v>
      </c>
      <c r="W67" s="34"/>
      <c r="X67" s="43" t="e">
        <f t="shared" si="26"/>
        <v>#REF!</v>
      </c>
      <c r="Z67" s="40">
        <v>43054</v>
      </c>
      <c r="AA67" s="29">
        <v>27460461</v>
      </c>
      <c r="AB67" s="29">
        <f t="shared" si="11"/>
        <v>534917</v>
      </c>
      <c r="AC67" s="34" t="e">
        <f t="shared" si="22"/>
        <v>#REF!</v>
      </c>
      <c r="AD67" s="43" t="e">
        <f t="shared" si="27"/>
        <v>#REF!</v>
      </c>
      <c r="AG67" s="40">
        <v>42993</v>
      </c>
      <c r="AH67" s="29">
        <v>38891838</v>
      </c>
      <c r="AI67" s="41">
        <f t="shared" si="12"/>
        <v>732369</v>
      </c>
      <c r="AJ67" s="28" t="e">
        <f t="shared" si="28"/>
        <v>#REF!</v>
      </c>
      <c r="AK67" s="43" t="e">
        <f t="shared" si="29"/>
        <v>#REF!</v>
      </c>
      <c r="AM67" s="40">
        <v>42901</v>
      </c>
      <c r="AN67" s="29">
        <f t="shared" si="13"/>
        <v>20373750</v>
      </c>
      <c r="AO67" s="41">
        <v>402092</v>
      </c>
      <c r="AP67" s="28" t="e">
        <f t="shared" si="30"/>
        <v>#REF!</v>
      </c>
      <c r="AQ67" s="43" t="e">
        <f t="shared" si="31"/>
        <v>#REF!</v>
      </c>
      <c r="AS67" s="52">
        <v>43198</v>
      </c>
      <c r="AT67" s="53">
        <v>75233973</v>
      </c>
      <c r="AU67" s="41">
        <f t="shared" si="23"/>
        <v>1878943</v>
      </c>
      <c r="AV67" s="28" t="e">
        <f t="shared" si="14"/>
        <v>#REF!</v>
      </c>
      <c r="AW67" s="43" t="e">
        <f t="shared" si="32"/>
        <v>#REF!</v>
      </c>
      <c r="AY67" s="40">
        <v>43198</v>
      </c>
      <c r="AZ67" s="53">
        <v>84156867</v>
      </c>
      <c r="BA67" s="41">
        <f t="shared" si="16"/>
        <v>1894759</v>
      </c>
      <c r="BB67" s="28" t="e">
        <f t="shared" si="17"/>
        <v>#REF!</v>
      </c>
      <c r="BC67" s="43" t="e">
        <f t="shared" si="33"/>
        <v>#REF!</v>
      </c>
    </row>
    <row r="68" spans="10:55" x14ac:dyDescent="0.25">
      <c r="J68" s="40">
        <v>43146</v>
      </c>
      <c r="K68" s="29">
        <v>39080388.093730308</v>
      </c>
      <c r="L68" s="41">
        <f t="shared" si="24"/>
        <v>810934.09631749243</v>
      </c>
      <c r="M68" s="34" t="e">
        <f t="shared" si="20"/>
        <v>#REF!</v>
      </c>
      <c r="N68" s="35" t="e">
        <f t="shared" si="25"/>
        <v>#REF!</v>
      </c>
      <c r="T68" s="42">
        <v>26279211.460845437</v>
      </c>
      <c r="U68" s="41">
        <f t="shared" si="10"/>
        <v>503917.69393626973</v>
      </c>
      <c r="V68" s="34" t="e">
        <f t="shared" si="21"/>
        <v>#REF!</v>
      </c>
      <c r="W68" s="34"/>
      <c r="X68" s="43" t="e">
        <f t="shared" si="26"/>
        <v>#REF!</v>
      </c>
      <c r="Z68" s="40">
        <v>43084</v>
      </c>
      <c r="AA68" s="29">
        <v>26912568</v>
      </c>
      <c r="AB68" s="29">
        <f t="shared" si="11"/>
        <v>547893</v>
      </c>
      <c r="AC68" s="34" t="e">
        <f t="shared" si="22"/>
        <v>#REF!</v>
      </c>
      <c r="AD68" s="43" t="e">
        <f t="shared" si="27"/>
        <v>#REF!</v>
      </c>
      <c r="AG68" s="40">
        <v>43023</v>
      </c>
      <c r="AH68" s="29">
        <v>38176878</v>
      </c>
      <c r="AI68" s="41">
        <f t="shared" si="12"/>
        <v>714960</v>
      </c>
      <c r="AJ68" s="28" t="e">
        <f t="shared" si="28"/>
        <v>#REF!</v>
      </c>
      <c r="AK68" s="43" t="e">
        <f t="shared" si="29"/>
        <v>#REF!</v>
      </c>
      <c r="AM68" s="40">
        <v>42931</v>
      </c>
      <c r="AN68" s="29">
        <f t="shared" si="13"/>
        <v>19961867</v>
      </c>
      <c r="AO68" s="41">
        <v>411883</v>
      </c>
      <c r="AP68" s="28" t="e">
        <f t="shared" si="30"/>
        <v>#REF!</v>
      </c>
      <c r="AQ68" s="43" t="e">
        <f t="shared" si="31"/>
        <v>#REF!</v>
      </c>
      <c r="AS68" s="52">
        <v>43228</v>
      </c>
      <c r="AT68" s="53">
        <v>73341164</v>
      </c>
      <c r="AU68" s="41">
        <f t="shared" si="23"/>
        <v>1892809</v>
      </c>
      <c r="AV68" s="28" t="e">
        <f t="shared" si="14"/>
        <v>#REF!</v>
      </c>
      <c r="AW68" s="43" t="e">
        <f t="shared" si="32"/>
        <v>#REF!</v>
      </c>
      <c r="AY68" s="40">
        <v>43228</v>
      </c>
      <c r="AZ68" s="53">
        <v>82227853</v>
      </c>
      <c r="BA68" s="41">
        <f t="shared" si="16"/>
        <v>1929014</v>
      </c>
      <c r="BB68" s="28" t="e">
        <f t="shared" si="17"/>
        <v>#REF!</v>
      </c>
      <c r="BC68" s="43" t="e">
        <f t="shared" si="33"/>
        <v>#REF!</v>
      </c>
    </row>
    <row r="69" spans="10:55" x14ac:dyDescent="0.25">
      <c r="J69" s="40">
        <v>43174</v>
      </c>
      <c r="K69" s="29">
        <v>38228734.256378673</v>
      </c>
      <c r="L69" s="41">
        <f t="shared" si="24"/>
        <v>851653.8373516351</v>
      </c>
      <c r="M69" s="34" t="e">
        <f t="shared" si="20"/>
        <v>#REF!</v>
      </c>
      <c r="N69" s="35" t="e">
        <f t="shared" si="25"/>
        <v>#REF!</v>
      </c>
      <c r="T69" s="42">
        <v>25739314.363744594</v>
      </c>
      <c r="U69" s="41">
        <f t="shared" si="10"/>
        <v>539897.09710084274</v>
      </c>
      <c r="V69" s="34" t="e">
        <f t="shared" si="21"/>
        <v>#REF!</v>
      </c>
      <c r="W69" s="34"/>
      <c r="X69" s="43" t="e">
        <f t="shared" si="26"/>
        <v>#REF!</v>
      </c>
      <c r="Z69" s="40">
        <v>43115</v>
      </c>
      <c r="AA69" s="29">
        <v>26376265</v>
      </c>
      <c r="AB69" s="29">
        <f t="shared" si="11"/>
        <v>536303</v>
      </c>
      <c r="AC69" s="34" t="e">
        <f t="shared" si="22"/>
        <v>#REF!</v>
      </c>
      <c r="AD69" s="43" t="e">
        <f t="shared" si="27"/>
        <v>#REF!</v>
      </c>
      <c r="AG69" s="40">
        <v>43054</v>
      </c>
      <c r="AH69" s="29">
        <v>37461221</v>
      </c>
      <c r="AI69" s="41">
        <f t="shared" si="12"/>
        <v>715657</v>
      </c>
      <c r="AJ69" s="28" t="e">
        <f t="shared" si="28"/>
        <v>#REF!</v>
      </c>
      <c r="AK69" s="43" t="e">
        <f t="shared" si="29"/>
        <v>#REF!</v>
      </c>
      <c r="AM69" s="40">
        <v>42962</v>
      </c>
      <c r="AN69" s="29">
        <f t="shared" si="13"/>
        <v>19558628</v>
      </c>
      <c r="AO69" s="41">
        <v>403239</v>
      </c>
      <c r="AP69" s="28" t="e">
        <f t="shared" si="30"/>
        <v>#REF!</v>
      </c>
      <c r="AQ69" s="43" t="e">
        <f t="shared" si="31"/>
        <v>#REF!</v>
      </c>
      <c r="AS69" s="52">
        <v>43259</v>
      </c>
      <c r="AT69" s="53">
        <v>71498766</v>
      </c>
      <c r="AU69" s="41">
        <f t="shared" si="23"/>
        <v>1842398</v>
      </c>
      <c r="AV69" s="28" t="e">
        <f t="shared" si="14"/>
        <v>#REF!</v>
      </c>
      <c r="AW69" s="43" t="e">
        <f t="shared" si="32"/>
        <v>#REF!</v>
      </c>
      <c r="AY69" s="40">
        <v>43259</v>
      </c>
      <c r="AZ69" s="53">
        <v>80333226</v>
      </c>
      <c r="BA69" s="41">
        <f t="shared" si="16"/>
        <v>1894627</v>
      </c>
      <c r="BB69" s="28" t="e">
        <f t="shared" si="17"/>
        <v>#REF!</v>
      </c>
      <c r="BC69" s="43" t="e">
        <f t="shared" si="33"/>
        <v>#REF!</v>
      </c>
    </row>
    <row r="70" spans="10:55" x14ac:dyDescent="0.25">
      <c r="J70" s="40">
        <v>43205</v>
      </c>
      <c r="K70" s="29">
        <v>37438373.202456273</v>
      </c>
      <c r="L70" s="41">
        <f t="shared" si="24"/>
        <v>790361.05392239988</v>
      </c>
      <c r="M70" s="34" t="e">
        <f t="shared" si="20"/>
        <v>#REF!</v>
      </c>
      <c r="N70" s="35" t="e">
        <f t="shared" si="25"/>
        <v>#REF!</v>
      </c>
      <c r="T70" s="42">
        <v>25233938.307847772</v>
      </c>
      <c r="U70" s="41">
        <f t="shared" si="10"/>
        <v>505376.05589682236</v>
      </c>
      <c r="V70" s="34" t="e">
        <f t="shared" si="21"/>
        <v>#REF!</v>
      </c>
      <c r="W70" s="34"/>
      <c r="X70" s="43" t="e">
        <f t="shared" si="26"/>
        <v>#REF!</v>
      </c>
      <c r="Z70" s="40">
        <v>43146</v>
      </c>
      <c r="AA70" s="29">
        <v>25839284</v>
      </c>
      <c r="AB70" s="29">
        <f t="shared" si="11"/>
        <v>536981</v>
      </c>
      <c r="AC70" s="34" t="e">
        <f t="shared" si="22"/>
        <v>#REF!</v>
      </c>
      <c r="AD70" s="43" t="e">
        <f t="shared" si="27"/>
        <v>#REF!</v>
      </c>
      <c r="AG70" s="40">
        <v>43084</v>
      </c>
      <c r="AH70" s="29">
        <v>36691751</v>
      </c>
      <c r="AI70" s="41">
        <f t="shared" si="12"/>
        <v>769470</v>
      </c>
      <c r="AJ70" s="28" t="e">
        <f t="shared" si="28"/>
        <v>#REF!</v>
      </c>
      <c r="AK70" s="43" t="e">
        <f t="shared" si="29"/>
        <v>#REF!</v>
      </c>
      <c r="AM70" s="40">
        <v>42993</v>
      </c>
      <c r="AN70" s="29">
        <f t="shared" si="13"/>
        <v>19154946</v>
      </c>
      <c r="AO70" s="41">
        <v>403682</v>
      </c>
      <c r="AP70" s="28" t="e">
        <f t="shared" si="30"/>
        <v>#REF!</v>
      </c>
      <c r="AQ70" s="43" t="e">
        <f t="shared" si="31"/>
        <v>#REF!</v>
      </c>
      <c r="AS70" s="52">
        <v>43289</v>
      </c>
      <c r="AT70" s="53">
        <v>69648821</v>
      </c>
      <c r="AU70" s="41">
        <f t="shared" si="23"/>
        <v>1849945</v>
      </c>
      <c r="AV70" s="28" t="e">
        <f t="shared" si="14"/>
        <v>#REF!</v>
      </c>
      <c r="AW70" s="43" t="e">
        <f t="shared" si="32"/>
        <v>#REF!</v>
      </c>
      <c r="AY70" s="40">
        <v>43289</v>
      </c>
      <c r="AZ70" s="53">
        <v>78405240</v>
      </c>
      <c r="BA70" s="41">
        <f t="shared" si="16"/>
        <v>1927986</v>
      </c>
      <c r="BB70" s="28" t="e">
        <f t="shared" si="17"/>
        <v>#REF!</v>
      </c>
      <c r="BC70" s="43" t="e">
        <f t="shared" si="33"/>
        <v>#REF!</v>
      </c>
    </row>
    <row r="71" spans="10:55" x14ac:dyDescent="0.25">
      <c r="J71" s="40">
        <v>43235</v>
      </c>
      <c r="K71" s="29">
        <v>36646913.735322729</v>
      </c>
      <c r="L71" s="41">
        <f t="shared" si="24"/>
        <v>791459.46713354439</v>
      </c>
      <c r="M71" s="34" t="e">
        <f t="shared" si="20"/>
        <v>#REF!</v>
      </c>
      <c r="N71" s="35" t="e">
        <f t="shared" si="25"/>
        <v>#REF!</v>
      </c>
      <c r="T71" s="42">
        <v>24716413.273303144</v>
      </c>
      <c r="U71" s="41">
        <f t="shared" si="10"/>
        <v>517525.03454462811</v>
      </c>
      <c r="V71" s="34" t="e">
        <f t="shared" si="21"/>
        <v>#REF!</v>
      </c>
      <c r="W71" s="34"/>
      <c r="X71" s="43" t="e">
        <f t="shared" si="26"/>
        <v>#REF!</v>
      </c>
      <c r="Z71" s="40">
        <v>43174</v>
      </c>
      <c r="AA71" s="29">
        <v>25265882</v>
      </c>
      <c r="AB71" s="29">
        <f t="shared" si="11"/>
        <v>573402</v>
      </c>
      <c r="AC71" s="34" t="e">
        <f t="shared" si="22"/>
        <v>#REF!</v>
      </c>
      <c r="AD71" s="43" t="e">
        <f t="shared" si="27"/>
        <v>#REF!</v>
      </c>
      <c r="AG71" s="40">
        <v>43115</v>
      </c>
      <c r="AH71" s="29">
        <v>35974429</v>
      </c>
      <c r="AI71" s="41">
        <f t="shared" si="12"/>
        <v>717322</v>
      </c>
      <c r="AJ71" s="28" t="e">
        <f t="shared" si="28"/>
        <v>#REF!</v>
      </c>
      <c r="AK71" s="43" t="e">
        <f t="shared" si="29"/>
        <v>#REF!</v>
      </c>
      <c r="AM71" s="40">
        <v>43023</v>
      </c>
      <c r="AN71" s="29">
        <f t="shared" si="13"/>
        <v>18741970</v>
      </c>
      <c r="AO71" s="41">
        <v>412976</v>
      </c>
      <c r="AP71" s="28" t="e">
        <f t="shared" si="30"/>
        <v>#REF!</v>
      </c>
      <c r="AQ71" s="43" t="e">
        <f t="shared" si="31"/>
        <v>#REF!</v>
      </c>
      <c r="AS71" s="52">
        <v>43320</v>
      </c>
      <c r="AT71" s="53">
        <v>67849684</v>
      </c>
      <c r="AU71" s="41">
        <f t="shared" si="23"/>
        <v>1799137</v>
      </c>
      <c r="AV71" s="28" t="e">
        <f t="shared" si="14"/>
        <v>#REF!</v>
      </c>
      <c r="AW71" s="43" t="e">
        <f t="shared" si="32"/>
        <v>#REF!</v>
      </c>
      <c r="AY71" s="40">
        <v>43320</v>
      </c>
      <c r="AZ71" s="53">
        <v>76510804</v>
      </c>
      <c r="BA71" s="41">
        <f t="shared" si="16"/>
        <v>1894436</v>
      </c>
      <c r="BB71" s="28" t="e">
        <f t="shared" si="17"/>
        <v>#REF!</v>
      </c>
      <c r="BC71" s="43" t="e">
        <f t="shared" si="33"/>
        <v>#REF!</v>
      </c>
    </row>
    <row r="72" spans="10:55" x14ac:dyDescent="0.25">
      <c r="J72" s="40">
        <v>43266</v>
      </c>
      <c r="K72" s="29">
        <v>35885398.916203797</v>
      </c>
      <c r="L72" s="41">
        <f t="shared" si="24"/>
        <v>761514.81911893189</v>
      </c>
      <c r="M72" s="34" t="e">
        <f t="shared" si="20"/>
        <v>#REF!</v>
      </c>
      <c r="N72" s="35" t="e">
        <f t="shared" si="25"/>
        <v>#REF!</v>
      </c>
      <c r="T72" s="42">
        <v>24209685.315499358</v>
      </c>
      <c r="U72" s="41">
        <f t="shared" si="10"/>
        <v>506727.9578037858</v>
      </c>
      <c r="V72" s="34" t="e">
        <f t="shared" si="21"/>
        <v>#REF!</v>
      </c>
      <c r="W72" s="34"/>
      <c r="X72" s="43" t="e">
        <f t="shared" si="26"/>
        <v>#REF!</v>
      </c>
      <c r="Z72" s="40">
        <v>43205</v>
      </c>
      <c r="AA72" s="29">
        <v>24727316</v>
      </c>
      <c r="AB72" s="29">
        <f t="shared" si="11"/>
        <v>538566</v>
      </c>
      <c r="AC72" s="34" t="e">
        <f t="shared" si="22"/>
        <v>#REF!</v>
      </c>
      <c r="AD72" s="43" t="e">
        <f t="shared" si="27"/>
        <v>#REF!</v>
      </c>
      <c r="AG72" s="40">
        <v>43146</v>
      </c>
      <c r="AH72" s="29">
        <v>35239227</v>
      </c>
      <c r="AI72" s="41">
        <f t="shared" si="12"/>
        <v>735202</v>
      </c>
      <c r="AJ72" s="28" t="e">
        <f t="shared" si="28"/>
        <v>#REF!</v>
      </c>
      <c r="AK72" s="43" t="e">
        <f t="shared" si="29"/>
        <v>#REF!</v>
      </c>
      <c r="AM72" s="40">
        <v>43054</v>
      </c>
      <c r="AN72" s="29">
        <f t="shared" si="13"/>
        <v>18337461</v>
      </c>
      <c r="AO72" s="41">
        <v>404509</v>
      </c>
      <c r="AP72" s="28" t="e">
        <f t="shared" si="30"/>
        <v>#REF!</v>
      </c>
      <c r="AQ72" s="43" t="e">
        <f t="shared" si="31"/>
        <v>#REF!</v>
      </c>
      <c r="AS72" s="52">
        <v>43351</v>
      </c>
      <c r="AT72" s="53">
        <v>66079529</v>
      </c>
      <c r="AU72" s="41">
        <f t="shared" si="23"/>
        <v>1770155</v>
      </c>
      <c r="AV72" s="28" t="e">
        <f t="shared" si="14"/>
        <v>#REF!</v>
      </c>
      <c r="AW72" s="43" t="e">
        <f t="shared" si="32"/>
        <v>#REF!</v>
      </c>
      <c r="AY72" s="40">
        <v>43351</v>
      </c>
      <c r="AZ72" s="53">
        <v>74616580</v>
      </c>
      <c r="BA72" s="41">
        <f t="shared" si="16"/>
        <v>1894224</v>
      </c>
      <c r="BB72" s="28" t="e">
        <f t="shared" si="17"/>
        <v>#REF!</v>
      </c>
      <c r="BC72" s="43" t="e">
        <f t="shared" si="33"/>
        <v>#REF!</v>
      </c>
    </row>
    <row r="73" spans="10:55" x14ac:dyDescent="0.25">
      <c r="J73" s="40">
        <v>43296</v>
      </c>
      <c r="K73" s="29">
        <v>35113305.528171815</v>
      </c>
      <c r="L73" s="41">
        <f t="shared" si="24"/>
        <v>772093.38803198189</v>
      </c>
      <c r="M73" s="34" t="e">
        <f t="shared" si="20"/>
        <v>#REF!</v>
      </c>
      <c r="N73" s="35" t="e">
        <f t="shared" si="25"/>
        <v>#REF!</v>
      </c>
      <c r="T73" s="42">
        <v>23691071.666628253</v>
      </c>
      <c r="U73" s="41">
        <f t="shared" si="10"/>
        <v>518613.64887110516</v>
      </c>
      <c r="V73" s="34" t="e">
        <f t="shared" si="21"/>
        <v>#REF!</v>
      </c>
      <c r="W73" s="34"/>
      <c r="X73" s="43" t="e">
        <f t="shared" si="26"/>
        <v>#REF!</v>
      </c>
      <c r="Z73" s="40">
        <v>43235</v>
      </c>
      <c r="AA73" s="29">
        <v>24176571</v>
      </c>
      <c r="AB73" s="29">
        <f t="shared" si="11"/>
        <v>550745</v>
      </c>
      <c r="AC73" s="34" t="e">
        <f t="shared" si="22"/>
        <v>#REF!</v>
      </c>
      <c r="AD73" s="43" t="e">
        <f t="shared" si="27"/>
        <v>#REF!</v>
      </c>
      <c r="AG73" s="40">
        <v>43174</v>
      </c>
      <c r="AH73" s="29">
        <v>34520715</v>
      </c>
      <c r="AI73" s="41">
        <f t="shared" si="12"/>
        <v>718512</v>
      </c>
      <c r="AJ73" s="28" t="e">
        <f t="shared" si="28"/>
        <v>#REF!</v>
      </c>
      <c r="AK73" s="43" t="e">
        <f t="shared" si="29"/>
        <v>#REF!</v>
      </c>
      <c r="AM73" s="40">
        <v>43084</v>
      </c>
      <c r="AN73" s="29">
        <f t="shared" si="13"/>
        <v>17923851</v>
      </c>
      <c r="AO73" s="41">
        <v>413610</v>
      </c>
      <c r="AP73" s="28" t="e">
        <f t="shared" si="30"/>
        <v>#REF!</v>
      </c>
      <c r="AQ73" s="43" t="e">
        <f t="shared" si="31"/>
        <v>#REF!</v>
      </c>
      <c r="AS73" s="52">
        <v>43381</v>
      </c>
      <c r="AT73" s="53">
        <v>64304645</v>
      </c>
      <c r="AU73" s="41">
        <f t="shared" si="23"/>
        <v>1774884</v>
      </c>
      <c r="AV73" s="28" t="e">
        <f t="shared" si="14"/>
        <v>#REF!</v>
      </c>
      <c r="AW73" s="43" t="e">
        <f t="shared" si="32"/>
        <v>#REF!</v>
      </c>
      <c r="AY73" s="40">
        <v>43381</v>
      </c>
      <c r="AZ73" s="53">
        <v>72694147</v>
      </c>
      <c r="BA73" s="41">
        <f t="shared" si="16"/>
        <v>1922433</v>
      </c>
      <c r="BB73" s="28" t="e">
        <f t="shared" si="17"/>
        <v>#REF!</v>
      </c>
      <c r="BC73" s="43" t="e">
        <f t="shared" si="33"/>
        <v>#REF!</v>
      </c>
    </row>
    <row r="74" spans="10:55" x14ac:dyDescent="0.25">
      <c r="J74" s="40">
        <v>43327</v>
      </c>
      <c r="K74" s="29">
        <v>34356950.108548149</v>
      </c>
      <c r="L74" s="41">
        <f t="shared" si="24"/>
        <v>756355.41962366551</v>
      </c>
      <c r="M74" s="34" t="e">
        <f t="shared" si="20"/>
        <v>#REF!</v>
      </c>
      <c r="N74" s="35" t="e">
        <f t="shared" si="25"/>
        <v>#REF!</v>
      </c>
      <c r="T74" s="42">
        <v>23183040.651160639</v>
      </c>
      <c r="U74" s="41">
        <f t="shared" si="10"/>
        <v>508031.01546761394</v>
      </c>
      <c r="V74" s="34" t="e">
        <f t="shared" si="21"/>
        <v>#REF!</v>
      </c>
      <c r="W74" s="34"/>
      <c r="X74" s="43" t="e">
        <f t="shared" si="26"/>
        <v>#REF!</v>
      </c>
      <c r="Z74" s="40">
        <v>43266</v>
      </c>
      <c r="AA74" s="29">
        <v>23636856</v>
      </c>
      <c r="AB74" s="29">
        <f t="shared" si="11"/>
        <v>539715</v>
      </c>
      <c r="AC74" s="34" t="e">
        <f t="shared" si="22"/>
        <v>#REF!</v>
      </c>
      <c r="AD74" s="43" t="e">
        <f t="shared" si="27"/>
        <v>#REF!</v>
      </c>
      <c r="AG74" s="40">
        <v>43205</v>
      </c>
      <c r="AH74" s="29">
        <v>33784763</v>
      </c>
      <c r="AI74" s="41">
        <f t="shared" si="12"/>
        <v>735952</v>
      </c>
      <c r="AJ74" s="28" t="e">
        <f t="shared" si="28"/>
        <v>#REF!</v>
      </c>
      <c r="AK74" s="43" t="e">
        <f t="shared" si="29"/>
        <v>#REF!</v>
      </c>
      <c r="AM74" s="40">
        <v>43115</v>
      </c>
      <c r="AN74" s="29">
        <f t="shared" si="13"/>
        <v>17518458</v>
      </c>
      <c r="AO74" s="41">
        <v>405393</v>
      </c>
      <c r="AP74" s="28" t="e">
        <f t="shared" si="30"/>
        <v>#REF!</v>
      </c>
      <c r="AQ74" s="43" t="e">
        <f t="shared" si="31"/>
        <v>#REF!</v>
      </c>
      <c r="AS74" s="52">
        <v>43412</v>
      </c>
      <c r="AT74" s="53">
        <v>62581625</v>
      </c>
      <c r="AU74" s="41">
        <f t="shared" si="23"/>
        <v>1723020</v>
      </c>
      <c r="AV74" s="28" t="e">
        <f t="shared" si="14"/>
        <v>#REF!</v>
      </c>
      <c r="AW74" s="43" t="e">
        <f t="shared" si="32"/>
        <v>#REF!</v>
      </c>
      <c r="AY74" s="40">
        <v>43412</v>
      </c>
      <c r="AZ74" s="53">
        <v>70813895</v>
      </c>
      <c r="BA74" s="41">
        <f t="shared" si="16"/>
        <v>1880252</v>
      </c>
      <c r="BB74" s="28" t="e">
        <f t="shared" si="17"/>
        <v>#REF!</v>
      </c>
      <c r="BC74" s="43" t="e">
        <f t="shared" si="33"/>
        <v>#REF!</v>
      </c>
    </row>
    <row r="75" spans="10:55" x14ac:dyDescent="0.25">
      <c r="J75" s="40">
        <v>43358</v>
      </c>
      <c r="K75" s="29">
        <v>33600812.717325389</v>
      </c>
      <c r="L75" s="41">
        <f t="shared" si="24"/>
        <v>756137.39122276008</v>
      </c>
      <c r="M75" s="34" t="e">
        <f t="shared" si="20"/>
        <v>#REF!</v>
      </c>
      <c r="N75" s="35" t="e">
        <f t="shared" si="25"/>
        <v>#REF!</v>
      </c>
      <c r="T75" s="42">
        <v>22674480.727613788</v>
      </c>
      <c r="U75" s="41">
        <f t="shared" si="10"/>
        <v>508559.92354685068</v>
      </c>
      <c r="V75" s="34" t="e">
        <f t="shared" si="21"/>
        <v>#REF!</v>
      </c>
      <c r="W75" s="34"/>
      <c r="X75" s="43" t="e">
        <f t="shared" si="26"/>
        <v>#REF!</v>
      </c>
      <c r="Z75" s="40">
        <v>43296</v>
      </c>
      <c r="AA75" s="29">
        <v>23085340</v>
      </c>
      <c r="AB75" s="29">
        <f t="shared" si="11"/>
        <v>551516</v>
      </c>
      <c r="AC75" s="34" t="e">
        <f t="shared" si="22"/>
        <v>#REF!</v>
      </c>
      <c r="AD75" s="43" t="e">
        <f t="shared" si="27"/>
        <v>#REF!</v>
      </c>
      <c r="AG75" s="40">
        <v>43235</v>
      </c>
      <c r="AH75" s="29">
        <v>33065112</v>
      </c>
      <c r="AI75" s="41">
        <f t="shared" si="12"/>
        <v>719651</v>
      </c>
      <c r="AJ75" s="28" t="e">
        <f t="shared" si="28"/>
        <v>#REF!</v>
      </c>
      <c r="AK75" s="43" t="e">
        <f t="shared" si="29"/>
        <v>#REF!</v>
      </c>
      <c r="AM75" s="40">
        <v>43146</v>
      </c>
      <c r="AN75" s="29">
        <f t="shared" si="13"/>
        <v>17112632</v>
      </c>
      <c r="AO75" s="41">
        <v>405826</v>
      </c>
      <c r="AP75" s="28" t="e">
        <f t="shared" si="30"/>
        <v>#REF!</v>
      </c>
      <c r="AQ75" s="43" t="e">
        <f t="shared" si="31"/>
        <v>#REF!</v>
      </c>
      <c r="AS75" s="52">
        <v>43442</v>
      </c>
      <c r="AT75" s="53">
        <v>60846745</v>
      </c>
      <c r="AU75" s="41">
        <f t="shared" si="23"/>
        <v>1734880</v>
      </c>
      <c r="AV75" s="28" t="e">
        <f t="shared" si="14"/>
        <v>#REF!</v>
      </c>
      <c r="AW75" s="43" t="e">
        <f t="shared" si="32"/>
        <v>#REF!</v>
      </c>
      <c r="AY75" s="40">
        <v>43442</v>
      </c>
      <c r="AZ75" s="53">
        <v>68910205</v>
      </c>
      <c r="BA75" s="41">
        <f t="shared" si="16"/>
        <v>1903690</v>
      </c>
      <c r="BB75" s="28" t="e">
        <f t="shared" si="17"/>
        <v>#REF!</v>
      </c>
      <c r="BC75" s="43" t="e">
        <f t="shared" si="33"/>
        <v>#REF!</v>
      </c>
    </row>
    <row r="76" spans="10:55" x14ac:dyDescent="0.25">
      <c r="J76" s="40">
        <v>43388</v>
      </c>
      <c r="K76" s="29">
        <v>32829848.973173786</v>
      </c>
      <c r="L76" s="41">
        <f t="shared" si="24"/>
        <v>770963.74415160343</v>
      </c>
      <c r="M76" s="34" t="e">
        <f t="shared" si="20"/>
        <v>#REF!</v>
      </c>
      <c r="N76" s="35" t="e">
        <f t="shared" si="25"/>
        <v>#REF!</v>
      </c>
      <c r="T76" s="42">
        <v>22154599.257232267</v>
      </c>
      <c r="U76" s="41">
        <f t="shared" si="10"/>
        <v>519881.47038152069</v>
      </c>
      <c r="V76" s="34" t="e">
        <f t="shared" si="21"/>
        <v>#REF!</v>
      </c>
      <c r="W76" s="34"/>
      <c r="X76" s="43" t="e">
        <f t="shared" si="26"/>
        <v>#REF!</v>
      </c>
      <c r="Z76" s="40">
        <v>43327</v>
      </c>
      <c r="AA76" s="29">
        <v>22544583</v>
      </c>
      <c r="AB76" s="29">
        <f t="shared" si="11"/>
        <v>540757</v>
      </c>
      <c r="AC76" s="34" t="e">
        <f t="shared" si="22"/>
        <v>#REF!</v>
      </c>
      <c r="AD76" s="43" t="e">
        <f t="shared" si="27"/>
        <v>#REF!</v>
      </c>
      <c r="AG76" s="40">
        <v>43266</v>
      </c>
      <c r="AH76" s="29">
        <v>32344913</v>
      </c>
      <c r="AI76" s="41">
        <f t="shared" si="12"/>
        <v>720199</v>
      </c>
      <c r="AJ76" s="28" t="e">
        <f t="shared" si="28"/>
        <v>#REF!</v>
      </c>
      <c r="AK76" s="43" t="e">
        <f t="shared" si="29"/>
        <v>#REF!</v>
      </c>
      <c r="AM76" s="40">
        <v>43174</v>
      </c>
      <c r="AN76" s="29">
        <f t="shared" si="13"/>
        <v>16681213</v>
      </c>
      <c r="AO76" s="41">
        <v>431419</v>
      </c>
      <c r="AP76" s="28" t="e">
        <f t="shared" si="30"/>
        <v>#REF!</v>
      </c>
      <c r="AQ76" s="43" t="e">
        <f t="shared" si="31"/>
        <v>#REF!</v>
      </c>
      <c r="AS76" s="52">
        <v>43473</v>
      </c>
      <c r="AT76" s="53">
        <v>59149181</v>
      </c>
      <c r="AU76" s="41">
        <f t="shared" si="23"/>
        <v>1697564</v>
      </c>
      <c r="AV76" s="28" t="e">
        <f t="shared" si="14"/>
        <v>#REF!</v>
      </c>
      <c r="AW76" s="43" t="e">
        <f t="shared" si="32"/>
        <v>#REF!</v>
      </c>
      <c r="AY76" s="40">
        <v>43473</v>
      </c>
      <c r="AZ76" s="53">
        <v>67044801</v>
      </c>
      <c r="BA76" s="41">
        <f t="shared" si="16"/>
        <v>1865404</v>
      </c>
      <c r="BB76" s="28" t="e">
        <f t="shared" si="17"/>
        <v>#REF!</v>
      </c>
      <c r="BC76" s="43" t="e">
        <f t="shared" si="33"/>
        <v>#REF!</v>
      </c>
    </row>
    <row r="77" spans="10:55" x14ac:dyDescent="0.25">
      <c r="J77" s="40">
        <v>43419</v>
      </c>
      <c r="K77" s="29">
        <v>32073955.298901774</v>
      </c>
      <c r="L77" s="41">
        <f t="shared" si="24"/>
        <v>755893.67427201197</v>
      </c>
      <c r="M77" s="34" t="e">
        <f t="shared" si="20"/>
        <v>#REF!</v>
      </c>
      <c r="N77" s="35" t="e">
        <f t="shared" si="25"/>
        <v>#REF!</v>
      </c>
      <c r="T77" s="42">
        <v>21645052.061914928</v>
      </c>
      <c r="U77" s="41">
        <f t="shared" si="10"/>
        <v>509547.19531733915</v>
      </c>
      <c r="V77" s="34" t="e">
        <f t="shared" si="21"/>
        <v>#REF!</v>
      </c>
      <c r="W77" s="34"/>
      <c r="X77" s="43" t="e">
        <f t="shared" si="26"/>
        <v>#REF!</v>
      </c>
      <c r="Z77" s="40">
        <v>43358</v>
      </c>
      <c r="AA77" s="29">
        <v>22003314</v>
      </c>
      <c r="AB77" s="29">
        <f t="shared" si="11"/>
        <v>541269</v>
      </c>
      <c r="AC77" s="34" t="e">
        <f t="shared" si="22"/>
        <v>#REF!</v>
      </c>
      <c r="AD77" s="43" t="e">
        <f t="shared" si="27"/>
        <v>#REF!</v>
      </c>
      <c r="AG77" s="40">
        <v>43296</v>
      </c>
      <c r="AH77" s="29">
        <v>31607751</v>
      </c>
      <c r="AI77" s="41">
        <f t="shared" si="12"/>
        <v>737162</v>
      </c>
      <c r="AJ77" s="28" t="e">
        <f t="shared" si="28"/>
        <v>#REF!</v>
      </c>
      <c r="AK77" s="43" t="e">
        <f t="shared" si="29"/>
        <v>#REF!</v>
      </c>
      <c r="AM77" s="40">
        <v>43205</v>
      </c>
      <c r="AN77" s="29">
        <f t="shared" si="13"/>
        <v>16274261</v>
      </c>
      <c r="AO77" s="41">
        <v>406952</v>
      </c>
      <c r="AP77" s="28" t="e">
        <f t="shared" si="30"/>
        <v>#REF!</v>
      </c>
      <c r="AQ77" s="43" t="e">
        <f t="shared" si="31"/>
        <v>#REF!</v>
      </c>
      <c r="AS77" s="52">
        <v>43504</v>
      </c>
      <c r="AT77" s="53">
        <v>57461663</v>
      </c>
      <c r="AU77" s="41">
        <f t="shared" si="23"/>
        <v>1687518</v>
      </c>
      <c r="AV77" s="28" t="e">
        <f t="shared" si="14"/>
        <v>#REF!</v>
      </c>
      <c r="AW77" s="43" t="e">
        <f t="shared" si="32"/>
        <v>#REF!</v>
      </c>
      <c r="AY77" s="40">
        <v>43504</v>
      </c>
      <c r="AZ77" s="53">
        <v>65184936</v>
      </c>
      <c r="BA77" s="41">
        <f t="shared" si="16"/>
        <v>1859865</v>
      </c>
      <c r="BB77" s="28" t="e">
        <f t="shared" si="17"/>
        <v>#REF!</v>
      </c>
      <c r="BC77" s="43" t="e">
        <f t="shared" si="33"/>
        <v>#REF!</v>
      </c>
    </row>
    <row r="78" spans="10:55" x14ac:dyDescent="0.25">
      <c r="J78" s="40">
        <v>43449</v>
      </c>
      <c r="K78" s="29">
        <v>31303608.569363844</v>
      </c>
      <c r="L78" s="41">
        <f t="shared" si="24"/>
        <v>770346.72953793034</v>
      </c>
      <c r="M78" s="34" t="e">
        <f t="shared" si="20"/>
        <v>#REF!</v>
      </c>
      <c r="N78" s="35" t="e">
        <f t="shared" si="25"/>
        <v>#REF!</v>
      </c>
      <c r="T78" s="42">
        <v>21124463.033241767</v>
      </c>
      <c r="U78" s="41">
        <f t="shared" si="10"/>
        <v>520589.02867316082</v>
      </c>
      <c r="V78" s="34" t="e">
        <f t="shared" si="21"/>
        <v>#REF!</v>
      </c>
      <c r="W78" s="34"/>
      <c r="X78" s="43" t="e">
        <f t="shared" si="26"/>
        <v>#REF!</v>
      </c>
      <c r="Z78" s="40">
        <v>43388</v>
      </c>
      <c r="AA78" s="29">
        <v>21450600</v>
      </c>
      <c r="AB78" s="29">
        <f t="shared" si="11"/>
        <v>552714</v>
      </c>
      <c r="AC78" s="34" t="e">
        <f t="shared" si="22"/>
        <v>#REF!</v>
      </c>
      <c r="AD78" s="43" t="e">
        <f t="shared" si="27"/>
        <v>#REF!</v>
      </c>
      <c r="AG78" s="40">
        <v>43327</v>
      </c>
      <c r="AH78" s="29">
        <v>30886228</v>
      </c>
      <c r="AI78" s="41">
        <f t="shared" si="12"/>
        <v>721523</v>
      </c>
      <c r="AJ78" s="28" t="e">
        <f t="shared" si="28"/>
        <v>#REF!</v>
      </c>
      <c r="AK78" s="43" t="e">
        <f t="shared" si="29"/>
        <v>#REF!</v>
      </c>
      <c r="AM78" s="40">
        <v>43235</v>
      </c>
      <c r="AN78" s="29">
        <f t="shared" si="13"/>
        <v>15858657</v>
      </c>
      <c r="AO78" s="41">
        <v>415604</v>
      </c>
      <c r="AP78" s="28" t="e">
        <f t="shared" si="30"/>
        <v>#REF!</v>
      </c>
      <c r="AQ78" s="43" t="e">
        <f t="shared" si="31"/>
        <v>#REF!</v>
      </c>
      <c r="AS78" s="52">
        <v>43532</v>
      </c>
      <c r="AT78" s="53">
        <v>55703512</v>
      </c>
      <c r="AU78" s="41">
        <f t="shared" si="23"/>
        <v>1758151</v>
      </c>
      <c r="AV78" s="28" t="e">
        <f t="shared" si="14"/>
        <v>#REF!</v>
      </c>
      <c r="AW78" s="43" t="e">
        <f t="shared" si="32"/>
        <v>#REF!</v>
      </c>
      <c r="AY78" s="40">
        <v>43532</v>
      </c>
      <c r="AZ78" s="53">
        <v>63242851</v>
      </c>
      <c r="BA78" s="41">
        <f t="shared" si="16"/>
        <v>1942085</v>
      </c>
      <c r="BB78" s="28" t="e">
        <f t="shared" si="17"/>
        <v>#REF!</v>
      </c>
      <c r="BC78" s="43" t="e">
        <f t="shared" si="33"/>
        <v>#REF!</v>
      </c>
    </row>
    <row r="79" spans="10:55" x14ac:dyDescent="0.25">
      <c r="J79" s="40">
        <v>43480</v>
      </c>
      <c r="K79" s="29">
        <v>30548791.027801018</v>
      </c>
      <c r="L79" s="41">
        <f t="shared" si="24"/>
        <v>754817.54156282544</v>
      </c>
      <c r="M79" s="34" t="e">
        <f t="shared" si="20"/>
        <v>#REF!</v>
      </c>
      <c r="N79" s="35" t="e">
        <f t="shared" si="25"/>
        <v>#REF!</v>
      </c>
      <c r="T79" s="42">
        <v>20613892.791102346</v>
      </c>
      <c r="U79" s="41">
        <f t="shared" si="10"/>
        <v>510570.2421394214</v>
      </c>
      <c r="V79" s="34" t="e">
        <f t="shared" si="21"/>
        <v>#REF!</v>
      </c>
      <c r="W79" s="34"/>
      <c r="X79" s="43" t="e">
        <f t="shared" si="26"/>
        <v>#REF!</v>
      </c>
      <c r="Z79" s="40">
        <v>43419</v>
      </c>
      <c r="AA79" s="29">
        <v>20908143</v>
      </c>
      <c r="AB79" s="29">
        <f t="shared" si="11"/>
        <v>542457</v>
      </c>
      <c r="AC79" s="34" t="e">
        <f t="shared" si="22"/>
        <v>#REF!</v>
      </c>
      <c r="AD79" s="43" t="e">
        <f t="shared" si="27"/>
        <v>#REF!</v>
      </c>
      <c r="AG79" s="40">
        <v>43358</v>
      </c>
      <c r="AH79" s="29">
        <v>30148062</v>
      </c>
      <c r="AI79" s="41">
        <f t="shared" si="12"/>
        <v>738166</v>
      </c>
      <c r="AJ79" s="28" t="e">
        <f t="shared" si="28"/>
        <v>#REF!</v>
      </c>
      <c r="AK79" s="43" t="e">
        <f t="shared" si="29"/>
        <v>#REF!</v>
      </c>
      <c r="AM79" s="40">
        <v>43266</v>
      </c>
      <c r="AN79" s="29">
        <f t="shared" si="13"/>
        <v>15450641</v>
      </c>
      <c r="AO79" s="41">
        <v>408016</v>
      </c>
      <c r="AP79" s="28" t="e">
        <f t="shared" si="30"/>
        <v>#REF!</v>
      </c>
      <c r="AQ79" s="43" t="e">
        <f t="shared" si="31"/>
        <v>#REF!</v>
      </c>
      <c r="AS79" s="52">
        <v>43563</v>
      </c>
      <c r="AT79" s="53">
        <v>54034900</v>
      </c>
      <c r="AU79" s="41">
        <f t="shared" si="23"/>
        <v>1668612</v>
      </c>
      <c r="AV79" s="28" t="e">
        <f t="shared" si="14"/>
        <v>#REF!</v>
      </c>
      <c r="AW79" s="43" t="e">
        <f t="shared" si="32"/>
        <v>#REF!</v>
      </c>
      <c r="AY79" s="40">
        <v>43563</v>
      </c>
      <c r="AZ79" s="53">
        <v>61401044</v>
      </c>
      <c r="BA79" s="41">
        <f t="shared" si="16"/>
        <v>1841807</v>
      </c>
      <c r="BB79" s="28" t="e">
        <f t="shared" si="17"/>
        <v>#REF!</v>
      </c>
      <c r="BC79" s="43" t="e">
        <f t="shared" si="33"/>
        <v>#REF!</v>
      </c>
    </row>
    <row r="80" spans="10:55" x14ac:dyDescent="0.25">
      <c r="J80" s="40">
        <v>43511</v>
      </c>
      <c r="K80" s="29">
        <v>29803871.544033643</v>
      </c>
      <c r="L80" s="41">
        <f t="shared" si="24"/>
        <v>744919.48376737535</v>
      </c>
      <c r="M80" s="34" t="e">
        <f t="shared" si="20"/>
        <v>#REF!</v>
      </c>
      <c r="N80" s="35" t="e">
        <f t="shared" si="25"/>
        <v>#REF!</v>
      </c>
      <c r="T80" s="42">
        <v>20102818.672839083</v>
      </c>
      <c r="U80" s="41">
        <f t="shared" si="10"/>
        <v>511074.11826326326</v>
      </c>
      <c r="V80" s="34" t="e">
        <f t="shared" si="21"/>
        <v>#REF!</v>
      </c>
      <c r="W80" s="34"/>
      <c r="X80" s="43" t="e">
        <f t="shared" si="26"/>
        <v>#REF!</v>
      </c>
      <c r="Z80" s="40">
        <v>43449</v>
      </c>
      <c r="AA80" s="29">
        <v>20354480</v>
      </c>
      <c r="AB80" s="29">
        <f t="shared" si="11"/>
        <v>553663</v>
      </c>
      <c r="AC80" s="34" t="e">
        <f t="shared" si="22"/>
        <v>#REF!</v>
      </c>
      <c r="AD80" s="43" t="e">
        <f t="shared" si="27"/>
        <v>#REF!</v>
      </c>
      <c r="AG80" s="40">
        <v>43388</v>
      </c>
      <c r="AH80" s="29">
        <v>29425100</v>
      </c>
      <c r="AI80" s="41">
        <f t="shared" si="12"/>
        <v>722962</v>
      </c>
      <c r="AJ80" s="28" t="e">
        <f t="shared" si="28"/>
        <v>#REF!</v>
      </c>
      <c r="AK80" s="43" t="e">
        <f t="shared" si="29"/>
        <v>#REF!</v>
      </c>
      <c r="AM80" s="40">
        <v>43296</v>
      </c>
      <c r="AN80" s="29">
        <f t="shared" si="13"/>
        <v>15034157</v>
      </c>
      <c r="AO80" s="41">
        <v>416484</v>
      </c>
      <c r="AP80" s="28" t="e">
        <f t="shared" si="30"/>
        <v>#REF!</v>
      </c>
      <c r="AQ80" s="43" t="e">
        <f t="shared" si="31"/>
        <v>#REF!</v>
      </c>
      <c r="AS80" s="52">
        <v>43593</v>
      </c>
      <c r="AT80" s="53">
        <v>52350127</v>
      </c>
      <c r="AU80" s="41">
        <f t="shared" si="23"/>
        <v>1684773</v>
      </c>
      <c r="AV80" s="28" t="e">
        <f t="shared" si="14"/>
        <v>#REF!</v>
      </c>
      <c r="AW80" s="43" t="e">
        <f t="shared" si="32"/>
        <v>#REF!</v>
      </c>
      <c r="AY80" s="40">
        <v>43593</v>
      </c>
      <c r="AZ80" s="53">
        <v>59537196</v>
      </c>
      <c r="BA80" s="41">
        <f t="shared" si="16"/>
        <v>1863848</v>
      </c>
      <c r="BB80" s="28" t="e">
        <f t="shared" si="17"/>
        <v>#REF!</v>
      </c>
      <c r="BC80" s="43" t="e">
        <f t="shared" si="33"/>
        <v>#REF!</v>
      </c>
    </row>
    <row r="81" spans="10:55" x14ac:dyDescent="0.25">
      <c r="J81" s="40">
        <v>43539</v>
      </c>
      <c r="K81" s="29">
        <v>29027654.827497929</v>
      </c>
      <c r="L81" s="41">
        <f t="shared" si="24"/>
        <v>776216.71653571352</v>
      </c>
      <c r="M81" s="34" t="e">
        <f t="shared" si="20"/>
        <v>#REF!</v>
      </c>
      <c r="N81" s="35" t="e">
        <f t="shared" si="25"/>
        <v>#REF!</v>
      </c>
      <c r="T81" s="42">
        <v>19560787.930364672</v>
      </c>
      <c r="U81" s="41">
        <f t="shared" si="10"/>
        <v>542030.74247441068</v>
      </c>
      <c r="V81" s="34" t="e">
        <f t="shared" si="21"/>
        <v>#REF!</v>
      </c>
      <c r="W81" s="34"/>
      <c r="X81" s="43" t="e">
        <f t="shared" si="26"/>
        <v>#REF!</v>
      </c>
      <c r="Z81" s="40">
        <v>43480</v>
      </c>
      <c r="AA81" s="29">
        <v>19810739</v>
      </c>
      <c r="AB81" s="29">
        <f t="shared" si="11"/>
        <v>543741</v>
      </c>
      <c r="AC81" s="34" t="e">
        <f t="shared" si="22"/>
        <v>#REF!</v>
      </c>
      <c r="AD81" s="43" t="e">
        <f t="shared" si="27"/>
        <v>#REF!</v>
      </c>
      <c r="AG81" s="40">
        <v>43419</v>
      </c>
      <c r="AH81" s="29">
        <v>28710271</v>
      </c>
      <c r="AI81" s="41">
        <f t="shared" si="12"/>
        <v>714829</v>
      </c>
      <c r="AJ81" s="28" t="e">
        <f t="shared" si="28"/>
        <v>#REF!</v>
      </c>
      <c r="AK81" s="43" t="e">
        <f t="shared" si="29"/>
        <v>#REF!</v>
      </c>
      <c r="AM81" s="40">
        <v>43327</v>
      </c>
      <c r="AN81" s="29">
        <f t="shared" si="13"/>
        <v>14630265</v>
      </c>
      <c r="AO81" s="41">
        <v>403892</v>
      </c>
      <c r="AP81" s="28" t="e">
        <f t="shared" si="30"/>
        <v>#REF!</v>
      </c>
      <c r="AQ81" s="43" t="e">
        <f t="shared" si="31"/>
        <v>#REF!</v>
      </c>
      <c r="AS81" s="52">
        <v>43624</v>
      </c>
      <c r="AT81" s="53">
        <v>50702787</v>
      </c>
      <c r="AU81" s="41">
        <f t="shared" si="23"/>
        <v>1647340</v>
      </c>
      <c r="AV81" s="28" t="e">
        <f t="shared" si="14"/>
        <v>#REF!</v>
      </c>
      <c r="AW81" s="43" t="e">
        <f t="shared" si="32"/>
        <v>#REF!</v>
      </c>
      <c r="AY81" s="40">
        <v>43624</v>
      </c>
      <c r="AZ81" s="53">
        <v>57710826</v>
      </c>
      <c r="BA81" s="41">
        <f t="shared" si="16"/>
        <v>1826370</v>
      </c>
      <c r="BB81" s="28" t="e">
        <f t="shared" si="17"/>
        <v>#REF!</v>
      </c>
      <c r="BC81" s="43" t="e">
        <f t="shared" si="33"/>
        <v>#REF!</v>
      </c>
    </row>
    <row r="82" spans="10:55" x14ac:dyDescent="0.25">
      <c r="J82" s="40">
        <v>43570</v>
      </c>
      <c r="K82" s="29">
        <v>28301943.181818269</v>
      </c>
      <c r="L82" s="41">
        <f t="shared" si="24"/>
        <v>725711.64567966014</v>
      </c>
      <c r="M82" s="34" t="e">
        <f t="shared" si="20"/>
        <v>#REF!</v>
      </c>
      <c r="N82" s="35" t="e">
        <f t="shared" si="25"/>
        <v>#REF!</v>
      </c>
      <c r="T82" s="42">
        <v>19048488.333343852</v>
      </c>
      <c r="U82" s="41">
        <f t="shared" si="10"/>
        <v>512299.59702081978</v>
      </c>
      <c r="V82" s="34" t="e">
        <f t="shared" si="21"/>
        <v>#REF!</v>
      </c>
      <c r="W82" s="34"/>
      <c r="X82" s="43" t="e">
        <f t="shared" si="26"/>
        <v>#REF!</v>
      </c>
      <c r="Z82" s="40">
        <v>43511</v>
      </c>
      <c r="AA82" s="29">
        <v>19266363</v>
      </c>
      <c r="AB82" s="29">
        <f t="shared" si="11"/>
        <v>544376</v>
      </c>
      <c r="AC82" s="34" t="e">
        <f t="shared" si="22"/>
        <v>#REF!</v>
      </c>
      <c r="AD82" s="43" t="e">
        <f t="shared" si="27"/>
        <v>#REF!</v>
      </c>
      <c r="AG82" s="40">
        <v>43449</v>
      </c>
      <c r="AH82" s="29">
        <v>27959910</v>
      </c>
      <c r="AI82" s="41">
        <f t="shared" si="12"/>
        <v>750361</v>
      </c>
      <c r="AJ82" s="28" t="e">
        <f t="shared" si="28"/>
        <v>#REF!</v>
      </c>
      <c r="AK82" s="43" t="e">
        <f t="shared" si="29"/>
        <v>#REF!</v>
      </c>
      <c r="AM82" s="40">
        <v>43358</v>
      </c>
      <c r="AN82" s="29">
        <f t="shared" si="13"/>
        <v>14238778</v>
      </c>
      <c r="AO82" s="41">
        <v>391487</v>
      </c>
      <c r="AP82" s="28" t="e">
        <f t="shared" si="30"/>
        <v>#REF!</v>
      </c>
      <c r="AQ82" s="43" t="e">
        <f t="shared" si="31"/>
        <v>#REF!</v>
      </c>
      <c r="AS82" s="52">
        <v>43654</v>
      </c>
      <c r="AT82" s="53">
        <v>49039904</v>
      </c>
      <c r="AU82" s="41">
        <f t="shared" si="23"/>
        <v>1662883</v>
      </c>
      <c r="AV82" s="28" t="e">
        <f t="shared" si="14"/>
        <v>#REF!</v>
      </c>
      <c r="AW82" s="43" t="e">
        <f t="shared" si="32"/>
        <v>#REF!</v>
      </c>
      <c r="AY82" s="40">
        <v>43654</v>
      </c>
      <c r="AZ82" s="53">
        <v>55865037</v>
      </c>
      <c r="BA82" s="41">
        <f t="shared" si="16"/>
        <v>1845789</v>
      </c>
      <c r="BB82" s="28" t="e">
        <f t="shared" si="17"/>
        <v>#REF!</v>
      </c>
      <c r="BC82" s="43" t="e">
        <f t="shared" si="33"/>
        <v>#REF!</v>
      </c>
    </row>
    <row r="83" spans="10:55" x14ac:dyDescent="0.25">
      <c r="J83" s="40">
        <v>43600</v>
      </c>
      <c r="K83" s="29">
        <v>27574648.978909638</v>
      </c>
      <c r="L83" s="41">
        <f t="shared" si="24"/>
        <v>727294.20290863141</v>
      </c>
      <c r="M83" s="34" t="e">
        <f t="shared" si="20"/>
        <v>#REF!</v>
      </c>
      <c r="N83" s="35" t="e">
        <f t="shared" si="25"/>
        <v>#REF!</v>
      </c>
      <c r="T83" s="42">
        <v>18525712.748375461</v>
      </c>
      <c r="U83" s="41">
        <f t="shared" si="10"/>
        <v>522775.58496839181</v>
      </c>
      <c r="V83" s="34" t="e">
        <f t="shared" si="21"/>
        <v>#REF!</v>
      </c>
      <c r="W83" s="34"/>
      <c r="X83" s="43" t="e">
        <f t="shared" si="26"/>
        <v>#REF!</v>
      </c>
      <c r="Z83" s="40">
        <v>43539</v>
      </c>
      <c r="AA83" s="29">
        <v>18692462</v>
      </c>
      <c r="AB83" s="29">
        <f t="shared" si="11"/>
        <v>573901</v>
      </c>
      <c r="AC83" s="34" t="e">
        <f t="shared" si="22"/>
        <v>#REF!</v>
      </c>
      <c r="AD83" s="43" t="e">
        <f t="shared" si="27"/>
        <v>#REF!</v>
      </c>
      <c r="AG83" s="40">
        <v>43480</v>
      </c>
      <c r="AH83" s="29">
        <v>27262071</v>
      </c>
      <c r="AI83" s="41">
        <f t="shared" si="12"/>
        <v>697839</v>
      </c>
      <c r="AJ83" s="28" t="e">
        <f t="shared" si="28"/>
        <v>#REF!</v>
      </c>
      <c r="AK83" s="43" t="e">
        <f t="shared" si="29"/>
        <v>#REF!</v>
      </c>
      <c r="AM83" s="40">
        <v>43388</v>
      </c>
      <c r="AN83" s="29">
        <f t="shared" si="13"/>
        <v>13853325</v>
      </c>
      <c r="AO83" s="41">
        <v>385453</v>
      </c>
      <c r="AP83" s="28" t="e">
        <f t="shared" si="30"/>
        <v>#REF!</v>
      </c>
      <c r="AQ83" s="43" t="e">
        <f t="shared" si="31"/>
        <v>#REF!</v>
      </c>
      <c r="AS83" s="52">
        <v>43685</v>
      </c>
      <c r="AT83" s="53">
        <v>47411879</v>
      </c>
      <c r="AU83" s="41">
        <f t="shared" si="23"/>
        <v>1628025</v>
      </c>
      <c r="AV83" s="28" t="e">
        <f t="shared" si="14"/>
        <v>#REF!</v>
      </c>
      <c r="AW83" s="43" t="e">
        <f t="shared" si="32"/>
        <v>#REF!</v>
      </c>
      <c r="AY83" s="40">
        <v>43685</v>
      </c>
      <c r="AZ83" s="53">
        <v>54059488</v>
      </c>
      <c r="BA83" s="41">
        <f t="shared" si="16"/>
        <v>1805549</v>
      </c>
      <c r="BB83" s="28" t="e">
        <f t="shared" si="17"/>
        <v>#REF!</v>
      </c>
      <c r="BC83" s="43" t="e">
        <f t="shared" si="33"/>
        <v>#REF!</v>
      </c>
    </row>
    <row r="84" spans="10:55" x14ac:dyDescent="0.25">
      <c r="J84" s="40">
        <v>43631</v>
      </c>
      <c r="K84" s="29">
        <v>26870812.163625631</v>
      </c>
      <c r="L84" s="41">
        <f t="shared" si="24"/>
        <v>703836.8152840063</v>
      </c>
      <c r="M84" s="34" t="e">
        <f t="shared" si="20"/>
        <v>#REF!</v>
      </c>
      <c r="N84" s="35" t="e">
        <f t="shared" si="25"/>
        <v>#REF!</v>
      </c>
      <c r="T84" s="42">
        <v>18012162.992218122</v>
      </c>
      <c r="U84" s="41">
        <f t="shared" si="10"/>
        <v>513549.75615733862</v>
      </c>
      <c r="V84" s="34" t="e">
        <f t="shared" si="21"/>
        <v>#REF!</v>
      </c>
      <c r="W84" s="34"/>
      <c r="X84" s="43" t="e">
        <f t="shared" si="26"/>
        <v>#REF!</v>
      </c>
      <c r="Z84" s="40">
        <v>43570</v>
      </c>
      <c r="AA84" s="29">
        <v>18157813</v>
      </c>
      <c r="AB84" s="29">
        <f t="shared" si="11"/>
        <v>534649</v>
      </c>
      <c r="AC84" s="34" t="e">
        <f t="shared" si="22"/>
        <v>#REF!</v>
      </c>
      <c r="AD84" s="43" t="e">
        <f t="shared" si="27"/>
        <v>#REF!</v>
      </c>
      <c r="AG84" s="40">
        <v>43511</v>
      </c>
      <c r="AH84" s="29">
        <v>26556072</v>
      </c>
      <c r="AI84" s="41">
        <f t="shared" si="12"/>
        <v>705999</v>
      </c>
      <c r="AJ84" s="28" t="e">
        <f t="shared" si="28"/>
        <v>#REF!</v>
      </c>
      <c r="AK84" s="43" t="e">
        <f t="shared" si="29"/>
        <v>#REF!</v>
      </c>
      <c r="AM84" s="40">
        <v>43419</v>
      </c>
      <c r="AN84" s="29">
        <f t="shared" si="13"/>
        <v>13477707</v>
      </c>
      <c r="AO84" s="41">
        <v>375618</v>
      </c>
      <c r="AP84" s="28" t="e">
        <f t="shared" si="30"/>
        <v>#REF!</v>
      </c>
      <c r="AQ84" s="43" t="e">
        <f t="shared" si="31"/>
        <v>#REF!</v>
      </c>
      <c r="AS84" s="52">
        <v>43716</v>
      </c>
      <c r="AT84" s="53">
        <v>45802687</v>
      </c>
      <c r="AU84" s="41">
        <f t="shared" si="23"/>
        <v>1609192</v>
      </c>
      <c r="AV84" s="28" t="e">
        <f t="shared" si="14"/>
        <v>#REF!</v>
      </c>
      <c r="AW84" s="43" t="e">
        <f t="shared" si="32"/>
        <v>#REF!</v>
      </c>
      <c r="AY84" s="40">
        <v>43716</v>
      </c>
      <c r="AZ84" s="53">
        <v>52264245</v>
      </c>
      <c r="BA84" s="41">
        <f t="shared" si="16"/>
        <v>1795243</v>
      </c>
      <c r="BB84" s="28" t="e">
        <f t="shared" si="17"/>
        <v>#REF!</v>
      </c>
      <c r="BC84" s="43" t="e">
        <f t="shared" si="33"/>
        <v>#REF!</v>
      </c>
    </row>
    <row r="85" spans="10:55" x14ac:dyDescent="0.25">
      <c r="J85" s="40">
        <v>43661</v>
      </c>
      <c r="K85" s="29">
        <v>26158333.133424703</v>
      </c>
      <c r="L85" s="41">
        <f t="shared" si="24"/>
        <v>712479.03020092845</v>
      </c>
      <c r="M85" s="34" t="e">
        <f t="shared" si="20"/>
        <v>#REF!</v>
      </c>
      <c r="N85" s="35" t="e">
        <f t="shared" si="25"/>
        <v>#REF!</v>
      </c>
      <c r="T85" s="42">
        <v>17489872.140211295</v>
      </c>
      <c r="U85" s="41">
        <f t="shared" si="10"/>
        <v>522290.85200682655</v>
      </c>
      <c r="V85" s="34" t="e">
        <f t="shared" si="21"/>
        <v>#REF!</v>
      </c>
      <c r="W85" s="34"/>
      <c r="X85" s="43" t="e">
        <f t="shared" si="26"/>
        <v>#REF!</v>
      </c>
      <c r="Z85" s="40">
        <v>43600</v>
      </c>
      <c r="AA85" s="29">
        <v>17621344</v>
      </c>
      <c r="AB85" s="29">
        <f t="shared" si="11"/>
        <v>536469</v>
      </c>
      <c r="AC85" s="34" t="e">
        <f t="shared" si="22"/>
        <v>#REF!</v>
      </c>
      <c r="AD85" s="43" t="e">
        <f t="shared" si="27"/>
        <v>#REF!</v>
      </c>
      <c r="AG85" s="40">
        <v>43539</v>
      </c>
      <c r="AH85" s="29">
        <v>25871566</v>
      </c>
      <c r="AI85" s="41">
        <f t="shared" si="12"/>
        <v>684506</v>
      </c>
      <c r="AJ85" s="28" t="e">
        <f t="shared" si="28"/>
        <v>#REF!</v>
      </c>
      <c r="AK85" s="43" t="e">
        <f t="shared" si="29"/>
        <v>#REF!</v>
      </c>
      <c r="AM85" s="40">
        <v>43449</v>
      </c>
      <c r="AN85" s="29">
        <f t="shared" si="13"/>
        <v>13094772</v>
      </c>
      <c r="AO85" s="41">
        <v>382935</v>
      </c>
      <c r="AP85" s="28" t="e">
        <f t="shared" si="30"/>
        <v>#REF!</v>
      </c>
      <c r="AQ85" s="43" t="e">
        <f t="shared" si="31"/>
        <v>#REF!</v>
      </c>
      <c r="AS85" s="52">
        <v>43746</v>
      </c>
      <c r="AT85" s="53">
        <v>44178465</v>
      </c>
      <c r="AU85" s="41">
        <f t="shared" si="23"/>
        <v>1624222</v>
      </c>
      <c r="AV85" s="28" t="e">
        <f t="shared" si="14"/>
        <v>#REF!</v>
      </c>
      <c r="AW85" s="43" t="e">
        <f t="shared" si="32"/>
        <v>#REF!</v>
      </c>
      <c r="AY85" s="40">
        <v>43746</v>
      </c>
      <c r="AZ85" s="53">
        <v>50463033</v>
      </c>
      <c r="BA85" s="41">
        <f t="shared" si="16"/>
        <v>1801212</v>
      </c>
      <c r="BB85" s="28" t="e">
        <f t="shared" si="17"/>
        <v>#REF!</v>
      </c>
      <c r="BC85" s="43" t="e">
        <f t="shared" si="33"/>
        <v>#REF!</v>
      </c>
    </row>
    <row r="86" spans="10:55" x14ac:dyDescent="0.25">
      <c r="J86" s="40">
        <v>43692</v>
      </c>
      <c r="K86" s="29">
        <v>25459350.383469768</v>
      </c>
      <c r="L86" s="41">
        <f t="shared" si="24"/>
        <v>698982.74995493516</v>
      </c>
      <c r="M86" s="34" t="e">
        <f t="shared" si="20"/>
        <v>#REF!</v>
      </c>
      <c r="N86" s="35" t="e">
        <f t="shared" si="25"/>
        <v>#REF!</v>
      </c>
      <c r="T86" s="42">
        <v>16986509.313771561</v>
      </c>
      <c r="U86" s="41">
        <f t="shared" si="10"/>
        <v>503362.82643973455</v>
      </c>
      <c r="V86" s="34" t="e">
        <f t="shared" si="21"/>
        <v>#REF!</v>
      </c>
      <c r="W86" s="34"/>
      <c r="X86" s="43" t="e">
        <f t="shared" si="26"/>
        <v>#REF!</v>
      </c>
      <c r="Z86" s="40">
        <v>43631</v>
      </c>
      <c r="AA86" s="29">
        <v>17101861</v>
      </c>
      <c r="AB86" s="29">
        <f t="shared" si="11"/>
        <v>519483</v>
      </c>
      <c r="AC86" s="34" t="e">
        <f t="shared" si="22"/>
        <v>#REF!</v>
      </c>
      <c r="AD86" s="43" t="e">
        <f t="shared" si="27"/>
        <v>#REF!</v>
      </c>
      <c r="AG86" s="40">
        <v>43570</v>
      </c>
      <c r="AH86" s="29">
        <v>25179688</v>
      </c>
      <c r="AI86" s="41">
        <f t="shared" si="12"/>
        <v>691878</v>
      </c>
      <c r="AJ86" s="28" t="e">
        <f t="shared" si="28"/>
        <v>#REF!</v>
      </c>
      <c r="AK86" s="43" t="e">
        <f t="shared" si="29"/>
        <v>#REF!</v>
      </c>
      <c r="AM86" s="40">
        <v>43480</v>
      </c>
      <c r="AN86" s="29">
        <f t="shared" si="13"/>
        <v>12719292</v>
      </c>
      <c r="AO86" s="41">
        <v>375480</v>
      </c>
      <c r="AP86" s="28" t="e">
        <f t="shared" si="30"/>
        <v>#REF!</v>
      </c>
      <c r="AQ86" s="43" t="e">
        <f t="shared" si="31"/>
        <v>#REF!</v>
      </c>
      <c r="AS86" s="52">
        <v>43777</v>
      </c>
      <c r="AT86" s="53">
        <v>42581478</v>
      </c>
      <c r="AU86" s="41">
        <f t="shared" si="23"/>
        <v>1596987</v>
      </c>
      <c r="AV86" s="28" t="e">
        <f t="shared" si="14"/>
        <v>#REF!</v>
      </c>
      <c r="AW86" s="43" t="e">
        <f t="shared" si="32"/>
        <v>#REF!</v>
      </c>
      <c r="AY86" s="40">
        <v>43777</v>
      </c>
      <c r="AZ86" s="53">
        <v>48713737</v>
      </c>
      <c r="BA86" s="41">
        <f t="shared" si="16"/>
        <v>1749296</v>
      </c>
      <c r="BB86" s="28" t="e">
        <f t="shared" si="17"/>
        <v>#REF!</v>
      </c>
      <c r="BC86" s="43" t="e">
        <f t="shared" si="33"/>
        <v>#REF!</v>
      </c>
    </row>
    <row r="87" spans="10:55" x14ac:dyDescent="0.25">
      <c r="J87" s="40">
        <v>43723</v>
      </c>
      <c r="K87" s="29">
        <v>24760697.939130004</v>
      </c>
      <c r="L87" s="41">
        <f t="shared" si="24"/>
        <v>698652.44433976337</v>
      </c>
      <c r="M87" s="34" t="e">
        <f t="shared" si="20"/>
        <v>#REF!</v>
      </c>
      <c r="N87" s="35" t="e">
        <f t="shared" si="25"/>
        <v>#REF!</v>
      </c>
      <c r="T87" s="42">
        <v>16491460.33084105</v>
      </c>
      <c r="U87" s="41">
        <f t="shared" si="10"/>
        <v>495048.98293051124</v>
      </c>
      <c r="V87" s="34" t="e">
        <f t="shared" si="21"/>
        <v>#REF!</v>
      </c>
      <c r="W87" s="34"/>
      <c r="X87" s="43" t="e">
        <f t="shared" si="26"/>
        <v>#REF!</v>
      </c>
      <c r="Z87" s="40">
        <v>43661</v>
      </c>
      <c r="AA87" s="29">
        <v>16582445</v>
      </c>
      <c r="AB87" s="29">
        <f t="shared" si="11"/>
        <v>519416</v>
      </c>
      <c r="AC87" s="34" t="e">
        <f t="shared" si="22"/>
        <v>#REF!</v>
      </c>
      <c r="AD87" s="43" t="e">
        <f t="shared" si="27"/>
        <v>#REF!</v>
      </c>
      <c r="AG87" s="40">
        <v>43600</v>
      </c>
      <c r="AH87" s="29">
        <v>24502752</v>
      </c>
      <c r="AI87" s="41">
        <f t="shared" si="12"/>
        <v>676936</v>
      </c>
      <c r="AJ87" s="28" t="e">
        <f t="shared" si="28"/>
        <v>#REF!</v>
      </c>
      <c r="AK87" s="43" t="e">
        <f t="shared" si="29"/>
        <v>#REF!</v>
      </c>
      <c r="AM87" s="40">
        <v>43511</v>
      </c>
      <c r="AN87" s="29">
        <f t="shared" si="13"/>
        <v>12343886</v>
      </c>
      <c r="AO87" s="41">
        <v>375406</v>
      </c>
      <c r="AP87" s="28" t="e">
        <f t="shared" si="30"/>
        <v>#REF!</v>
      </c>
      <c r="AQ87" s="43" t="e">
        <f t="shared" si="31"/>
        <v>#REF!</v>
      </c>
      <c r="AS87" s="52">
        <v>43807</v>
      </c>
      <c r="AT87" s="53">
        <v>40964206</v>
      </c>
      <c r="AU87" s="41">
        <f t="shared" si="23"/>
        <v>1617272</v>
      </c>
      <c r="AV87" s="28" t="e">
        <f t="shared" si="14"/>
        <v>#REF!</v>
      </c>
      <c r="AW87" s="43" t="e">
        <f t="shared" si="32"/>
        <v>#REF!</v>
      </c>
      <c r="AY87" s="40">
        <v>43807</v>
      </c>
      <c r="AZ87" s="53">
        <v>46958560</v>
      </c>
      <c r="BA87" s="41">
        <f t="shared" si="16"/>
        <v>1755177</v>
      </c>
      <c r="BB87" s="28" t="e">
        <f t="shared" si="17"/>
        <v>#REF!</v>
      </c>
      <c r="BC87" s="43" t="e">
        <f t="shared" si="33"/>
        <v>#REF!</v>
      </c>
    </row>
    <row r="88" spans="10:55" x14ac:dyDescent="0.25">
      <c r="J88" s="40">
        <v>43753</v>
      </c>
      <c r="K88" s="29">
        <v>24049658.843677629</v>
      </c>
      <c r="L88" s="41">
        <f t="shared" si="24"/>
        <v>711039.09545237571</v>
      </c>
      <c r="M88" s="34" t="e">
        <f t="shared" si="20"/>
        <v>#REF!</v>
      </c>
      <c r="N88" s="35" t="e">
        <f t="shared" si="25"/>
        <v>#REF!</v>
      </c>
      <c r="T88" s="42">
        <v>15993562.347394489</v>
      </c>
      <c r="U88" s="41">
        <f t="shared" si="10"/>
        <v>497897.9834465608</v>
      </c>
      <c r="V88" s="34" t="e">
        <f t="shared" si="21"/>
        <v>#REF!</v>
      </c>
      <c r="W88" s="34"/>
      <c r="X88" s="43" t="e">
        <f t="shared" si="26"/>
        <v>#REF!</v>
      </c>
      <c r="Z88" s="40">
        <v>43692</v>
      </c>
      <c r="AA88" s="29">
        <v>16072696</v>
      </c>
      <c r="AB88" s="29">
        <f t="shared" si="11"/>
        <v>509749</v>
      </c>
      <c r="AC88" s="34" t="e">
        <f t="shared" si="22"/>
        <v>#REF!</v>
      </c>
      <c r="AD88" s="43" t="e">
        <f t="shared" si="27"/>
        <v>#REF!</v>
      </c>
      <c r="AG88" s="40">
        <v>43631</v>
      </c>
      <c r="AH88" s="29">
        <v>23826167</v>
      </c>
      <c r="AI88" s="41">
        <f t="shared" si="12"/>
        <v>676585</v>
      </c>
      <c r="AJ88" s="28" t="e">
        <f t="shared" si="28"/>
        <v>#REF!</v>
      </c>
      <c r="AK88" s="43" t="e">
        <f t="shared" si="29"/>
        <v>#REF!</v>
      </c>
      <c r="AM88" s="40">
        <v>43539</v>
      </c>
      <c r="AN88" s="29">
        <f t="shared" si="13"/>
        <v>11947159</v>
      </c>
      <c r="AO88" s="41">
        <v>396727</v>
      </c>
      <c r="AP88" s="28" t="e">
        <f t="shared" si="30"/>
        <v>#REF!</v>
      </c>
      <c r="AQ88" s="43" t="e">
        <f t="shared" si="31"/>
        <v>#REF!</v>
      </c>
      <c r="AS88" s="52">
        <v>43838</v>
      </c>
      <c r="AT88" s="53">
        <v>39372891</v>
      </c>
      <c r="AU88" s="41">
        <f t="shared" si="23"/>
        <v>1591315</v>
      </c>
      <c r="AV88" s="28" t="e">
        <f t="shared" si="14"/>
        <v>#REF!</v>
      </c>
      <c r="AW88" s="43" t="e">
        <f t="shared" si="32"/>
        <v>#REF!</v>
      </c>
      <c r="AY88" s="40">
        <v>43838</v>
      </c>
      <c r="AZ88" s="53">
        <v>45246112</v>
      </c>
      <c r="BA88" s="41">
        <f t="shared" si="16"/>
        <v>1712448</v>
      </c>
      <c r="BB88" s="28" t="e">
        <f t="shared" si="17"/>
        <v>#REF!</v>
      </c>
      <c r="BC88" s="43" t="e">
        <f t="shared" si="33"/>
        <v>#REF!</v>
      </c>
    </row>
    <row r="89" spans="10:55" x14ac:dyDescent="0.25">
      <c r="J89" s="40">
        <v>43784</v>
      </c>
      <c r="K89" s="29">
        <v>23351460.884963229</v>
      </c>
      <c r="L89" s="41">
        <f t="shared" si="24"/>
        <v>698197.95871439949</v>
      </c>
      <c r="M89" s="34" t="e">
        <f t="shared" si="20"/>
        <v>#REF!</v>
      </c>
      <c r="N89" s="35" t="e">
        <f t="shared" si="25"/>
        <v>#REF!</v>
      </c>
      <c r="T89" s="42">
        <v>15511038.850360682</v>
      </c>
      <c r="U89" s="41">
        <f t="shared" si="10"/>
        <v>482523.49703380652</v>
      </c>
      <c r="V89" s="34" t="e">
        <f t="shared" si="21"/>
        <v>#REF!</v>
      </c>
      <c r="W89" s="34"/>
      <c r="X89" s="43" t="e">
        <f t="shared" si="26"/>
        <v>#REF!</v>
      </c>
      <c r="Z89" s="40">
        <v>43723</v>
      </c>
      <c r="AA89" s="29">
        <v>15563053</v>
      </c>
      <c r="AB89" s="29">
        <f t="shared" si="11"/>
        <v>509643</v>
      </c>
      <c r="AC89" s="34" t="e">
        <f t="shared" si="22"/>
        <v>#REF!</v>
      </c>
      <c r="AD89" s="43" t="e">
        <f t="shared" si="27"/>
        <v>#REF!</v>
      </c>
      <c r="AG89" s="40">
        <v>43661</v>
      </c>
      <c r="AH89" s="29">
        <v>23135761</v>
      </c>
      <c r="AI89" s="41">
        <f t="shared" si="12"/>
        <v>690406</v>
      </c>
      <c r="AJ89" s="28" t="e">
        <f t="shared" si="28"/>
        <v>#REF!</v>
      </c>
      <c r="AK89" s="43" t="e">
        <f t="shared" si="29"/>
        <v>#REF!</v>
      </c>
      <c r="AM89" s="40">
        <v>43570</v>
      </c>
      <c r="AN89" s="29">
        <f t="shared" si="13"/>
        <v>11571672</v>
      </c>
      <c r="AO89" s="41">
        <v>375487</v>
      </c>
      <c r="AP89" s="28" t="e">
        <f t="shared" si="30"/>
        <v>#REF!</v>
      </c>
      <c r="AQ89" s="43" t="e">
        <f t="shared" si="31"/>
        <v>#REF!</v>
      </c>
      <c r="AS89" s="52">
        <v>43869</v>
      </c>
      <c r="AT89" s="53">
        <v>37784601</v>
      </c>
      <c r="AU89" s="41">
        <f t="shared" si="23"/>
        <v>1588290</v>
      </c>
      <c r="AV89" s="28" t="e">
        <f t="shared" si="14"/>
        <v>#REF!</v>
      </c>
      <c r="AW89" s="43" t="e">
        <f t="shared" si="32"/>
        <v>#REF!</v>
      </c>
      <c r="AY89" s="40">
        <v>43869</v>
      </c>
      <c r="AZ89" s="53">
        <v>43551074</v>
      </c>
      <c r="BA89" s="41">
        <f t="shared" si="16"/>
        <v>1695038</v>
      </c>
      <c r="BB89" s="28" t="e">
        <f t="shared" si="17"/>
        <v>#REF!</v>
      </c>
      <c r="BC89" s="43" t="e">
        <f t="shared" si="33"/>
        <v>#REF!</v>
      </c>
    </row>
    <row r="90" spans="10:55" x14ac:dyDescent="0.25">
      <c r="J90" s="40">
        <v>43814</v>
      </c>
      <c r="K90" s="29">
        <v>22641177.916799907</v>
      </c>
      <c r="L90" s="41">
        <f t="shared" si="24"/>
        <v>710282.96816332266</v>
      </c>
      <c r="M90" s="34" t="e">
        <f t="shared" si="20"/>
        <v>#REF!</v>
      </c>
      <c r="N90" s="35" t="e">
        <f t="shared" si="25"/>
        <v>#REF!</v>
      </c>
      <c r="T90" s="42">
        <v>15019660.174514279</v>
      </c>
      <c r="U90" s="41">
        <f t="shared" si="10"/>
        <v>491378.67584640346</v>
      </c>
      <c r="V90" s="34" t="e">
        <f t="shared" si="21"/>
        <v>#REF!</v>
      </c>
      <c r="W90" s="34"/>
      <c r="X90" s="43" t="e">
        <f t="shared" si="26"/>
        <v>#REF!</v>
      </c>
      <c r="Z90" s="40">
        <v>43753</v>
      </c>
      <c r="AA90" s="29">
        <v>15044274</v>
      </c>
      <c r="AB90" s="29">
        <f t="shared" si="11"/>
        <v>518779</v>
      </c>
      <c r="AC90" s="34" t="e">
        <f t="shared" si="22"/>
        <v>#REF!</v>
      </c>
      <c r="AD90" s="43" t="e">
        <f t="shared" si="27"/>
        <v>#REF!</v>
      </c>
      <c r="AG90" s="40">
        <v>43692</v>
      </c>
      <c r="AH90" s="29">
        <v>22459667</v>
      </c>
      <c r="AI90" s="41">
        <f t="shared" si="12"/>
        <v>676094</v>
      </c>
      <c r="AJ90" s="28" t="e">
        <f t="shared" si="28"/>
        <v>#REF!</v>
      </c>
      <c r="AK90" s="43" t="e">
        <f t="shared" si="29"/>
        <v>#REF!</v>
      </c>
      <c r="AM90" s="40">
        <v>43600</v>
      </c>
      <c r="AN90" s="29">
        <f t="shared" si="13"/>
        <v>11189280</v>
      </c>
      <c r="AO90" s="41">
        <v>382392</v>
      </c>
      <c r="AP90" s="28" t="e">
        <f t="shared" si="30"/>
        <v>#REF!</v>
      </c>
      <c r="AQ90" s="43" t="e">
        <f t="shared" si="31"/>
        <v>#REF!</v>
      </c>
      <c r="AS90" s="52">
        <v>43898</v>
      </c>
      <c r="AT90" s="53">
        <v>36155211</v>
      </c>
      <c r="AU90" s="41">
        <f t="shared" si="23"/>
        <v>1629390</v>
      </c>
      <c r="AV90" s="28" t="e">
        <f t="shared" si="14"/>
        <v>#REF!</v>
      </c>
      <c r="AW90" s="43" t="e">
        <f t="shared" si="32"/>
        <v>#REF!</v>
      </c>
      <c r="AY90" s="40">
        <v>43898</v>
      </c>
      <c r="AZ90" s="53">
        <v>41816987</v>
      </c>
      <c r="BA90" s="41">
        <f t="shared" si="16"/>
        <v>1734087</v>
      </c>
      <c r="BB90" s="28" t="e">
        <f t="shared" si="17"/>
        <v>#REF!</v>
      </c>
      <c r="BC90" s="43" t="e">
        <f t="shared" si="33"/>
        <v>#REF!</v>
      </c>
    </row>
    <row r="91" spans="10:55" x14ac:dyDescent="0.25">
      <c r="J91" s="40">
        <v>43845</v>
      </c>
      <c r="K91" s="29">
        <v>21943319.703196097</v>
      </c>
      <c r="L91" s="41">
        <f t="shared" si="24"/>
        <v>697858.21360380948</v>
      </c>
      <c r="M91" s="34" t="e">
        <f t="shared" si="20"/>
        <v>#REF!</v>
      </c>
      <c r="N91" s="35" t="e">
        <f t="shared" si="25"/>
        <v>#REF!</v>
      </c>
      <c r="T91" s="42">
        <v>14537270.673535159</v>
      </c>
      <c r="U91" s="41">
        <f t="shared" si="10"/>
        <v>482389.50097911991</v>
      </c>
      <c r="V91" s="34" t="e">
        <f t="shared" si="21"/>
        <v>#REF!</v>
      </c>
      <c r="W91" s="34"/>
      <c r="X91" s="43" t="e">
        <f t="shared" si="26"/>
        <v>#REF!</v>
      </c>
      <c r="Z91" s="40">
        <v>43784</v>
      </c>
      <c r="AA91" s="29">
        <v>14534685</v>
      </c>
      <c r="AB91" s="29">
        <f t="shared" si="11"/>
        <v>509589</v>
      </c>
      <c r="AC91" s="34" t="e">
        <f t="shared" si="22"/>
        <v>#REF!</v>
      </c>
      <c r="AD91" s="43" t="e">
        <f t="shared" si="27"/>
        <v>#REF!</v>
      </c>
      <c r="AG91" s="40">
        <v>43723</v>
      </c>
      <c r="AH91" s="29">
        <v>21770048</v>
      </c>
      <c r="AI91" s="41">
        <f t="shared" si="12"/>
        <v>689619</v>
      </c>
      <c r="AJ91" s="28" t="e">
        <f t="shared" si="28"/>
        <v>#REF!</v>
      </c>
      <c r="AK91" s="43" t="e">
        <f t="shared" si="29"/>
        <v>#REF!</v>
      </c>
      <c r="AM91" s="40">
        <v>43631</v>
      </c>
      <c r="AN91" s="29">
        <f t="shared" si="13"/>
        <v>10813756</v>
      </c>
      <c r="AO91" s="41">
        <v>375524</v>
      </c>
      <c r="AP91" s="28" t="e">
        <f t="shared" si="30"/>
        <v>#REF!</v>
      </c>
      <c r="AQ91" s="43" t="e">
        <f t="shared" si="31"/>
        <v>#REF!</v>
      </c>
      <c r="AS91" s="52">
        <v>43929</v>
      </c>
      <c r="AT91" s="53">
        <v>34572833</v>
      </c>
      <c r="AU91" s="41">
        <f t="shared" si="23"/>
        <v>1582378</v>
      </c>
      <c r="AV91" s="28" t="e">
        <f t="shared" si="14"/>
        <v>#REF!</v>
      </c>
      <c r="AW91" s="43" t="e">
        <f t="shared" si="32"/>
        <v>#REF!</v>
      </c>
      <c r="AY91" s="40">
        <v>43929</v>
      </c>
      <c r="AZ91" s="53">
        <v>40147535</v>
      </c>
      <c r="BA91" s="41">
        <f t="shared" si="16"/>
        <v>1669452</v>
      </c>
      <c r="BB91" s="28" t="e">
        <f t="shared" si="17"/>
        <v>#REF!</v>
      </c>
      <c r="BC91" s="43" t="e">
        <f t="shared" si="33"/>
        <v>#REF!</v>
      </c>
    </row>
    <row r="92" spans="10:55" x14ac:dyDescent="0.25">
      <c r="J92" s="40">
        <v>43876</v>
      </c>
      <c r="K92" s="29">
        <v>21245790.405089155</v>
      </c>
      <c r="L92" s="41">
        <f t="shared" si="24"/>
        <v>697529.29810694233</v>
      </c>
      <c r="M92" s="34" t="e">
        <f t="shared" si="20"/>
        <v>#REF!</v>
      </c>
      <c r="N92" s="35" t="e">
        <f t="shared" si="25"/>
        <v>#REF!</v>
      </c>
      <c r="T92" s="42">
        <v>14054948.930731205</v>
      </c>
      <c r="U92" s="41">
        <f t="shared" si="10"/>
        <v>482321.74280395359</v>
      </c>
      <c r="V92" s="34" t="e">
        <f t="shared" si="21"/>
        <v>#REF!</v>
      </c>
      <c r="W92" s="34"/>
      <c r="X92" s="43" t="e">
        <f t="shared" si="26"/>
        <v>#REF!</v>
      </c>
      <c r="Z92" s="40">
        <v>43814</v>
      </c>
      <c r="AA92" s="29">
        <v>14016181</v>
      </c>
      <c r="AB92" s="29">
        <f t="shared" si="11"/>
        <v>518504</v>
      </c>
      <c r="AC92" s="34" t="e">
        <f t="shared" si="22"/>
        <v>#REF!</v>
      </c>
      <c r="AD92" s="43" t="e">
        <f t="shared" si="27"/>
        <v>#REF!</v>
      </c>
      <c r="AG92" s="40">
        <v>43753</v>
      </c>
      <c r="AH92" s="29">
        <v>21094331</v>
      </c>
      <c r="AI92" s="41">
        <f t="shared" si="12"/>
        <v>675717</v>
      </c>
      <c r="AJ92" s="28" t="e">
        <f t="shared" si="28"/>
        <v>#REF!</v>
      </c>
      <c r="AK92" s="43" t="e">
        <f t="shared" si="29"/>
        <v>#REF!</v>
      </c>
      <c r="AM92" s="40">
        <v>43661</v>
      </c>
      <c r="AN92" s="29">
        <f t="shared" si="13"/>
        <v>10431495</v>
      </c>
      <c r="AO92" s="41">
        <v>382261</v>
      </c>
      <c r="AP92" s="28" t="e">
        <f t="shared" si="30"/>
        <v>#REF!</v>
      </c>
      <c r="AQ92" s="43" t="e">
        <f t="shared" si="31"/>
        <v>#REF!</v>
      </c>
      <c r="AS92" s="52">
        <v>43959</v>
      </c>
      <c r="AT92" s="53">
        <v>32972766</v>
      </c>
      <c r="AU92" s="41">
        <f t="shared" si="23"/>
        <v>1600067</v>
      </c>
      <c r="AV92" s="28" t="e">
        <f t="shared" si="14"/>
        <v>#REF!</v>
      </c>
      <c r="AW92" s="43" t="e">
        <f t="shared" si="32"/>
        <v>#REF!</v>
      </c>
      <c r="AY92" s="40">
        <v>43959</v>
      </c>
      <c r="AZ92" s="53">
        <v>38470644</v>
      </c>
      <c r="BA92" s="41">
        <f t="shared" si="16"/>
        <v>1676891</v>
      </c>
      <c r="BB92" s="28" t="e">
        <f t="shared" si="17"/>
        <v>#REF!</v>
      </c>
      <c r="BC92" s="43" t="e">
        <f t="shared" si="33"/>
        <v>#REF!</v>
      </c>
    </row>
    <row r="93" spans="10:55" x14ac:dyDescent="0.25">
      <c r="J93" s="40">
        <v>43905</v>
      </c>
      <c r="K93" s="29">
        <v>20525207.39277507</v>
      </c>
      <c r="L93" s="41">
        <f t="shared" si="24"/>
        <v>720583.01231408492</v>
      </c>
      <c r="M93" s="34" t="e">
        <f t="shared" si="20"/>
        <v>#REF!</v>
      </c>
      <c r="N93" s="35" t="e">
        <f t="shared" si="25"/>
        <v>#REF!</v>
      </c>
      <c r="T93" s="42">
        <v>13555499.652933914</v>
      </c>
      <c r="U93" s="41">
        <f t="shared" si="10"/>
        <v>499449.27779729106</v>
      </c>
      <c r="V93" s="34" t="e">
        <f t="shared" si="21"/>
        <v>#REF!</v>
      </c>
      <c r="W93" s="34"/>
      <c r="X93" s="43" t="e">
        <f t="shared" si="26"/>
        <v>#REF!</v>
      </c>
      <c r="Z93" s="40">
        <v>43845</v>
      </c>
      <c r="AA93" s="29">
        <v>13506548</v>
      </c>
      <c r="AB93" s="29">
        <f t="shared" si="11"/>
        <v>509633</v>
      </c>
      <c r="AC93" s="34" t="e">
        <f t="shared" si="22"/>
        <v>#REF!</v>
      </c>
      <c r="AD93" s="43" t="e">
        <f t="shared" si="27"/>
        <v>#REF!</v>
      </c>
      <c r="AG93" s="40">
        <v>43784</v>
      </c>
      <c r="AH93" s="29">
        <v>20436306</v>
      </c>
      <c r="AI93" s="41">
        <f t="shared" si="12"/>
        <v>658025</v>
      </c>
      <c r="AJ93" s="28" t="e">
        <f t="shared" si="28"/>
        <v>#REF!</v>
      </c>
      <c r="AK93" s="43" t="e">
        <f t="shared" si="29"/>
        <v>#REF!</v>
      </c>
      <c r="AM93" s="40">
        <v>43692</v>
      </c>
      <c r="AN93" s="29">
        <f t="shared" si="13"/>
        <v>10059231</v>
      </c>
      <c r="AO93" s="41">
        <v>372264</v>
      </c>
      <c r="AP93" s="28" t="e">
        <f t="shared" si="30"/>
        <v>#REF!</v>
      </c>
      <c r="AQ93" s="43" t="e">
        <f t="shared" si="31"/>
        <v>#REF!</v>
      </c>
      <c r="AS93" s="52">
        <v>43990</v>
      </c>
      <c r="AT93" s="53">
        <v>31397653</v>
      </c>
      <c r="AU93" s="41">
        <f t="shared" si="23"/>
        <v>1575113</v>
      </c>
      <c r="AV93" s="28" t="e">
        <f t="shared" si="14"/>
        <v>#REF!</v>
      </c>
      <c r="AW93" s="43" t="e">
        <f t="shared" si="32"/>
        <v>#REF!</v>
      </c>
      <c r="AY93" s="40">
        <v>43990</v>
      </c>
      <c r="AZ93" s="53">
        <v>36834245</v>
      </c>
      <c r="BA93" s="41">
        <f t="shared" si="16"/>
        <v>1636399</v>
      </c>
      <c r="BB93" s="28" t="e">
        <f t="shared" si="17"/>
        <v>#REF!</v>
      </c>
      <c r="BC93" s="43" t="e">
        <f t="shared" si="33"/>
        <v>#REF!</v>
      </c>
    </row>
    <row r="94" spans="10:55" x14ac:dyDescent="0.25">
      <c r="J94" s="40">
        <v>43936</v>
      </c>
      <c r="K94" s="29">
        <v>19828557.618888959</v>
      </c>
      <c r="L94" s="41">
        <f t="shared" si="24"/>
        <v>696649.77388611063</v>
      </c>
      <c r="M94" s="34" t="e">
        <f t="shared" si="20"/>
        <v>#REF!</v>
      </c>
      <c r="N94" s="35" t="e">
        <f t="shared" si="25"/>
        <v>#REF!</v>
      </c>
      <c r="T94" s="42">
        <v>13073187.140637843</v>
      </c>
      <c r="U94" s="41">
        <f t="shared" si="10"/>
        <v>482312.51229607128</v>
      </c>
      <c r="V94" s="34" t="e">
        <f t="shared" si="21"/>
        <v>#REF!</v>
      </c>
      <c r="W94" s="34"/>
      <c r="X94" s="43" t="e">
        <f t="shared" si="26"/>
        <v>#REF!</v>
      </c>
      <c r="Z94" s="40">
        <v>43876</v>
      </c>
      <c r="AA94" s="29">
        <v>12996893</v>
      </c>
      <c r="AB94" s="29">
        <f t="shared" si="11"/>
        <v>509655</v>
      </c>
      <c r="AC94" s="34" t="e">
        <f t="shared" si="22"/>
        <v>#REF!</v>
      </c>
      <c r="AD94" s="43" t="e">
        <f t="shared" si="27"/>
        <v>#REF!</v>
      </c>
      <c r="AG94" s="40">
        <v>43814</v>
      </c>
      <c r="AH94" s="29">
        <v>19770930</v>
      </c>
      <c r="AI94" s="41">
        <f t="shared" si="12"/>
        <v>665376</v>
      </c>
      <c r="AJ94" s="28" t="e">
        <f t="shared" si="28"/>
        <v>#REF!</v>
      </c>
      <c r="AK94" s="43" t="e">
        <f t="shared" si="29"/>
        <v>#REF!</v>
      </c>
      <c r="AM94" s="40">
        <v>43723</v>
      </c>
      <c r="AN94" s="29">
        <f t="shared" si="13"/>
        <v>9697252</v>
      </c>
      <c r="AO94" s="41">
        <v>361979</v>
      </c>
      <c r="AP94" s="28" t="e">
        <f t="shared" si="30"/>
        <v>#REF!</v>
      </c>
      <c r="AQ94" s="43" t="e">
        <f t="shared" si="31"/>
        <v>#REF!</v>
      </c>
      <c r="AS94" s="52">
        <v>44020</v>
      </c>
      <c r="AT94" s="53">
        <v>29805919</v>
      </c>
      <c r="AU94" s="41">
        <f t="shared" si="23"/>
        <v>1591734</v>
      </c>
      <c r="AV94" s="28" t="e">
        <f t="shared" si="14"/>
        <v>#REF!</v>
      </c>
      <c r="AW94" s="43" t="e">
        <f t="shared" si="32"/>
        <v>#REF!</v>
      </c>
      <c r="AY94" s="40">
        <v>44020</v>
      </c>
      <c r="AZ94" s="53">
        <v>35191026</v>
      </c>
      <c r="BA94" s="41">
        <f t="shared" si="16"/>
        <v>1643219</v>
      </c>
      <c r="BB94" s="28" t="e">
        <f t="shared" si="17"/>
        <v>#REF!</v>
      </c>
      <c r="BC94" s="43" t="e">
        <f t="shared" si="33"/>
        <v>#REF!</v>
      </c>
    </row>
    <row r="95" spans="10:55" x14ac:dyDescent="0.25">
      <c r="J95" s="40">
        <v>43966</v>
      </c>
      <c r="K95" s="29">
        <v>19121293.068239149</v>
      </c>
      <c r="L95" s="41">
        <f t="shared" si="24"/>
        <v>707264.55064981058</v>
      </c>
      <c r="M95" s="34" t="e">
        <f t="shared" si="20"/>
        <v>#REF!</v>
      </c>
      <c r="N95" s="35" t="e">
        <f t="shared" si="25"/>
        <v>#REF!</v>
      </c>
      <c r="T95" s="42">
        <v>12582542.605553078</v>
      </c>
      <c r="U95" s="41">
        <f t="shared" si="10"/>
        <v>490644.5350847654</v>
      </c>
      <c r="V95" s="34" t="e">
        <f t="shared" si="21"/>
        <v>#REF!</v>
      </c>
      <c r="W95" s="34"/>
      <c r="X95" s="43" t="e">
        <f t="shared" si="26"/>
        <v>#REF!</v>
      </c>
      <c r="Z95" s="40">
        <v>43905</v>
      </c>
      <c r="AA95" s="29">
        <v>12472332</v>
      </c>
      <c r="AB95" s="29">
        <f t="shared" si="11"/>
        <v>524561</v>
      </c>
      <c r="AC95" s="34" t="e">
        <f t="shared" si="22"/>
        <v>#REF!</v>
      </c>
      <c r="AD95" s="43" t="e">
        <f t="shared" si="27"/>
        <v>#REF!</v>
      </c>
      <c r="AG95" s="40">
        <v>43845</v>
      </c>
      <c r="AH95" s="29">
        <v>19145242</v>
      </c>
      <c r="AI95" s="41">
        <f t="shared" si="12"/>
        <v>625688</v>
      </c>
      <c r="AJ95" s="28" t="e">
        <f t="shared" si="28"/>
        <v>#REF!</v>
      </c>
      <c r="AK95" s="43" t="e">
        <f t="shared" si="29"/>
        <v>#REF!</v>
      </c>
      <c r="AM95" s="40">
        <v>43753</v>
      </c>
      <c r="AN95" s="29">
        <f t="shared" si="13"/>
        <v>9348913</v>
      </c>
      <c r="AO95" s="41">
        <v>348339</v>
      </c>
      <c r="AP95" s="28" t="e">
        <f t="shared" si="30"/>
        <v>#REF!</v>
      </c>
      <c r="AQ95" s="43" t="e">
        <f t="shared" si="31"/>
        <v>#REF!</v>
      </c>
      <c r="AS95" s="52">
        <v>44051</v>
      </c>
      <c r="AT95" s="53">
        <v>28238899</v>
      </c>
      <c r="AU95" s="41">
        <f t="shared" si="23"/>
        <v>1567020</v>
      </c>
      <c r="AV95" s="28" t="e">
        <f t="shared" si="14"/>
        <v>#REF!</v>
      </c>
      <c r="AW95" s="43" t="e">
        <f t="shared" si="32"/>
        <v>#REF!</v>
      </c>
      <c r="AY95" s="40">
        <v>44051</v>
      </c>
      <c r="AZ95" s="53">
        <v>33588239</v>
      </c>
      <c r="BA95" s="41">
        <f t="shared" si="16"/>
        <v>1602787</v>
      </c>
      <c r="BB95" s="28" t="e">
        <f t="shared" si="17"/>
        <v>#REF!</v>
      </c>
      <c r="BC95" s="43" t="e">
        <f t="shared" si="33"/>
        <v>#REF!</v>
      </c>
    </row>
    <row r="96" spans="10:55" x14ac:dyDescent="0.25">
      <c r="J96" s="40">
        <v>43997</v>
      </c>
      <c r="K96" s="29">
        <v>18426267.245387096</v>
      </c>
      <c r="L96" s="41">
        <f t="shared" si="24"/>
        <v>695025.82285205275</v>
      </c>
      <c r="M96" s="34" t="e">
        <f t="shared" si="20"/>
        <v>#REF!</v>
      </c>
      <c r="N96" s="35" t="e">
        <f t="shared" si="25"/>
        <v>#REF!</v>
      </c>
      <c r="T96" s="42">
        <v>12100174.130997786</v>
      </c>
      <c r="U96" s="41">
        <f t="shared" si="10"/>
        <v>482368.47455529124</v>
      </c>
      <c r="V96" s="34" t="e">
        <f t="shared" si="21"/>
        <v>#REF!</v>
      </c>
      <c r="W96" s="34"/>
      <c r="X96" s="43" t="e">
        <f t="shared" si="26"/>
        <v>#REF!</v>
      </c>
      <c r="Z96" s="40">
        <v>43936</v>
      </c>
      <c r="AA96" s="29">
        <v>11978656</v>
      </c>
      <c r="AB96" s="29">
        <f t="shared" si="11"/>
        <v>493676</v>
      </c>
      <c r="AC96" s="34" t="e">
        <f t="shared" si="22"/>
        <v>#REF!</v>
      </c>
      <c r="AD96" s="43" t="e">
        <f t="shared" si="27"/>
        <v>#REF!</v>
      </c>
      <c r="AG96" s="40">
        <v>43876</v>
      </c>
      <c r="AH96" s="29">
        <v>18519236</v>
      </c>
      <c r="AI96" s="41">
        <f t="shared" si="12"/>
        <v>626006</v>
      </c>
      <c r="AJ96" s="28" t="e">
        <f t="shared" si="28"/>
        <v>#REF!</v>
      </c>
      <c r="AK96" s="43" t="e">
        <f t="shared" si="29"/>
        <v>#REF!</v>
      </c>
      <c r="AM96" s="40">
        <v>43784</v>
      </c>
      <c r="AN96" s="29">
        <f t="shared" si="13"/>
        <v>9010332</v>
      </c>
      <c r="AO96" s="41">
        <v>338581</v>
      </c>
      <c r="AP96" s="28" t="e">
        <f t="shared" si="30"/>
        <v>#REF!</v>
      </c>
      <c r="AQ96" s="43" t="e">
        <f t="shared" si="31"/>
        <v>#REF!</v>
      </c>
      <c r="AS96" s="52">
        <v>44082</v>
      </c>
      <c r="AT96" s="53">
        <v>26675800</v>
      </c>
      <c r="AU96" s="41">
        <f t="shared" si="23"/>
        <v>1563099</v>
      </c>
      <c r="AV96" s="28" t="e">
        <f t="shared" si="14"/>
        <v>#REF!</v>
      </c>
      <c r="AW96" s="43" t="e">
        <f t="shared" si="32"/>
        <v>#REF!</v>
      </c>
      <c r="AY96" s="40">
        <v>44082</v>
      </c>
      <c r="AZ96" s="53">
        <v>32003065</v>
      </c>
      <c r="BA96" s="41">
        <f t="shared" si="16"/>
        <v>1585174</v>
      </c>
      <c r="BB96" s="28" t="e">
        <f t="shared" si="17"/>
        <v>#REF!</v>
      </c>
      <c r="BC96" s="43" t="e">
        <f t="shared" si="33"/>
        <v>#REF!</v>
      </c>
    </row>
    <row r="97" spans="10:55" x14ac:dyDescent="0.25">
      <c r="J97" s="40">
        <v>44027</v>
      </c>
      <c r="K97" s="29">
        <v>17721216.974038187</v>
      </c>
      <c r="L97" s="41">
        <f t="shared" si="24"/>
        <v>705050.27134890854</v>
      </c>
      <c r="M97" s="34" t="e">
        <f t="shared" si="20"/>
        <v>#REF!</v>
      </c>
      <c r="N97" s="35" t="e">
        <f t="shared" si="25"/>
        <v>#REF!</v>
      </c>
      <c r="T97" s="42">
        <v>11612398.84726334</v>
      </c>
      <c r="U97" s="41">
        <f t="shared" ref="U97:U124" si="34">+T96-T97</f>
        <v>487775.28373444639</v>
      </c>
      <c r="V97" s="34" t="e">
        <f t="shared" si="21"/>
        <v>#REF!</v>
      </c>
      <c r="W97" s="34"/>
      <c r="X97" s="43" t="e">
        <f t="shared" si="26"/>
        <v>#REF!</v>
      </c>
      <c r="Z97" s="40">
        <v>43966</v>
      </c>
      <c r="AA97" s="29">
        <v>11494187</v>
      </c>
      <c r="AB97" s="29">
        <f t="shared" ref="AB97:AB123" si="35">+AA96-AA97</f>
        <v>484469</v>
      </c>
      <c r="AC97" s="34" t="e">
        <f t="shared" si="22"/>
        <v>#REF!</v>
      </c>
      <c r="AD97" s="43" t="e">
        <f t="shared" si="27"/>
        <v>#REF!</v>
      </c>
      <c r="AG97" s="40">
        <v>43905</v>
      </c>
      <c r="AH97" s="29">
        <v>17917957</v>
      </c>
      <c r="AI97" s="41">
        <f t="shared" ref="AI97:AI128" si="36">+AH96-AH97</f>
        <v>601279</v>
      </c>
      <c r="AJ97" s="28" t="e">
        <f t="shared" si="28"/>
        <v>#REF!</v>
      </c>
      <c r="AK97" s="43" t="e">
        <f t="shared" si="29"/>
        <v>#REF!</v>
      </c>
      <c r="AM97" s="40">
        <v>43814</v>
      </c>
      <c r="AN97" s="29">
        <f t="shared" ref="AN97:AN123" si="37">AN96-AO97</f>
        <v>8665694</v>
      </c>
      <c r="AO97" s="41">
        <v>344638</v>
      </c>
      <c r="AP97" s="28" t="e">
        <f t="shared" si="30"/>
        <v>#REF!</v>
      </c>
      <c r="AQ97" s="43" t="e">
        <f t="shared" si="31"/>
        <v>#REF!</v>
      </c>
      <c r="AS97" s="52">
        <v>44112</v>
      </c>
      <c r="AT97" s="53">
        <v>25097298</v>
      </c>
      <c r="AU97" s="41">
        <f t="shared" si="23"/>
        <v>1578502</v>
      </c>
      <c r="AV97" s="28" t="e">
        <f t="shared" ref="AV97:AV114" si="38">+YEARFRAC($C$1,AS97)</f>
        <v>#REF!</v>
      </c>
      <c r="AW97" s="43" t="e">
        <f t="shared" si="32"/>
        <v>#REF!</v>
      </c>
      <c r="AY97" s="40">
        <v>44112</v>
      </c>
      <c r="AZ97" s="53">
        <v>30407535</v>
      </c>
      <c r="BA97" s="41">
        <f t="shared" ref="BA97:BA117" si="39">+AZ96-AZ97</f>
        <v>1595530</v>
      </c>
      <c r="BB97" s="28" t="e">
        <f t="shared" ref="BB97:BB117" si="40">+YEARFRAC($C$1,AY97)</f>
        <v>#REF!</v>
      </c>
      <c r="BC97" s="43" t="e">
        <f t="shared" si="33"/>
        <v>#REF!</v>
      </c>
    </row>
    <row r="98" spans="10:55" x14ac:dyDescent="0.25">
      <c r="J98" s="40">
        <v>44058</v>
      </c>
      <c r="K98" s="29">
        <v>17028044.538162544</v>
      </c>
      <c r="L98" s="41">
        <f t="shared" si="24"/>
        <v>693172.43587564304</v>
      </c>
      <c r="M98" s="34" t="e">
        <f t="shared" ref="M98:M123" si="41">+YEARFRAC($C$1,J98)</f>
        <v>#REF!</v>
      </c>
      <c r="N98" s="35" t="e">
        <f t="shared" si="25"/>
        <v>#REF!</v>
      </c>
      <c r="T98" s="42">
        <v>11149921.925987534</v>
      </c>
      <c r="U98" s="41">
        <f t="shared" si="34"/>
        <v>462476.92127580568</v>
      </c>
      <c r="V98" s="34" t="e">
        <f t="shared" ref="V98:V124" si="42">+YEARFRAC($C$1,J98)</f>
        <v>#REF!</v>
      </c>
      <c r="W98" s="34"/>
      <c r="X98" s="43" t="e">
        <f t="shared" si="26"/>
        <v>#REF!</v>
      </c>
      <c r="Z98" s="40">
        <v>43997</v>
      </c>
      <c r="AA98" s="29">
        <v>11034200</v>
      </c>
      <c r="AB98" s="29">
        <f t="shared" si="35"/>
        <v>459987</v>
      </c>
      <c r="AC98" s="34" t="e">
        <f t="shared" ref="AC98:AC123" si="43">+YEARFRAC($C$1,Z98)</f>
        <v>#REF!</v>
      </c>
      <c r="AD98" s="43" t="e">
        <f t="shared" si="27"/>
        <v>#REF!</v>
      </c>
      <c r="AG98" s="40">
        <v>43936</v>
      </c>
      <c r="AH98" s="29">
        <v>17313641</v>
      </c>
      <c r="AI98" s="41">
        <f t="shared" si="36"/>
        <v>604316</v>
      </c>
      <c r="AJ98" s="28" t="e">
        <f t="shared" si="28"/>
        <v>#REF!</v>
      </c>
      <c r="AK98" s="43" t="e">
        <f t="shared" si="29"/>
        <v>#REF!</v>
      </c>
      <c r="AM98" s="40">
        <v>43845</v>
      </c>
      <c r="AN98" s="29">
        <f t="shared" si="37"/>
        <v>8327430</v>
      </c>
      <c r="AO98" s="41">
        <v>338264</v>
      </c>
      <c r="AP98" s="28" t="e">
        <f t="shared" si="30"/>
        <v>#REF!</v>
      </c>
      <c r="AQ98" s="43" t="e">
        <f t="shared" si="31"/>
        <v>#REF!</v>
      </c>
      <c r="AS98" s="52">
        <v>44143</v>
      </c>
      <c r="AT98" s="53">
        <v>23542649</v>
      </c>
      <c r="AU98" s="41">
        <f t="shared" ref="AU98:AU114" si="44">+AT97-AT98</f>
        <v>1554649</v>
      </c>
      <c r="AV98" s="28" t="e">
        <f t="shared" si="38"/>
        <v>#REF!</v>
      </c>
      <c r="AW98" s="43" t="e">
        <f t="shared" si="32"/>
        <v>#REF!</v>
      </c>
      <c r="AY98" s="40">
        <v>44143</v>
      </c>
      <c r="AZ98" s="53">
        <v>28843810</v>
      </c>
      <c r="BA98" s="41">
        <f t="shared" si="39"/>
        <v>1563725</v>
      </c>
      <c r="BB98" s="28" t="e">
        <f t="shared" si="40"/>
        <v>#REF!</v>
      </c>
      <c r="BC98" s="43" t="e">
        <f t="shared" si="33"/>
        <v>#REF!</v>
      </c>
    </row>
    <row r="99" spans="10:55" x14ac:dyDescent="0.25">
      <c r="J99" s="40">
        <v>44089</v>
      </c>
      <c r="K99" s="29">
        <v>16335784.382327706</v>
      </c>
      <c r="L99" s="41">
        <f t="shared" ref="L99:L123" si="45">+K98-K99</f>
        <v>692260.15583483875</v>
      </c>
      <c r="M99" s="34" t="e">
        <f t="shared" si="41"/>
        <v>#REF!</v>
      </c>
      <c r="N99" s="35" t="e">
        <f t="shared" ref="N99:N123" si="46">+M99*L99</f>
        <v>#REF!</v>
      </c>
      <c r="T99" s="42">
        <v>10704914.61614125</v>
      </c>
      <c r="U99" s="41">
        <f t="shared" si="34"/>
        <v>445007.30984628387</v>
      </c>
      <c r="V99" s="34" t="e">
        <f t="shared" si="42"/>
        <v>#REF!</v>
      </c>
      <c r="W99" s="34"/>
      <c r="X99" s="43" t="e">
        <f t="shared" ref="X99:X124" si="47">+U99*V99</f>
        <v>#REF!</v>
      </c>
      <c r="Z99" s="40">
        <v>44027</v>
      </c>
      <c r="AA99" s="29">
        <v>10581097</v>
      </c>
      <c r="AB99" s="29">
        <f t="shared" si="35"/>
        <v>453103</v>
      </c>
      <c r="AC99" s="34" t="e">
        <f t="shared" si="43"/>
        <v>#REF!</v>
      </c>
      <c r="AD99" s="43" t="e">
        <f t="shared" ref="AD99:AD123" si="48">+AC99*AB99</f>
        <v>#REF!</v>
      </c>
      <c r="AG99" s="40">
        <v>43966</v>
      </c>
      <c r="AH99" s="29">
        <v>16722414</v>
      </c>
      <c r="AI99" s="41">
        <f t="shared" si="36"/>
        <v>591227</v>
      </c>
      <c r="AJ99" s="28" t="e">
        <f t="shared" si="28"/>
        <v>#REF!</v>
      </c>
      <c r="AK99" s="43" t="e">
        <f t="shared" si="29"/>
        <v>#REF!</v>
      </c>
      <c r="AM99" s="40">
        <v>43876</v>
      </c>
      <c r="AN99" s="29">
        <f t="shared" si="37"/>
        <v>7989323</v>
      </c>
      <c r="AO99" s="41">
        <v>338107</v>
      </c>
      <c r="AP99" s="28" t="e">
        <f t="shared" si="30"/>
        <v>#REF!</v>
      </c>
      <c r="AQ99" s="43" t="e">
        <f t="shared" si="31"/>
        <v>#REF!</v>
      </c>
      <c r="AS99" s="52">
        <v>44173</v>
      </c>
      <c r="AT99" s="53">
        <v>21973425</v>
      </c>
      <c r="AU99" s="41">
        <f t="shared" si="44"/>
        <v>1569224</v>
      </c>
      <c r="AV99" s="28" t="e">
        <f t="shared" si="38"/>
        <v>#REF!</v>
      </c>
      <c r="AW99" s="43" t="e">
        <f t="shared" si="32"/>
        <v>#REF!</v>
      </c>
      <c r="AY99" s="40">
        <v>44173</v>
      </c>
      <c r="AZ99" s="53">
        <v>27264958</v>
      </c>
      <c r="BA99" s="41">
        <f t="shared" si="39"/>
        <v>1578852</v>
      </c>
      <c r="BB99" s="28" t="e">
        <f t="shared" si="40"/>
        <v>#REF!</v>
      </c>
      <c r="BC99" s="43" t="e">
        <f t="shared" si="33"/>
        <v>#REF!</v>
      </c>
    </row>
    <row r="100" spans="10:55" x14ac:dyDescent="0.25">
      <c r="J100" s="40">
        <v>44119</v>
      </c>
      <c r="K100" s="29">
        <v>15633932.526122173</v>
      </c>
      <c r="L100" s="41">
        <f t="shared" si="45"/>
        <v>701851.85620553233</v>
      </c>
      <c r="M100" s="34" t="e">
        <f t="shared" si="41"/>
        <v>#REF!</v>
      </c>
      <c r="N100" s="35" t="e">
        <f t="shared" si="46"/>
        <v>#REF!</v>
      </c>
      <c r="T100" s="42">
        <v>10264358.055735365</v>
      </c>
      <c r="U100" s="41">
        <f t="shared" si="34"/>
        <v>440556.5604058858</v>
      </c>
      <c r="V100" s="34" t="e">
        <f t="shared" si="42"/>
        <v>#REF!</v>
      </c>
      <c r="W100" s="34"/>
      <c r="X100" s="43" t="e">
        <f t="shared" si="47"/>
        <v>#REF!</v>
      </c>
      <c r="Z100" s="40">
        <v>44058</v>
      </c>
      <c r="AA100" s="29">
        <v>10136226</v>
      </c>
      <c r="AB100" s="29">
        <f t="shared" si="35"/>
        <v>444871</v>
      </c>
      <c r="AC100" s="34" t="e">
        <f t="shared" si="43"/>
        <v>#REF!</v>
      </c>
      <c r="AD100" s="43" t="e">
        <f t="shared" si="48"/>
        <v>#REF!</v>
      </c>
      <c r="AG100" s="40">
        <v>43997</v>
      </c>
      <c r="AH100" s="29">
        <v>16131761</v>
      </c>
      <c r="AI100" s="41">
        <f t="shared" si="36"/>
        <v>590653</v>
      </c>
      <c r="AJ100" s="28" t="e">
        <f t="shared" si="28"/>
        <v>#REF!</v>
      </c>
      <c r="AK100" s="43" t="e">
        <f t="shared" si="29"/>
        <v>#REF!</v>
      </c>
      <c r="AM100" s="40">
        <v>43905</v>
      </c>
      <c r="AN100" s="29">
        <f t="shared" si="37"/>
        <v>7639396</v>
      </c>
      <c r="AO100" s="41">
        <v>349927</v>
      </c>
      <c r="AP100" s="28" t="e">
        <f t="shared" si="30"/>
        <v>#REF!</v>
      </c>
      <c r="AQ100" s="43" t="e">
        <f t="shared" si="31"/>
        <v>#REF!</v>
      </c>
      <c r="AS100" s="52">
        <v>44204</v>
      </c>
      <c r="AT100" s="53">
        <v>20427620</v>
      </c>
      <c r="AU100" s="41">
        <f t="shared" si="44"/>
        <v>1545805</v>
      </c>
      <c r="AV100" s="28" t="e">
        <f t="shared" si="38"/>
        <v>#REF!</v>
      </c>
      <c r="AW100" s="43" t="e">
        <f t="shared" si="32"/>
        <v>#REF!</v>
      </c>
      <c r="AY100" s="40">
        <v>44204</v>
      </c>
      <c r="AZ100" s="53">
        <v>25713844</v>
      </c>
      <c r="BA100" s="41">
        <f t="shared" si="39"/>
        <v>1551114</v>
      </c>
      <c r="BB100" s="28" t="e">
        <f t="shared" si="40"/>
        <v>#REF!</v>
      </c>
      <c r="BC100" s="43" t="e">
        <f t="shared" si="33"/>
        <v>#REF!</v>
      </c>
    </row>
    <row r="101" spans="10:55" x14ac:dyDescent="0.25">
      <c r="J101" s="40">
        <v>44150</v>
      </c>
      <c r="K101" s="29">
        <v>14943295.411468515</v>
      </c>
      <c r="L101" s="41">
        <f t="shared" si="45"/>
        <v>690637.11465365812</v>
      </c>
      <c r="M101" s="34" t="e">
        <f t="shared" si="41"/>
        <v>#REF!</v>
      </c>
      <c r="N101" s="35" t="e">
        <f t="shared" si="46"/>
        <v>#REF!</v>
      </c>
      <c r="T101" s="42">
        <v>9838623.8181913886</v>
      </c>
      <c r="U101" s="41">
        <f t="shared" si="34"/>
        <v>425734.23754397593</v>
      </c>
      <c r="V101" s="34" t="e">
        <f t="shared" si="42"/>
        <v>#REF!</v>
      </c>
      <c r="W101" s="34"/>
      <c r="X101" s="43" t="e">
        <f t="shared" si="47"/>
        <v>#REF!</v>
      </c>
      <c r="Z101" s="40">
        <v>44089</v>
      </c>
      <c r="AA101" s="29">
        <v>9691607</v>
      </c>
      <c r="AB101" s="29">
        <f t="shared" si="35"/>
        <v>444619</v>
      </c>
      <c r="AC101" s="34" t="e">
        <f t="shared" si="43"/>
        <v>#REF!</v>
      </c>
      <c r="AD101" s="43" t="e">
        <f t="shared" si="48"/>
        <v>#REF!</v>
      </c>
      <c r="AG101" s="40">
        <v>44027</v>
      </c>
      <c r="AH101" s="29">
        <v>15529538</v>
      </c>
      <c r="AI101" s="41">
        <f t="shared" si="36"/>
        <v>602223</v>
      </c>
      <c r="AJ101" s="28" t="e">
        <f t="shared" ref="AJ101:AJ128" si="49">+YEARFRAC($C$1,AG101)</f>
        <v>#REF!</v>
      </c>
      <c r="AK101" s="43" t="e">
        <f t="shared" si="29"/>
        <v>#REF!</v>
      </c>
      <c r="AM101" s="40">
        <v>43936</v>
      </c>
      <c r="AN101" s="29">
        <f t="shared" si="37"/>
        <v>7301457</v>
      </c>
      <c r="AO101" s="41">
        <v>337939</v>
      </c>
      <c r="AP101" s="28" t="e">
        <f t="shared" si="30"/>
        <v>#REF!</v>
      </c>
      <c r="AQ101" s="43" t="e">
        <f t="shared" si="31"/>
        <v>#REF!</v>
      </c>
      <c r="AS101" s="52">
        <v>44235</v>
      </c>
      <c r="AT101" s="53">
        <v>18886475</v>
      </c>
      <c r="AU101" s="41">
        <f t="shared" si="44"/>
        <v>1541145</v>
      </c>
      <c r="AV101" s="28" t="e">
        <f t="shared" si="38"/>
        <v>#REF!</v>
      </c>
      <c r="AW101" s="43" t="e">
        <f t="shared" si="32"/>
        <v>#REF!</v>
      </c>
      <c r="AY101" s="40">
        <v>44235</v>
      </c>
      <c r="AZ101" s="53">
        <v>24167095</v>
      </c>
      <c r="BA101" s="41">
        <f t="shared" si="39"/>
        <v>1546749</v>
      </c>
      <c r="BB101" s="28" t="e">
        <f t="shared" si="40"/>
        <v>#REF!</v>
      </c>
      <c r="BC101" s="43" t="e">
        <f t="shared" si="33"/>
        <v>#REF!</v>
      </c>
    </row>
    <row r="102" spans="10:55" x14ac:dyDescent="0.25">
      <c r="J102" s="40">
        <v>44180</v>
      </c>
      <c r="K102" s="29">
        <v>14243355.367471699</v>
      </c>
      <c r="L102" s="41">
        <f t="shared" si="45"/>
        <v>699940.0439968165</v>
      </c>
      <c r="M102" s="34" t="e">
        <f t="shared" si="41"/>
        <v>#REF!</v>
      </c>
      <c r="N102" s="35" t="e">
        <f t="shared" si="46"/>
        <v>#REF!</v>
      </c>
      <c r="T102" s="42">
        <v>9405665.7235385943</v>
      </c>
      <c r="U102" s="41">
        <f t="shared" si="34"/>
        <v>432958.0946527943</v>
      </c>
      <c r="V102" s="34" t="e">
        <f t="shared" si="42"/>
        <v>#REF!</v>
      </c>
      <c r="W102" s="34"/>
      <c r="X102" s="43" t="e">
        <f t="shared" si="47"/>
        <v>#REF!</v>
      </c>
      <c r="Z102" s="40">
        <v>44119</v>
      </c>
      <c r="AA102" s="29">
        <v>9239551</v>
      </c>
      <c r="AB102" s="29">
        <f t="shared" si="35"/>
        <v>452056</v>
      </c>
      <c r="AC102" s="34" t="e">
        <f t="shared" si="43"/>
        <v>#REF!</v>
      </c>
      <c r="AD102" s="43" t="e">
        <f t="shared" si="48"/>
        <v>#REF!</v>
      </c>
      <c r="AG102" s="40">
        <v>44058</v>
      </c>
      <c r="AH102" s="29">
        <v>14939848</v>
      </c>
      <c r="AI102" s="41">
        <f t="shared" si="36"/>
        <v>589690</v>
      </c>
      <c r="AJ102" s="28" t="e">
        <f t="shared" si="49"/>
        <v>#REF!</v>
      </c>
      <c r="AK102" s="43" t="e">
        <f t="shared" ref="AK102:AK128" si="50">AI102*AJ102</f>
        <v>#REF!</v>
      </c>
      <c r="AM102" s="40">
        <v>43966</v>
      </c>
      <c r="AN102" s="29">
        <f t="shared" si="37"/>
        <v>6957824</v>
      </c>
      <c r="AO102" s="41">
        <v>343633</v>
      </c>
      <c r="AP102" s="28" t="e">
        <f t="shared" si="30"/>
        <v>#REF!</v>
      </c>
      <c r="AQ102" s="43" t="e">
        <f t="shared" si="31"/>
        <v>#REF!</v>
      </c>
      <c r="AS102" s="52">
        <v>44263</v>
      </c>
      <c r="AT102" s="53">
        <v>17296191</v>
      </c>
      <c r="AU102" s="41">
        <f t="shared" si="44"/>
        <v>1590284</v>
      </c>
      <c r="AV102" s="28" t="e">
        <f t="shared" si="38"/>
        <v>#REF!</v>
      </c>
      <c r="AW102" s="43" t="e">
        <f t="shared" si="32"/>
        <v>#REF!</v>
      </c>
      <c r="AY102" s="40">
        <v>44263</v>
      </c>
      <c r="AZ102" s="53">
        <v>22560797</v>
      </c>
      <c r="BA102" s="41">
        <f t="shared" si="39"/>
        <v>1606298</v>
      </c>
      <c r="BB102" s="28" t="e">
        <f t="shared" si="40"/>
        <v>#REF!</v>
      </c>
      <c r="BC102" s="43" t="e">
        <f t="shared" si="33"/>
        <v>#REF!</v>
      </c>
    </row>
    <row r="103" spans="10:55" x14ac:dyDescent="0.25">
      <c r="J103" s="40">
        <v>44211</v>
      </c>
      <c r="K103" s="29">
        <v>13554398.614188118</v>
      </c>
      <c r="L103" s="41">
        <f t="shared" si="45"/>
        <v>688956.75328358077</v>
      </c>
      <c r="M103" s="34" t="e">
        <f t="shared" si="41"/>
        <v>#REF!</v>
      </c>
      <c r="N103" s="35" t="e">
        <f t="shared" si="46"/>
        <v>#REF!</v>
      </c>
      <c r="T103" s="42">
        <v>8980355.6118003</v>
      </c>
      <c r="U103" s="41">
        <f t="shared" si="34"/>
        <v>425310.11173829436</v>
      </c>
      <c r="V103" s="34" t="e">
        <f t="shared" si="42"/>
        <v>#REF!</v>
      </c>
      <c r="W103" s="34"/>
      <c r="X103" s="43" t="e">
        <f t="shared" si="47"/>
        <v>#REF!</v>
      </c>
      <c r="Z103" s="40">
        <v>44150</v>
      </c>
      <c r="AA103" s="29">
        <v>8795307</v>
      </c>
      <c r="AB103" s="29">
        <f t="shared" si="35"/>
        <v>444244</v>
      </c>
      <c r="AC103" s="34" t="e">
        <f t="shared" si="43"/>
        <v>#REF!</v>
      </c>
      <c r="AD103" s="43" t="e">
        <f t="shared" si="48"/>
        <v>#REF!</v>
      </c>
      <c r="AG103" s="40">
        <v>44089</v>
      </c>
      <c r="AH103" s="29">
        <v>14338844</v>
      </c>
      <c r="AI103" s="41">
        <f t="shared" si="36"/>
        <v>601004</v>
      </c>
      <c r="AJ103" s="28" t="e">
        <f t="shared" si="49"/>
        <v>#REF!</v>
      </c>
      <c r="AK103" s="43" t="e">
        <f t="shared" si="50"/>
        <v>#REF!</v>
      </c>
      <c r="AM103" s="40">
        <v>43997</v>
      </c>
      <c r="AN103" s="29">
        <f t="shared" si="37"/>
        <v>6620033</v>
      </c>
      <c r="AO103" s="41">
        <v>337791</v>
      </c>
      <c r="AP103" s="28" t="e">
        <f t="shared" si="30"/>
        <v>#REF!</v>
      </c>
      <c r="AQ103" s="43" t="e">
        <f t="shared" si="31"/>
        <v>#REF!</v>
      </c>
      <c r="AS103" s="52">
        <v>44294</v>
      </c>
      <c r="AT103" s="53">
        <v>15763434</v>
      </c>
      <c r="AU103" s="41">
        <f t="shared" si="44"/>
        <v>1532757</v>
      </c>
      <c r="AV103" s="28" t="e">
        <f t="shared" si="38"/>
        <v>#REF!</v>
      </c>
      <c r="AW103" s="43" t="e">
        <f t="shared" si="32"/>
        <v>#REF!</v>
      </c>
      <c r="AY103" s="40">
        <v>44294</v>
      </c>
      <c r="AZ103" s="53">
        <v>21020110</v>
      </c>
      <c r="BA103" s="41">
        <f t="shared" si="39"/>
        <v>1540687</v>
      </c>
      <c r="BB103" s="28" t="e">
        <f t="shared" si="40"/>
        <v>#REF!</v>
      </c>
      <c r="BC103" s="43" t="e">
        <f t="shared" si="33"/>
        <v>#REF!</v>
      </c>
    </row>
    <row r="104" spans="10:55" x14ac:dyDescent="0.25">
      <c r="J104" s="40">
        <v>44242</v>
      </c>
      <c r="K104" s="29">
        <v>12867500.754702235</v>
      </c>
      <c r="L104" s="41">
        <f t="shared" si="45"/>
        <v>686897.85948588327</v>
      </c>
      <c r="M104" s="34" t="e">
        <f t="shared" si="41"/>
        <v>#REF!</v>
      </c>
      <c r="N104" s="35" t="e">
        <f t="shared" si="46"/>
        <v>#REF!</v>
      </c>
      <c r="T104" s="42">
        <v>8555254.5817593392</v>
      </c>
      <c r="U104" s="41">
        <f t="shared" si="34"/>
        <v>425101.03004096076</v>
      </c>
      <c r="V104" s="34" t="e">
        <f t="shared" si="42"/>
        <v>#REF!</v>
      </c>
      <c r="W104" s="34"/>
      <c r="X104" s="43" t="e">
        <f t="shared" si="47"/>
        <v>#REF!</v>
      </c>
      <c r="Z104" s="40">
        <v>44180</v>
      </c>
      <c r="AA104" s="29">
        <v>8343816</v>
      </c>
      <c r="AB104" s="29">
        <f t="shared" si="35"/>
        <v>451491</v>
      </c>
      <c r="AC104" s="34" t="e">
        <f t="shared" si="43"/>
        <v>#REF!</v>
      </c>
      <c r="AD104" s="43" t="e">
        <f t="shared" si="48"/>
        <v>#REF!</v>
      </c>
      <c r="AG104" s="40">
        <v>44119</v>
      </c>
      <c r="AH104" s="29">
        <v>13750011</v>
      </c>
      <c r="AI104" s="41">
        <f t="shared" si="36"/>
        <v>588833</v>
      </c>
      <c r="AJ104" s="28" t="e">
        <f t="shared" si="49"/>
        <v>#REF!</v>
      </c>
      <c r="AK104" s="43" t="e">
        <f t="shared" si="50"/>
        <v>#REF!</v>
      </c>
      <c r="AM104" s="40">
        <v>44027</v>
      </c>
      <c r="AN104" s="29">
        <f t="shared" si="37"/>
        <v>6276699</v>
      </c>
      <c r="AO104" s="41">
        <v>343334</v>
      </c>
      <c r="AP104" s="28" t="e">
        <f t="shared" ref="AP104:AP123" si="51">+YEARFRAC($C$1,AM104)</f>
        <v>#REF!</v>
      </c>
      <c r="AQ104" s="43" t="e">
        <f t="shared" si="31"/>
        <v>#REF!</v>
      </c>
      <c r="AS104" s="52">
        <v>44324</v>
      </c>
      <c r="AT104" s="53">
        <v>14217906</v>
      </c>
      <c r="AU104" s="41">
        <f t="shared" si="44"/>
        <v>1545528</v>
      </c>
      <c r="AV104" s="28" t="e">
        <f t="shared" si="38"/>
        <v>#REF!</v>
      </c>
      <c r="AW104" s="43" t="e">
        <f t="shared" si="32"/>
        <v>#REF!</v>
      </c>
      <c r="AY104" s="40">
        <v>44324</v>
      </c>
      <c r="AZ104" s="53">
        <v>19462511</v>
      </c>
      <c r="BA104" s="41">
        <f t="shared" si="39"/>
        <v>1557599</v>
      </c>
      <c r="BB104" s="28" t="e">
        <f t="shared" si="40"/>
        <v>#REF!</v>
      </c>
      <c r="BC104" s="43" t="e">
        <f t="shared" si="33"/>
        <v>#REF!</v>
      </c>
    </row>
    <row r="105" spans="10:55" x14ac:dyDescent="0.25">
      <c r="J105" s="40">
        <v>44270</v>
      </c>
      <c r="K105" s="29">
        <v>12153694.497961059</v>
      </c>
      <c r="L105" s="41">
        <f t="shared" si="45"/>
        <v>713806.25674117543</v>
      </c>
      <c r="M105" s="34" t="e">
        <f t="shared" si="41"/>
        <v>#REF!</v>
      </c>
      <c r="N105" s="35" t="e">
        <f t="shared" si="46"/>
        <v>#REF!</v>
      </c>
      <c r="T105" s="42">
        <v>8108927.8730518296</v>
      </c>
      <c r="U105" s="41">
        <f t="shared" si="34"/>
        <v>446326.70870750956</v>
      </c>
      <c r="V105" s="34" t="e">
        <f t="shared" si="42"/>
        <v>#REF!</v>
      </c>
      <c r="W105" s="34"/>
      <c r="X105" s="43" t="e">
        <f t="shared" si="47"/>
        <v>#REF!</v>
      </c>
      <c r="Z105" s="40">
        <v>44211</v>
      </c>
      <c r="AA105" s="29">
        <v>7899856</v>
      </c>
      <c r="AB105" s="29">
        <f t="shared" si="35"/>
        <v>443960</v>
      </c>
      <c r="AC105" s="34" t="e">
        <f t="shared" si="43"/>
        <v>#REF!</v>
      </c>
      <c r="AD105" s="43" t="e">
        <f t="shared" si="48"/>
        <v>#REF!</v>
      </c>
      <c r="AG105" s="40">
        <v>44150</v>
      </c>
      <c r="AH105" s="29">
        <v>13161759</v>
      </c>
      <c r="AI105" s="41">
        <f t="shared" si="36"/>
        <v>588252</v>
      </c>
      <c r="AJ105" s="28" t="e">
        <f t="shared" si="49"/>
        <v>#REF!</v>
      </c>
      <c r="AK105" s="43" t="e">
        <f t="shared" si="50"/>
        <v>#REF!</v>
      </c>
      <c r="AM105" s="40">
        <v>44058</v>
      </c>
      <c r="AN105" s="29">
        <f t="shared" si="37"/>
        <v>5939089</v>
      </c>
      <c r="AO105" s="41">
        <v>337610</v>
      </c>
      <c r="AP105" s="28" t="e">
        <f t="shared" si="51"/>
        <v>#REF!</v>
      </c>
      <c r="AQ105" s="43" t="e">
        <f t="shared" ref="AQ105:AQ128" si="52">AO105*AP105</f>
        <v>#REF!</v>
      </c>
      <c r="AS105" s="52">
        <v>44355</v>
      </c>
      <c r="AT105" s="53">
        <v>12695530</v>
      </c>
      <c r="AU105" s="41">
        <f t="shared" si="44"/>
        <v>1522376</v>
      </c>
      <c r="AV105" s="28" t="e">
        <f t="shared" si="38"/>
        <v>#REF!</v>
      </c>
      <c r="AW105" s="43" t="e">
        <f t="shared" ref="AW105:AW114" si="53">AU105*AV105</f>
        <v>#REF!</v>
      </c>
      <c r="AY105" s="40">
        <v>44355</v>
      </c>
      <c r="AZ105" s="53">
        <v>17928357</v>
      </c>
      <c r="BA105" s="41">
        <f t="shared" si="39"/>
        <v>1534154</v>
      </c>
      <c r="BB105" s="28" t="e">
        <f t="shared" si="40"/>
        <v>#REF!</v>
      </c>
      <c r="BC105" s="43" t="e">
        <f t="shared" ref="BC105:BC117" si="54">BA105*BB105</f>
        <v>#REF!</v>
      </c>
    </row>
    <row r="106" spans="10:55" x14ac:dyDescent="0.25">
      <c r="J106" s="40">
        <v>44301</v>
      </c>
      <c r="K106" s="29">
        <v>11470211.351083891</v>
      </c>
      <c r="L106" s="41">
        <f t="shared" si="45"/>
        <v>683483.14687716775</v>
      </c>
      <c r="M106" s="34" t="e">
        <f t="shared" si="41"/>
        <v>#REF!</v>
      </c>
      <c r="N106" s="35" t="e">
        <f t="shared" si="46"/>
        <v>#REF!</v>
      </c>
      <c r="T106" s="42">
        <v>7684005.2093932321</v>
      </c>
      <c r="U106" s="41">
        <f t="shared" si="34"/>
        <v>424922.66365859751</v>
      </c>
      <c r="V106" s="34" t="e">
        <f t="shared" si="42"/>
        <v>#REF!</v>
      </c>
      <c r="W106" s="34"/>
      <c r="X106" s="43" t="e">
        <f t="shared" si="47"/>
        <v>#REF!</v>
      </c>
      <c r="Z106" s="40">
        <v>44242</v>
      </c>
      <c r="AA106" s="29">
        <v>7456035</v>
      </c>
      <c r="AB106" s="29">
        <f t="shared" si="35"/>
        <v>443821</v>
      </c>
      <c r="AC106" s="34" t="e">
        <f t="shared" si="43"/>
        <v>#REF!</v>
      </c>
      <c r="AD106" s="43" t="e">
        <f t="shared" si="48"/>
        <v>#REF!</v>
      </c>
      <c r="AG106" s="40">
        <v>44180</v>
      </c>
      <c r="AH106" s="29">
        <v>12540231</v>
      </c>
      <c r="AI106" s="41">
        <f t="shared" si="36"/>
        <v>621528</v>
      </c>
      <c r="AJ106" s="28" t="e">
        <f t="shared" si="49"/>
        <v>#REF!</v>
      </c>
      <c r="AK106" s="43" t="e">
        <f t="shared" si="50"/>
        <v>#REF!</v>
      </c>
      <c r="AM106" s="40">
        <v>44089</v>
      </c>
      <c r="AN106" s="29">
        <f t="shared" si="37"/>
        <v>5601802</v>
      </c>
      <c r="AO106" s="41">
        <v>337287</v>
      </c>
      <c r="AP106" s="28" t="e">
        <f t="shared" si="51"/>
        <v>#REF!</v>
      </c>
      <c r="AQ106" s="43" t="e">
        <f t="shared" si="52"/>
        <v>#REF!</v>
      </c>
      <c r="AS106" s="52">
        <v>44385</v>
      </c>
      <c r="AT106" s="53">
        <v>11163502</v>
      </c>
      <c r="AU106" s="41">
        <f t="shared" si="44"/>
        <v>1532028</v>
      </c>
      <c r="AV106" s="28" t="e">
        <f t="shared" si="38"/>
        <v>#REF!</v>
      </c>
      <c r="AW106" s="43" t="e">
        <f t="shared" si="53"/>
        <v>#REF!</v>
      </c>
      <c r="AY106" s="40">
        <v>44385</v>
      </c>
      <c r="AZ106" s="53">
        <v>16378183</v>
      </c>
      <c r="BA106" s="41">
        <f t="shared" si="39"/>
        <v>1550174</v>
      </c>
      <c r="BB106" s="28" t="e">
        <f t="shared" si="40"/>
        <v>#REF!</v>
      </c>
      <c r="BC106" s="43" t="e">
        <f t="shared" si="54"/>
        <v>#REF!</v>
      </c>
    </row>
    <row r="107" spans="10:55" x14ac:dyDescent="0.25">
      <c r="J107" s="40">
        <v>44331</v>
      </c>
      <c r="K107" s="29">
        <v>10779443.526608884</v>
      </c>
      <c r="L107" s="41">
        <f t="shared" si="45"/>
        <v>690767.82447500713</v>
      </c>
      <c r="M107" s="34" t="e">
        <f t="shared" si="41"/>
        <v>#REF!</v>
      </c>
      <c r="N107" s="35" t="e">
        <f t="shared" si="46"/>
        <v>#REF!</v>
      </c>
      <c r="T107" s="42">
        <v>7252314.5957724229</v>
      </c>
      <c r="U107" s="41">
        <f t="shared" si="34"/>
        <v>431690.61362080928</v>
      </c>
      <c r="V107" s="34" t="e">
        <f t="shared" si="42"/>
        <v>#REF!</v>
      </c>
      <c r="W107" s="34"/>
      <c r="X107" s="43" t="e">
        <f t="shared" si="47"/>
        <v>#REF!</v>
      </c>
      <c r="Z107" s="40">
        <v>44270</v>
      </c>
      <c r="AA107" s="29">
        <v>6991122</v>
      </c>
      <c r="AB107" s="29">
        <f t="shared" si="35"/>
        <v>464913</v>
      </c>
      <c r="AC107" s="34" t="e">
        <f t="shared" si="43"/>
        <v>#REF!</v>
      </c>
      <c r="AD107" s="43" t="e">
        <f t="shared" si="48"/>
        <v>#REF!</v>
      </c>
      <c r="AG107" s="40">
        <v>44211</v>
      </c>
      <c r="AH107" s="29">
        <v>11953243</v>
      </c>
      <c r="AI107" s="41">
        <f t="shared" si="36"/>
        <v>586988</v>
      </c>
      <c r="AJ107" s="28" t="e">
        <f t="shared" si="49"/>
        <v>#REF!</v>
      </c>
      <c r="AK107" s="43" t="e">
        <f t="shared" si="50"/>
        <v>#REF!</v>
      </c>
      <c r="AM107" s="40">
        <v>44119</v>
      </c>
      <c r="AN107" s="29">
        <f t="shared" si="37"/>
        <v>5259637</v>
      </c>
      <c r="AO107" s="41">
        <v>342165</v>
      </c>
      <c r="AP107" s="28" t="e">
        <f t="shared" si="51"/>
        <v>#REF!</v>
      </c>
      <c r="AQ107" s="43" t="e">
        <f t="shared" si="52"/>
        <v>#REF!</v>
      </c>
      <c r="AS107" s="52">
        <v>44416</v>
      </c>
      <c r="AT107" s="53">
        <v>9654056</v>
      </c>
      <c r="AU107" s="41">
        <f t="shared" si="44"/>
        <v>1509446</v>
      </c>
      <c r="AV107" s="28" t="e">
        <f t="shared" si="38"/>
        <v>#REF!</v>
      </c>
      <c r="AW107" s="43" t="e">
        <f t="shared" si="53"/>
        <v>#REF!</v>
      </c>
      <c r="AY107" s="40">
        <v>44416</v>
      </c>
      <c r="AZ107" s="53">
        <v>14850843</v>
      </c>
      <c r="BA107" s="41">
        <f t="shared" si="39"/>
        <v>1527340</v>
      </c>
      <c r="BB107" s="28" t="e">
        <f t="shared" si="40"/>
        <v>#REF!</v>
      </c>
      <c r="BC107" s="43" t="e">
        <f t="shared" si="54"/>
        <v>#REF!</v>
      </c>
    </row>
    <row r="108" spans="10:55" x14ac:dyDescent="0.25">
      <c r="J108" s="40">
        <v>44362</v>
      </c>
      <c r="K108" s="29">
        <v>10100456.665274169</v>
      </c>
      <c r="L108" s="41">
        <f t="shared" si="45"/>
        <v>678986.86133471504</v>
      </c>
      <c r="M108" s="34" t="e">
        <f t="shared" si="41"/>
        <v>#REF!</v>
      </c>
      <c r="N108" s="35" t="e">
        <f t="shared" si="46"/>
        <v>#REF!</v>
      </c>
      <c r="T108" s="42">
        <v>6827740.175831221</v>
      </c>
      <c r="U108" s="41">
        <f t="shared" si="34"/>
        <v>424574.41994120181</v>
      </c>
      <c r="V108" s="34" t="e">
        <f t="shared" si="42"/>
        <v>#REF!</v>
      </c>
      <c r="W108" s="34"/>
      <c r="X108" s="43" t="e">
        <f t="shared" si="47"/>
        <v>#REF!</v>
      </c>
      <c r="Z108" s="40">
        <v>44301</v>
      </c>
      <c r="AA108" s="29">
        <v>6547539</v>
      </c>
      <c r="AB108" s="29">
        <f t="shared" si="35"/>
        <v>443583</v>
      </c>
      <c r="AC108" s="34" t="e">
        <f t="shared" si="43"/>
        <v>#REF!</v>
      </c>
      <c r="AD108" s="43" t="e">
        <f t="shared" si="48"/>
        <v>#REF!</v>
      </c>
      <c r="AG108" s="40">
        <v>44242</v>
      </c>
      <c r="AH108" s="29">
        <v>11356210</v>
      </c>
      <c r="AI108" s="41">
        <f t="shared" si="36"/>
        <v>597033</v>
      </c>
      <c r="AJ108" s="28" t="e">
        <f t="shared" si="49"/>
        <v>#REF!</v>
      </c>
      <c r="AK108" s="43" t="e">
        <f t="shared" si="50"/>
        <v>#REF!</v>
      </c>
      <c r="AM108" s="40">
        <v>44150</v>
      </c>
      <c r="AN108" s="29">
        <f t="shared" si="37"/>
        <v>4923265</v>
      </c>
      <c r="AO108" s="41">
        <v>336372</v>
      </c>
      <c r="AP108" s="28" t="e">
        <f t="shared" si="51"/>
        <v>#REF!</v>
      </c>
      <c r="AQ108" s="43" t="e">
        <f t="shared" si="52"/>
        <v>#REF!</v>
      </c>
      <c r="AS108" s="52">
        <v>44447</v>
      </c>
      <c r="AT108" s="53">
        <v>8152581</v>
      </c>
      <c r="AU108" s="41">
        <f t="shared" si="44"/>
        <v>1501475</v>
      </c>
      <c r="AV108" s="28" t="e">
        <f t="shared" si="38"/>
        <v>#REF!</v>
      </c>
      <c r="AW108" s="43" t="e">
        <f t="shared" si="53"/>
        <v>#REF!</v>
      </c>
      <c r="AY108" s="40">
        <v>44447</v>
      </c>
      <c r="AZ108" s="53">
        <v>13326995</v>
      </c>
      <c r="BA108" s="41">
        <f t="shared" si="39"/>
        <v>1523848</v>
      </c>
      <c r="BB108" s="28" t="e">
        <f t="shared" si="40"/>
        <v>#REF!</v>
      </c>
      <c r="BC108" s="43" t="e">
        <f t="shared" si="54"/>
        <v>#REF!</v>
      </c>
    </row>
    <row r="109" spans="10:55" x14ac:dyDescent="0.25">
      <c r="J109" s="40">
        <v>44392</v>
      </c>
      <c r="K109" s="29">
        <v>9413995.7762747761</v>
      </c>
      <c r="L109" s="41">
        <f t="shared" si="45"/>
        <v>686460.88899939321</v>
      </c>
      <c r="M109" s="34" t="e">
        <f t="shared" si="41"/>
        <v>#REF!</v>
      </c>
      <c r="N109" s="35" t="e">
        <f t="shared" si="46"/>
        <v>#REF!</v>
      </c>
      <c r="T109" s="42">
        <v>6396605.8553591501</v>
      </c>
      <c r="U109" s="41">
        <f t="shared" si="34"/>
        <v>431134.32047207095</v>
      </c>
      <c r="V109" s="34" t="e">
        <f t="shared" si="42"/>
        <v>#REF!</v>
      </c>
      <c r="W109" s="34"/>
      <c r="X109" s="43" t="e">
        <f t="shared" si="47"/>
        <v>#REF!</v>
      </c>
      <c r="Z109" s="40">
        <v>44331</v>
      </c>
      <c r="AA109" s="29">
        <v>6097523</v>
      </c>
      <c r="AB109" s="29">
        <f t="shared" si="35"/>
        <v>450016</v>
      </c>
      <c r="AC109" s="34" t="e">
        <f t="shared" si="43"/>
        <v>#REF!</v>
      </c>
      <c r="AD109" s="43" t="e">
        <f t="shared" si="48"/>
        <v>#REF!</v>
      </c>
      <c r="AG109" s="40">
        <v>44270</v>
      </c>
      <c r="AH109" s="29">
        <v>10771172</v>
      </c>
      <c r="AI109" s="41">
        <f t="shared" si="36"/>
        <v>585038</v>
      </c>
      <c r="AJ109" s="28" t="e">
        <f t="shared" si="49"/>
        <v>#REF!</v>
      </c>
      <c r="AK109" s="43" t="e">
        <f t="shared" si="50"/>
        <v>#REF!</v>
      </c>
      <c r="AM109" s="40">
        <v>44180</v>
      </c>
      <c r="AN109" s="29">
        <f t="shared" si="37"/>
        <v>4582184</v>
      </c>
      <c r="AO109" s="41">
        <v>341081</v>
      </c>
      <c r="AP109" s="28" t="e">
        <f t="shared" si="51"/>
        <v>#REF!</v>
      </c>
      <c r="AQ109" s="43" t="e">
        <f t="shared" si="52"/>
        <v>#REF!</v>
      </c>
      <c r="AS109" s="52">
        <v>44477</v>
      </c>
      <c r="AT109" s="53">
        <v>6643466</v>
      </c>
      <c r="AU109" s="41">
        <f t="shared" si="44"/>
        <v>1509115</v>
      </c>
      <c r="AV109" s="28" t="e">
        <f t="shared" si="38"/>
        <v>#REF!</v>
      </c>
      <c r="AW109" s="43" t="e">
        <f t="shared" si="53"/>
        <v>#REF!</v>
      </c>
      <c r="AY109" s="40">
        <v>44477</v>
      </c>
      <c r="AZ109" s="53">
        <v>11788795</v>
      </c>
      <c r="BA109" s="41">
        <f t="shared" si="39"/>
        <v>1538200</v>
      </c>
      <c r="BB109" s="28" t="e">
        <f t="shared" si="40"/>
        <v>#REF!</v>
      </c>
      <c r="BC109" s="43" t="e">
        <f t="shared" si="54"/>
        <v>#REF!</v>
      </c>
    </row>
    <row r="110" spans="10:55" x14ac:dyDescent="0.25">
      <c r="J110" s="40">
        <v>44423</v>
      </c>
      <c r="K110" s="29">
        <v>8737147.3403248545</v>
      </c>
      <c r="L110" s="41">
        <f t="shared" si="45"/>
        <v>676848.43594992161</v>
      </c>
      <c r="M110" s="34" t="e">
        <f t="shared" si="41"/>
        <v>#REF!</v>
      </c>
      <c r="N110" s="35" t="e">
        <f t="shared" si="46"/>
        <v>#REF!</v>
      </c>
      <c r="T110" s="42">
        <v>5972340.5509296507</v>
      </c>
      <c r="U110" s="41">
        <f t="shared" si="34"/>
        <v>424265.30442949943</v>
      </c>
      <c r="V110" s="34" t="e">
        <f t="shared" si="42"/>
        <v>#REF!</v>
      </c>
      <c r="W110" s="34"/>
      <c r="X110" s="43" t="e">
        <f t="shared" si="47"/>
        <v>#REF!</v>
      </c>
      <c r="Z110" s="40">
        <v>44362</v>
      </c>
      <c r="AA110" s="29">
        <v>5654814</v>
      </c>
      <c r="AB110" s="29">
        <f t="shared" si="35"/>
        <v>442709</v>
      </c>
      <c r="AC110" s="34" t="e">
        <f t="shared" si="43"/>
        <v>#REF!</v>
      </c>
      <c r="AD110" s="43" t="e">
        <f t="shared" si="48"/>
        <v>#REF!</v>
      </c>
      <c r="AG110" s="40">
        <v>44301</v>
      </c>
      <c r="AH110" s="29">
        <v>10176577</v>
      </c>
      <c r="AI110" s="41">
        <f t="shared" si="36"/>
        <v>594595</v>
      </c>
      <c r="AJ110" s="28" t="e">
        <f t="shared" si="49"/>
        <v>#REF!</v>
      </c>
      <c r="AK110" s="43" t="e">
        <f t="shared" si="50"/>
        <v>#REF!</v>
      </c>
      <c r="AM110" s="40">
        <v>44211</v>
      </c>
      <c r="AN110" s="29">
        <f t="shared" si="37"/>
        <v>4246680</v>
      </c>
      <c r="AO110" s="41">
        <v>335504</v>
      </c>
      <c r="AP110" s="28" t="e">
        <f t="shared" si="51"/>
        <v>#REF!</v>
      </c>
      <c r="AQ110" s="43" t="e">
        <f t="shared" si="52"/>
        <v>#REF!</v>
      </c>
      <c r="AS110" s="52">
        <v>44508</v>
      </c>
      <c r="AT110" s="53">
        <v>5156955</v>
      </c>
      <c r="AU110" s="41">
        <f t="shared" si="44"/>
        <v>1486511</v>
      </c>
      <c r="AV110" s="28" t="e">
        <f t="shared" si="38"/>
        <v>#REF!</v>
      </c>
      <c r="AW110" s="43" t="e">
        <f t="shared" si="53"/>
        <v>#REF!</v>
      </c>
      <c r="AY110" s="40">
        <v>44508</v>
      </c>
      <c r="AZ110" s="53">
        <v>10272792</v>
      </c>
      <c r="BA110" s="41">
        <f t="shared" si="39"/>
        <v>1516003</v>
      </c>
      <c r="BB110" s="28" t="e">
        <f t="shared" si="40"/>
        <v>#REF!</v>
      </c>
      <c r="BC110" s="43" t="e">
        <f t="shared" si="54"/>
        <v>#REF!</v>
      </c>
    </row>
    <row r="111" spans="10:55" x14ac:dyDescent="0.25">
      <c r="J111" s="40">
        <v>44454</v>
      </c>
      <c r="K111" s="29">
        <v>8061117.1308098296</v>
      </c>
      <c r="L111" s="41">
        <f t="shared" si="45"/>
        <v>676030.20951502491</v>
      </c>
      <c r="M111" s="34" t="e">
        <f t="shared" si="41"/>
        <v>#REF!</v>
      </c>
      <c r="N111" s="35" t="e">
        <f t="shared" si="46"/>
        <v>#REF!</v>
      </c>
      <c r="T111" s="42">
        <v>5548432.5700663207</v>
      </c>
      <c r="U111" s="41">
        <f t="shared" si="34"/>
        <v>423907.98086332995</v>
      </c>
      <c r="V111" s="34" t="e">
        <f t="shared" si="42"/>
        <v>#REF!</v>
      </c>
      <c r="W111" s="34"/>
      <c r="X111" s="43" t="e">
        <f t="shared" si="47"/>
        <v>#REF!</v>
      </c>
      <c r="Z111" s="40">
        <v>44392</v>
      </c>
      <c r="AA111" s="29">
        <v>5206121</v>
      </c>
      <c r="AB111" s="29">
        <f t="shared" si="35"/>
        <v>448693</v>
      </c>
      <c r="AC111" s="34" t="e">
        <f t="shared" si="43"/>
        <v>#REF!</v>
      </c>
      <c r="AD111" s="43" t="e">
        <f t="shared" si="48"/>
        <v>#REF!</v>
      </c>
      <c r="AG111" s="40">
        <v>44331</v>
      </c>
      <c r="AH111" s="29">
        <v>9593713</v>
      </c>
      <c r="AI111" s="41">
        <f t="shared" si="36"/>
        <v>582864</v>
      </c>
      <c r="AJ111" s="28" t="e">
        <f t="shared" si="49"/>
        <v>#REF!</v>
      </c>
      <c r="AK111" s="43" t="e">
        <f t="shared" si="50"/>
        <v>#REF!</v>
      </c>
      <c r="AM111" s="40">
        <v>44242</v>
      </c>
      <c r="AN111" s="29">
        <f t="shared" si="37"/>
        <v>3911603</v>
      </c>
      <c r="AO111" s="41">
        <v>335077</v>
      </c>
      <c r="AP111" s="28" t="e">
        <f t="shared" si="51"/>
        <v>#REF!</v>
      </c>
      <c r="AQ111" s="43" t="e">
        <f t="shared" si="52"/>
        <v>#REF!</v>
      </c>
      <c r="AS111" s="52">
        <v>44538</v>
      </c>
      <c r="AT111" s="53">
        <v>3665957</v>
      </c>
      <c r="AU111" s="41">
        <f t="shared" si="44"/>
        <v>1490998</v>
      </c>
      <c r="AV111" s="28" t="e">
        <f t="shared" si="38"/>
        <v>#REF!</v>
      </c>
      <c r="AW111" s="43" t="e">
        <f t="shared" si="53"/>
        <v>#REF!</v>
      </c>
      <c r="AY111" s="40">
        <v>44538</v>
      </c>
      <c r="AZ111" s="53">
        <v>8742795</v>
      </c>
      <c r="BA111" s="41">
        <f t="shared" si="39"/>
        <v>1529997</v>
      </c>
      <c r="BB111" s="28" t="e">
        <f t="shared" si="40"/>
        <v>#REF!</v>
      </c>
      <c r="BC111" s="43" t="e">
        <f t="shared" si="54"/>
        <v>#REF!</v>
      </c>
    </row>
    <row r="112" spans="10:55" x14ac:dyDescent="0.25">
      <c r="J112" s="40">
        <v>44484</v>
      </c>
      <c r="K112" s="29">
        <v>7377576.9824965335</v>
      </c>
      <c r="L112" s="41">
        <f t="shared" si="45"/>
        <v>683540.14831329603</v>
      </c>
      <c r="M112" s="34" t="e">
        <f t="shared" si="41"/>
        <v>#REF!</v>
      </c>
      <c r="N112" s="35" t="e">
        <f t="shared" si="46"/>
        <v>#REF!</v>
      </c>
      <c r="T112" s="42">
        <v>5118686.7040705476</v>
      </c>
      <c r="U112" s="41">
        <f t="shared" si="34"/>
        <v>429745.86599577311</v>
      </c>
      <c r="V112" s="34" t="e">
        <f t="shared" si="42"/>
        <v>#REF!</v>
      </c>
      <c r="W112" s="34"/>
      <c r="X112" s="43" t="e">
        <f t="shared" si="47"/>
        <v>#REF!</v>
      </c>
      <c r="Z112" s="40">
        <v>44423</v>
      </c>
      <c r="AA112" s="29">
        <v>4764572</v>
      </c>
      <c r="AB112" s="29">
        <f t="shared" si="35"/>
        <v>441549</v>
      </c>
      <c r="AC112" s="34" t="e">
        <f t="shared" si="43"/>
        <v>#REF!</v>
      </c>
      <c r="AD112" s="43" t="e">
        <f t="shared" si="48"/>
        <v>#REF!</v>
      </c>
      <c r="AG112" s="40">
        <v>44362</v>
      </c>
      <c r="AH112" s="29">
        <v>9011930</v>
      </c>
      <c r="AI112" s="41">
        <f t="shared" si="36"/>
        <v>581783</v>
      </c>
      <c r="AJ112" s="28" t="e">
        <f t="shared" si="49"/>
        <v>#REF!</v>
      </c>
      <c r="AK112" s="43" t="e">
        <f t="shared" si="50"/>
        <v>#REF!</v>
      </c>
      <c r="AM112" s="40">
        <v>44270</v>
      </c>
      <c r="AN112" s="29">
        <f t="shared" si="37"/>
        <v>3562213</v>
      </c>
      <c r="AO112" s="41">
        <v>349390</v>
      </c>
      <c r="AP112" s="28" t="e">
        <f t="shared" si="51"/>
        <v>#REF!</v>
      </c>
      <c r="AQ112" s="43" t="e">
        <f t="shared" si="52"/>
        <v>#REF!</v>
      </c>
      <c r="AS112" s="52">
        <v>44569</v>
      </c>
      <c r="AT112" s="53">
        <v>2199595</v>
      </c>
      <c r="AU112" s="41">
        <f t="shared" si="44"/>
        <v>1466362</v>
      </c>
      <c r="AV112" s="28" t="e">
        <f t="shared" si="38"/>
        <v>#REF!</v>
      </c>
      <c r="AW112" s="43" t="e">
        <f t="shared" si="53"/>
        <v>#REF!</v>
      </c>
      <c r="AY112" s="40">
        <v>44569</v>
      </c>
      <c r="AZ112" s="53">
        <v>7234387</v>
      </c>
      <c r="BA112" s="41">
        <f t="shared" si="39"/>
        <v>1508408</v>
      </c>
      <c r="BB112" s="28" t="e">
        <f t="shared" si="40"/>
        <v>#REF!</v>
      </c>
      <c r="BC112" s="43" t="e">
        <f t="shared" si="54"/>
        <v>#REF!</v>
      </c>
    </row>
    <row r="113" spans="10:55" x14ac:dyDescent="0.25">
      <c r="J113" s="40">
        <v>44515</v>
      </c>
      <c r="K113" s="29">
        <v>6702992.8079845263</v>
      </c>
      <c r="L113" s="41">
        <f t="shared" si="45"/>
        <v>674584.17451200727</v>
      </c>
      <c r="M113" s="34" t="e">
        <f t="shared" si="41"/>
        <v>#REF!</v>
      </c>
      <c r="N113" s="35" t="e">
        <f t="shared" si="46"/>
        <v>#REF!</v>
      </c>
      <c r="T113" s="42">
        <v>4695815.8402545881</v>
      </c>
      <c r="U113" s="41">
        <f t="shared" si="34"/>
        <v>422870.86381595954</v>
      </c>
      <c r="V113" s="34" t="e">
        <f t="shared" si="42"/>
        <v>#REF!</v>
      </c>
      <c r="W113" s="34"/>
      <c r="X113" s="43" t="e">
        <f t="shared" si="47"/>
        <v>#REF!</v>
      </c>
      <c r="Z113" s="40">
        <v>44454</v>
      </c>
      <c r="AA113" s="29">
        <v>4323613</v>
      </c>
      <c r="AB113" s="29">
        <f t="shared" si="35"/>
        <v>440959</v>
      </c>
      <c r="AC113" s="34" t="e">
        <f t="shared" si="43"/>
        <v>#REF!</v>
      </c>
      <c r="AD113" s="43" t="e">
        <f t="shared" si="48"/>
        <v>#REF!</v>
      </c>
      <c r="AG113" s="40">
        <v>44392</v>
      </c>
      <c r="AH113" s="29">
        <v>8420953</v>
      </c>
      <c r="AI113" s="41">
        <f t="shared" si="36"/>
        <v>590977</v>
      </c>
      <c r="AJ113" s="28" t="e">
        <f t="shared" si="49"/>
        <v>#REF!</v>
      </c>
      <c r="AK113" s="43" t="e">
        <f t="shared" si="50"/>
        <v>#REF!</v>
      </c>
      <c r="AM113" s="40">
        <v>44301</v>
      </c>
      <c r="AN113" s="29">
        <f t="shared" si="37"/>
        <v>3227812</v>
      </c>
      <c r="AO113" s="41">
        <v>334401</v>
      </c>
      <c r="AP113" s="28" t="e">
        <f t="shared" si="51"/>
        <v>#REF!</v>
      </c>
      <c r="AQ113" s="43" t="e">
        <f t="shared" si="52"/>
        <v>#REF!</v>
      </c>
      <c r="AS113" s="52">
        <v>44600</v>
      </c>
      <c r="AT113" s="53">
        <v>743228</v>
      </c>
      <c r="AU113" s="41">
        <f t="shared" si="44"/>
        <v>1456367</v>
      </c>
      <c r="AV113" s="28" t="e">
        <f t="shared" si="38"/>
        <v>#REF!</v>
      </c>
      <c r="AW113" s="43" t="e">
        <f t="shared" si="53"/>
        <v>#REF!</v>
      </c>
      <c r="AY113" s="40">
        <v>44600</v>
      </c>
      <c r="AZ113" s="53">
        <v>5730221</v>
      </c>
      <c r="BA113" s="41">
        <f t="shared" si="39"/>
        <v>1504166</v>
      </c>
      <c r="BB113" s="28" t="e">
        <f t="shared" si="40"/>
        <v>#REF!</v>
      </c>
      <c r="BC113" s="43" t="e">
        <f t="shared" si="54"/>
        <v>#REF!</v>
      </c>
    </row>
    <row r="114" spans="10:55" x14ac:dyDescent="0.25">
      <c r="J114" s="40">
        <v>44545</v>
      </c>
      <c r="K114" s="29">
        <v>6021182.2118716026</v>
      </c>
      <c r="L114" s="41">
        <f t="shared" si="45"/>
        <v>681810.5961129237</v>
      </c>
      <c r="M114" s="34" t="e">
        <f t="shared" si="41"/>
        <v>#REF!</v>
      </c>
      <c r="N114" s="35" t="e">
        <f t="shared" si="46"/>
        <v>#REF!</v>
      </c>
      <c r="T114" s="42">
        <v>4267374.869409292</v>
      </c>
      <c r="U114" s="41">
        <f t="shared" si="34"/>
        <v>428440.97084529605</v>
      </c>
      <c r="V114" s="34" t="e">
        <f t="shared" si="42"/>
        <v>#REF!</v>
      </c>
      <c r="W114" s="34"/>
      <c r="X114" s="43" t="e">
        <f t="shared" si="47"/>
        <v>#REF!</v>
      </c>
      <c r="Z114" s="40">
        <v>44484</v>
      </c>
      <c r="AA114" s="29">
        <v>3876942</v>
      </c>
      <c r="AB114" s="29">
        <f t="shared" si="35"/>
        <v>446671</v>
      </c>
      <c r="AC114" s="34" t="e">
        <f t="shared" si="43"/>
        <v>#REF!</v>
      </c>
      <c r="AD114" s="43" t="e">
        <f t="shared" si="48"/>
        <v>#REF!</v>
      </c>
      <c r="AG114" s="40">
        <v>44423</v>
      </c>
      <c r="AH114" s="29">
        <v>7841150</v>
      </c>
      <c r="AI114" s="41">
        <f t="shared" si="36"/>
        <v>579803</v>
      </c>
      <c r="AJ114" s="28" t="e">
        <f t="shared" si="49"/>
        <v>#REF!</v>
      </c>
      <c r="AK114" s="43" t="e">
        <f t="shared" si="50"/>
        <v>#REF!</v>
      </c>
      <c r="AM114" s="40">
        <v>44331</v>
      </c>
      <c r="AN114" s="29">
        <f t="shared" si="37"/>
        <v>2889052</v>
      </c>
      <c r="AO114" s="41">
        <v>338760</v>
      </c>
      <c r="AP114" s="28" t="e">
        <f t="shared" si="51"/>
        <v>#REF!</v>
      </c>
      <c r="AQ114" s="43" t="e">
        <f t="shared" si="52"/>
        <v>#REF!</v>
      </c>
      <c r="AS114" s="52">
        <v>44628</v>
      </c>
      <c r="AT114" s="54">
        <v>0</v>
      </c>
      <c r="AU114" s="41">
        <f t="shared" si="44"/>
        <v>743228</v>
      </c>
      <c r="AV114" s="28" t="e">
        <f t="shared" si="38"/>
        <v>#REF!</v>
      </c>
      <c r="AW114" s="43" t="e">
        <f t="shared" si="53"/>
        <v>#REF!</v>
      </c>
      <c r="AY114" s="40">
        <v>44628</v>
      </c>
      <c r="AZ114" s="53">
        <v>4179627</v>
      </c>
      <c r="BA114" s="41">
        <f t="shared" si="39"/>
        <v>1550594</v>
      </c>
      <c r="BB114" s="28" t="e">
        <f t="shared" si="40"/>
        <v>#REF!</v>
      </c>
      <c r="BC114" s="43" t="e">
        <f t="shared" si="54"/>
        <v>#REF!</v>
      </c>
    </row>
    <row r="115" spans="10:55" x14ac:dyDescent="0.25">
      <c r="J115" s="40">
        <v>44576</v>
      </c>
      <c r="K115" s="29">
        <v>5348661.912547688</v>
      </c>
      <c r="L115" s="41">
        <f t="shared" si="45"/>
        <v>672520.29932391457</v>
      </c>
      <c r="M115" s="34" t="e">
        <f t="shared" si="41"/>
        <v>#REF!</v>
      </c>
      <c r="N115" s="35" t="e">
        <f t="shared" si="46"/>
        <v>#REF!</v>
      </c>
      <c r="T115" s="42">
        <v>3845536.6877874043</v>
      </c>
      <c r="U115" s="41">
        <f t="shared" si="34"/>
        <v>421838.18162188772</v>
      </c>
      <c r="V115" s="34" t="e">
        <f t="shared" si="42"/>
        <v>#REF!</v>
      </c>
      <c r="W115" s="34"/>
      <c r="X115" s="43" t="e">
        <f t="shared" si="47"/>
        <v>#REF!</v>
      </c>
      <c r="Z115" s="40">
        <v>44515</v>
      </c>
      <c r="AA115" s="29">
        <v>3436991</v>
      </c>
      <c r="AB115" s="29">
        <f t="shared" si="35"/>
        <v>439951</v>
      </c>
      <c r="AC115" s="34" t="e">
        <f t="shared" si="43"/>
        <v>#REF!</v>
      </c>
      <c r="AD115" s="43" t="e">
        <f t="shared" si="48"/>
        <v>#REF!</v>
      </c>
      <c r="AG115" s="40">
        <v>44454</v>
      </c>
      <c r="AH115" s="29">
        <v>7252394</v>
      </c>
      <c r="AI115" s="41">
        <f t="shared" si="36"/>
        <v>588756</v>
      </c>
      <c r="AJ115" s="28" t="e">
        <f t="shared" si="49"/>
        <v>#REF!</v>
      </c>
      <c r="AK115" s="43" t="e">
        <f t="shared" si="50"/>
        <v>#REF!</v>
      </c>
      <c r="AM115" s="40">
        <v>44362</v>
      </c>
      <c r="AN115" s="29">
        <f t="shared" si="37"/>
        <v>2555332</v>
      </c>
      <c r="AO115" s="41">
        <v>333720</v>
      </c>
      <c r="AP115" s="28" t="e">
        <f t="shared" si="51"/>
        <v>#REF!</v>
      </c>
      <c r="AQ115" s="43" t="e">
        <f t="shared" si="52"/>
        <v>#REF!</v>
      </c>
      <c r="AS115" s="52"/>
      <c r="AT115" s="54"/>
      <c r="AU115" s="41"/>
      <c r="AV115" s="28"/>
      <c r="AW115" s="43"/>
      <c r="AY115" s="40">
        <v>44659</v>
      </c>
      <c r="AZ115" s="53">
        <v>2682872</v>
      </c>
      <c r="BA115" s="41">
        <f t="shared" si="39"/>
        <v>1496755</v>
      </c>
      <c r="BB115" s="28" t="e">
        <f t="shared" si="40"/>
        <v>#REF!</v>
      </c>
      <c r="BC115" s="43" t="e">
        <f t="shared" si="54"/>
        <v>#REF!</v>
      </c>
    </row>
    <row r="116" spans="10:55" x14ac:dyDescent="0.25">
      <c r="J116" s="40">
        <v>44607</v>
      </c>
      <c r="K116" s="29">
        <v>4684614.6774069732</v>
      </c>
      <c r="L116" s="41">
        <f t="shared" si="45"/>
        <v>664047.23514071479</v>
      </c>
      <c r="M116" s="34" t="e">
        <f t="shared" si="41"/>
        <v>#REF!</v>
      </c>
      <c r="N116" s="35" t="e">
        <f t="shared" si="46"/>
        <v>#REF!</v>
      </c>
      <c r="T116" s="42">
        <v>3424202.5066309501</v>
      </c>
      <c r="U116" s="41">
        <f t="shared" si="34"/>
        <v>421334.18115645414</v>
      </c>
      <c r="V116" s="34" t="e">
        <f t="shared" si="42"/>
        <v>#REF!</v>
      </c>
      <c r="W116" s="34"/>
      <c r="X116" s="43" t="e">
        <f t="shared" si="47"/>
        <v>#REF!</v>
      </c>
      <c r="Z116" s="40">
        <v>44545</v>
      </c>
      <c r="AA116" s="29">
        <v>2991508</v>
      </c>
      <c r="AB116" s="29">
        <f t="shared" si="35"/>
        <v>445483</v>
      </c>
      <c r="AC116" s="34" t="e">
        <f t="shared" si="43"/>
        <v>#REF!</v>
      </c>
      <c r="AD116" s="43" t="e">
        <f t="shared" si="48"/>
        <v>#REF!</v>
      </c>
      <c r="AG116" s="40">
        <v>44484</v>
      </c>
      <c r="AH116" s="29">
        <v>6674450</v>
      </c>
      <c r="AI116" s="41">
        <f t="shared" si="36"/>
        <v>577944</v>
      </c>
      <c r="AJ116" s="28" t="e">
        <f t="shared" si="49"/>
        <v>#REF!</v>
      </c>
      <c r="AK116" s="43" t="e">
        <f t="shared" si="50"/>
        <v>#REF!</v>
      </c>
      <c r="AM116" s="40">
        <v>44392</v>
      </c>
      <c r="AN116" s="29">
        <f t="shared" si="37"/>
        <v>2217396</v>
      </c>
      <c r="AO116" s="41">
        <v>337936</v>
      </c>
      <c r="AP116" s="28" t="e">
        <f t="shared" si="51"/>
        <v>#REF!</v>
      </c>
      <c r="AQ116" s="43" t="e">
        <f t="shared" si="52"/>
        <v>#REF!</v>
      </c>
      <c r="AS116" s="52"/>
      <c r="AT116" s="54"/>
      <c r="AU116" s="41"/>
      <c r="AV116" s="28"/>
      <c r="AW116" s="43"/>
      <c r="AY116" s="40">
        <v>44689</v>
      </c>
      <c r="AZ116" s="53">
        <v>1174008</v>
      </c>
      <c r="BA116" s="41">
        <f t="shared" si="39"/>
        <v>1508864</v>
      </c>
      <c r="BB116" s="28" t="e">
        <f t="shared" si="40"/>
        <v>#REF!</v>
      </c>
      <c r="BC116" s="43" t="e">
        <f t="shared" si="54"/>
        <v>#REF!</v>
      </c>
    </row>
    <row r="117" spans="10:55" x14ac:dyDescent="0.25">
      <c r="J117" s="40">
        <v>44635</v>
      </c>
      <c r="K117" s="29">
        <v>4007083.6560963262</v>
      </c>
      <c r="L117" s="41">
        <f t="shared" si="45"/>
        <v>677531.02131064702</v>
      </c>
      <c r="M117" s="34" t="e">
        <f t="shared" si="41"/>
        <v>#REF!</v>
      </c>
      <c r="N117" s="35" t="e">
        <f t="shared" si="46"/>
        <v>#REF!</v>
      </c>
      <c r="T117" s="42">
        <v>2985985.5943597518</v>
      </c>
      <c r="U117" s="41">
        <f t="shared" si="34"/>
        <v>438216.91227119835</v>
      </c>
      <c r="V117" s="34" t="e">
        <f t="shared" si="42"/>
        <v>#REF!</v>
      </c>
      <c r="W117" s="34"/>
      <c r="X117" s="43" t="e">
        <f t="shared" si="47"/>
        <v>#REF!</v>
      </c>
      <c r="Z117" s="40">
        <v>44576</v>
      </c>
      <c r="AA117" s="29">
        <v>2552463</v>
      </c>
      <c r="AB117" s="29">
        <f t="shared" si="35"/>
        <v>439045</v>
      </c>
      <c r="AC117" s="34" t="e">
        <f t="shared" si="43"/>
        <v>#REF!</v>
      </c>
      <c r="AD117" s="43" t="e">
        <f t="shared" si="48"/>
        <v>#REF!</v>
      </c>
      <c r="AG117" s="40">
        <v>44515</v>
      </c>
      <c r="AH117" s="29">
        <v>6098254</v>
      </c>
      <c r="AI117" s="41">
        <f t="shared" si="36"/>
        <v>576196</v>
      </c>
      <c r="AJ117" s="28" t="e">
        <f t="shared" si="49"/>
        <v>#REF!</v>
      </c>
      <c r="AK117" s="43" t="e">
        <f t="shared" si="50"/>
        <v>#REF!</v>
      </c>
      <c r="AM117" s="40">
        <v>44423</v>
      </c>
      <c r="AN117" s="29">
        <f t="shared" si="37"/>
        <v>1884872</v>
      </c>
      <c r="AO117" s="41">
        <v>332524</v>
      </c>
      <c r="AP117" s="28" t="e">
        <f t="shared" si="51"/>
        <v>#REF!</v>
      </c>
      <c r="AQ117" s="43" t="e">
        <f t="shared" si="52"/>
        <v>#REF!</v>
      </c>
      <c r="AS117" s="52"/>
      <c r="AT117" s="54"/>
      <c r="AU117" s="41"/>
      <c r="AV117" s="28"/>
      <c r="AW117" s="43"/>
      <c r="AY117" s="40">
        <v>44720</v>
      </c>
      <c r="AZ117" s="29">
        <v>0</v>
      </c>
      <c r="BA117" s="41">
        <f t="shared" si="39"/>
        <v>1174008</v>
      </c>
      <c r="BB117" s="28" t="e">
        <f t="shared" si="40"/>
        <v>#REF!</v>
      </c>
      <c r="BC117" s="43" t="e">
        <f t="shared" si="54"/>
        <v>#REF!</v>
      </c>
    </row>
    <row r="118" spans="10:55" x14ac:dyDescent="0.25">
      <c r="J118" s="40">
        <v>44666</v>
      </c>
      <c r="K118" s="29">
        <v>3359795.1901624803</v>
      </c>
      <c r="L118" s="41">
        <f t="shared" si="45"/>
        <v>647288.46593384584</v>
      </c>
      <c r="M118" s="34" t="e">
        <f t="shared" si="41"/>
        <v>#REF!</v>
      </c>
      <c r="N118" s="35" t="e">
        <f t="shared" si="46"/>
        <v>#REF!</v>
      </c>
      <c r="T118" s="42">
        <v>2565444.9292647988</v>
      </c>
      <c r="U118" s="41">
        <f t="shared" si="34"/>
        <v>420540.66509495303</v>
      </c>
      <c r="V118" s="34" t="e">
        <f t="shared" si="42"/>
        <v>#REF!</v>
      </c>
      <c r="W118" s="34"/>
      <c r="X118" s="43" t="e">
        <f t="shared" si="47"/>
        <v>#REF!</v>
      </c>
      <c r="Z118" s="40">
        <v>44607</v>
      </c>
      <c r="AA118" s="29">
        <v>2113857</v>
      </c>
      <c r="AB118" s="29">
        <f t="shared" si="35"/>
        <v>438606</v>
      </c>
      <c r="AC118" s="34" t="e">
        <f t="shared" si="43"/>
        <v>#REF!</v>
      </c>
      <c r="AD118" s="43" t="e">
        <f t="shared" si="48"/>
        <v>#REF!</v>
      </c>
      <c r="AG118" s="40">
        <v>44545</v>
      </c>
      <c r="AH118" s="29">
        <v>5494912</v>
      </c>
      <c r="AI118" s="41">
        <f t="shared" si="36"/>
        <v>603342</v>
      </c>
      <c r="AJ118" s="28" t="e">
        <f t="shared" si="49"/>
        <v>#REF!</v>
      </c>
      <c r="AK118" s="43" t="e">
        <f t="shared" si="50"/>
        <v>#REF!</v>
      </c>
      <c r="AM118" s="40">
        <v>44454</v>
      </c>
      <c r="AN118" s="29">
        <f t="shared" si="37"/>
        <v>1553445</v>
      </c>
      <c r="AO118" s="41">
        <v>331427</v>
      </c>
      <c r="AP118" s="28" t="e">
        <f t="shared" si="51"/>
        <v>#REF!</v>
      </c>
      <c r="AQ118" s="43" t="e">
        <f t="shared" si="52"/>
        <v>#REF!</v>
      </c>
      <c r="AS118" s="52"/>
      <c r="AT118" s="54"/>
      <c r="AU118" s="41"/>
      <c r="AV118" s="28"/>
      <c r="AW118" s="43"/>
      <c r="AY118" s="40"/>
      <c r="AZ118" s="29"/>
      <c r="BA118" s="41"/>
      <c r="BB118" s="28"/>
      <c r="BC118" s="43"/>
    </row>
    <row r="119" spans="10:55" x14ac:dyDescent="0.25">
      <c r="J119" s="40">
        <v>44696</v>
      </c>
      <c r="K119" s="29">
        <v>2713203.7325401679</v>
      </c>
      <c r="L119" s="41">
        <f t="shared" si="45"/>
        <v>646591.45762231247</v>
      </c>
      <c r="M119" s="34" t="e">
        <f t="shared" si="41"/>
        <v>#REF!</v>
      </c>
      <c r="N119" s="35" t="e">
        <f t="shared" si="46"/>
        <v>#REF!</v>
      </c>
      <c r="T119" s="42">
        <v>2139770.9749185545</v>
      </c>
      <c r="U119" s="41">
        <f t="shared" si="34"/>
        <v>425673.95434624422</v>
      </c>
      <c r="V119" s="34" t="e">
        <f t="shared" si="42"/>
        <v>#REF!</v>
      </c>
      <c r="W119" s="34"/>
      <c r="X119" s="43" t="e">
        <f t="shared" si="47"/>
        <v>#REF!</v>
      </c>
      <c r="Z119" s="40">
        <v>44635</v>
      </c>
      <c r="AA119" s="29">
        <v>1658669</v>
      </c>
      <c r="AB119" s="29">
        <f t="shared" si="35"/>
        <v>455188</v>
      </c>
      <c r="AC119" s="34" t="e">
        <f t="shared" si="43"/>
        <v>#REF!</v>
      </c>
      <c r="AD119" s="43" t="e">
        <f t="shared" si="48"/>
        <v>#REF!</v>
      </c>
      <c r="AG119" s="40">
        <v>44576</v>
      </c>
      <c r="AH119" s="29">
        <v>4920926</v>
      </c>
      <c r="AI119" s="41">
        <f t="shared" si="36"/>
        <v>573986</v>
      </c>
      <c r="AJ119" s="28" t="e">
        <f t="shared" si="49"/>
        <v>#REF!</v>
      </c>
      <c r="AK119" s="43" t="e">
        <f t="shared" si="50"/>
        <v>#REF!</v>
      </c>
      <c r="AM119" s="40">
        <v>44484</v>
      </c>
      <c r="AN119" s="29">
        <f t="shared" si="37"/>
        <v>1218814</v>
      </c>
      <c r="AO119" s="41">
        <v>334631</v>
      </c>
      <c r="AP119" s="28" t="e">
        <f t="shared" si="51"/>
        <v>#REF!</v>
      </c>
      <c r="AQ119" s="43" t="e">
        <f t="shared" si="52"/>
        <v>#REF!</v>
      </c>
      <c r="AS119" s="52"/>
      <c r="AT119" s="54"/>
      <c r="AU119" s="41"/>
      <c r="AV119" s="28"/>
      <c r="AW119" s="43"/>
      <c r="AY119" s="40"/>
      <c r="AZ119" s="29"/>
      <c r="BA119" s="41"/>
      <c r="BB119" s="28"/>
      <c r="BC119" s="43"/>
    </row>
    <row r="120" spans="10:55" x14ac:dyDescent="0.25">
      <c r="J120" s="40">
        <v>44727</v>
      </c>
      <c r="K120" s="29">
        <v>2082974.3330272008</v>
      </c>
      <c r="L120" s="41">
        <f t="shared" si="45"/>
        <v>630229.39951296709</v>
      </c>
      <c r="M120" s="34" t="e">
        <f t="shared" si="41"/>
        <v>#REF!</v>
      </c>
      <c r="N120" s="35" t="e">
        <f t="shared" si="46"/>
        <v>#REF!</v>
      </c>
      <c r="T120" s="42">
        <v>1720021.6005975786</v>
      </c>
      <c r="U120" s="41">
        <f t="shared" si="34"/>
        <v>419749.37432097597</v>
      </c>
      <c r="V120" s="34" t="e">
        <f t="shared" si="42"/>
        <v>#REF!</v>
      </c>
      <c r="W120" s="34"/>
      <c r="X120" s="43" t="e">
        <f t="shared" si="47"/>
        <v>#REF!</v>
      </c>
      <c r="Z120" s="40">
        <v>44666</v>
      </c>
      <c r="AA120" s="29">
        <v>1220886</v>
      </c>
      <c r="AB120" s="29">
        <f t="shared" si="35"/>
        <v>437783</v>
      </c>
      <c r="AC120" s="34" t="e">
        <f t="shared" si="43"/>
        <v>#REF!</v>
      </c>
      <c r="AD120" s="43" t="e">
        <f t="shared" si="48"/>
        <v>#REF!</v>
      </c>
      <c r="AG120" s="40">
        <v>44607</v>
      </c>
      <c r="AH120" s="29">
        <v>4338998</v>
      </c>
      <c r="AI120" s="41">
        <f t="shared" si="36"/>
        <v>581928</v>
      </c>
      <c r="AJ120" s="28" t="e">
        <f t="shared" si="49"/>
        <v>#REF!</v>
      </c>
      <c r="AK120" s="43" t="e">
        <f t="shared" si="50"/>
        <v>#REF!</v>
      </c>
      <c r="AM120" s="40">
        <v>44515</v>
      </c>
      <c r="AN120" s="29">
        <f t="shared" si="37"/>
        <v>888970</v>
      </c>
      <c r="AO120" s="41">
        <v>329844</v>
      </c>
      <c r="AP120" s="28" t="e">
        <f t="shared" si="51"/>
        <v>#REF!</v>
      </c>
      <c r="AQ120" s="43" t="e">
        <f t="shared" si="52"/>
        <v>#REF!</v>
      </c>
      <c r="AS120" s="52"/>
      <c r="AT120" s="54"/>
      <c r="AU120" s="41"/>
      <c r="AV120" s="28"/>
      <c r="AW120" s="43"/>
      <c r="AY120" s="40"/>
      <c r="AZ120" s="29"/>
      <c r="BA120" s="41"/>
      <c r="BB120" s="28"/>
      <c r="BC120" s="43"/>
    </row>
    <row r="121" spans="10:55" x14ac:dyDescent="0.25">
      <c r="J121" s="40">
        <v>44757</v>
      </c>
      <c r="K121" s="29">
        <v>1451240.2468591367</v>
      </c>
      <c r="L121" s="41">
        <f t="shared" si="45"/>
        <v>631734.08616806404</v>
      </c>
      <c r="M121" s="34" t="e">
        <f t="shared" si="41"/>
        <v>#REF!</v>
      </c>
      <c r="N121" s="35" t="e">
        <f t="shared" si="46"/>
        <v>#REF!</v>
      </c>
      <c r="T121" s="42">
        <v>1295369.123741251</v>
      </c>
      <c r="U121" s="41">
        <f t="shared" si="34"/>
        <v>424652.47685632762</v>
      </c>
      <c r="V121" s="34" t="e">
        <f t="shared" si="42"/>
        <v>#REF!</v>
      </c>
      <c r="W121" s="34"/>
      <c r="X121" s="43" t="e">
        <f t="shared" si="47"/>
        <v>#REF!</v>
      </c>
      <c r="Z121" s="40">
        <v>44696</v>
      </c>
      <c r="AA121" s="29">
        <v>778409</v>
      </c>
      <c r="AB121" s="29">
        <f t="shared" si="35"/>
        <v>442477</v>
      </c>
      <c r="AC121" s="34" t="e">
        <f t="shared" si="43"/>
        <v>#REF!</v>
      </c>
      <c r="AD121" s="43" t="e">
        <f t="shared" si="48"/>
        <v>#REF!</v>
      </c>
      <c r="AG121" s="40">
        <v>44635</v>
      </c>
      <c r="AH121" s="29">
        <v>3767663</v>
      </c>
      <c r="AI121" s="41">
        <f t="shared" si="36"/>
        <v>571335</v>
      </c>
      <c r="AJ121" s="28" t="e">
        <f t="shared" si="49"/>
        <v>#REF!</v>
      </c>
      <c r="AK121" s="43" t="e">
        <f t="shared" si="50"/>
        <v>#REF!</v>
      </c>
      <c r="AM121" s="40">
        <v>44545</v>
      </c>
      <c r="AN121" s="29">
        <f t="shared" si="37"/>
        <v>555435</v>
      </c>
      <c r="AO121" s="41">
        <v>333535</v>
      </c>
      <c r="AP121" s="28" t="e">
        <f t="shared" si="51"/>
        <v>#REF!</v>
      </c>
      <c r="AQ121" s="43" t="e">
        <f t="shared" si="52"/>
        <v>#REF!</v>
      </c>
      <c r="AS121" s="52"/>
      <c r="AT121" s="54"/>
      <c r="AU121" s="41"/>
      <c r="AV121" s="28"/>
      <c r="AW121" s="43"/>
      <c r="AY121" s="40"/>
      <c r="AZ121" s="29"/>
      <c r="BA121" s="41"/>
      <c r="BB121" s="28"/>
      <c r="BC121" s="43"/>
    </row>
    <row r="122" spans="10:55" x14ac:dyDescent="0.25">
      <c r="J122" s="40">
        <v>44788</v>
      </c>
      <c r="K122" s="29">
        <v>827760.32064702734</v>
      </c>
      <c r="L122" s="41">
        <f t="shared" si="45"/>
        <v>623479.92621210939</v>
      </c>
      <c r="M122" s="34" t="e">
        <f t="shared" si="41"/>
        <v>#REF!</v>
      </c>
      <c r="N122" s="35" t="e">
        <f t="shared" si="46"/>
        <v>#REF!</v>
      </c>
      <c r="T122" s="42">
        <v>876883.66381087014</v>
      </c>
      <c r="U122" s="41">
        <f t="shared" si="34"/>
        <v>418485.45993038081</v>
      </c>
      <c r="V122" s="34" t="e">
        <f t="shared" si="42"/>
        <v>#REF!</v>
      </c>
      <c r="W122" s="34"/>
      <c r="X122" s="43" t="e">
        <f t="shared" si="47"/>
        <v>#REF!</v>
      </c>
      <c r="Z122" s="40">
        <v>44727</v>
      </c>
      <c r="AA122" s="29">
        <v>341936</v>
      </c>
      <c r="AB122" s="29">
        <f t="shared" si="35"/>
        <v>436473</v>
      </c>
      <c r="AC122" s="34" t="e">
        <f t="shared" si="43"/>
        <v>#REF!</v>
      </c>
      <c r="AD122" s="43" t="e">
        <f t="shared" si="48"/>
        <v>#REF!</v>
      </c>
      <c r="AG122" s="40">
        <v>44666</v>
      </c>
      <c r="AH122" s="29">
        <v>3188622</v>
      </c>
      <c r="AI122" s="41">
        <f t="shared" si="36"/>
        <v>579041</v>
      </c>
      <c r="AJ122" s="28" t="e">
        <f t="shared" si="49"/>
        <v>#REF!</v>
      </c>
      <c r="AK122" s="43" t="e">
        <f t="shared" si="50"/>
        <v>#REF!</v>
      </c>
      <c r="AM122" s="40">
        <v>44576</v>
      </c>
      <c r="AN122" s="29">
        <f t="shared" si="37"/>
        <v>226381</v>
      </c>
      <c r="AO122" s="41">
        <v>329054</v>
      </c>
      <c r="AP122" s="28" t="e">
        <f t="shared" si="51"/>
        <v>#REF!</v>
      </c>
      <c r="AQ122" s="43" t="e">
        <f t="shared" si="52"/>
        <v>#REF!</v>
      </c>
      <c r="AS122" s="52"/>
      <c r="AT122" s="54"/>
      <c r="AU122" s="41"/>
      <c r="AV122" s="28"/>
      <c r="AW122" s="43"/>
      <c r="AY122" s="40"/>
      <c r="AZ122" s="29"/>
      <c r="BA122" s="41"/>
      <c r="BB122" s="28"/>
      <c r="BC122" s="43"/>
    </row>
    <row r="123" spans="10:55" x14ac:dyDescent="0.25">
      <c r="J123" s="40">
        <v>44819</v>
      </c>
      <c r="K123" s="29">
        <v>205811.5735175889</v>
      </c>
      <c r="L123" s="41">
        <f t="shared" si="45"/>
        <v>621948.74712943844</v>
      </c>
      <c r="M123" s="34" t="e">
        <f t="shared" si="41"/>
        <v>#REF!</v>
      </c>
      <c r="N123" s="35" t="e">
        <f t="shared" si="46"/>
        <v>#REF!</v>
      </c>
      <c r="T123" s="42">
        <v>459042.66422502429</v>
      </c>
      <c r="U123" s="41">
        <f t="shared" si="34"/>
        <v>417840.99958584586</v>
      </c>
      <c r="V123" s="34" t="e">
        <f t="shared" si="42"/>
        <v>#REF!</v>
      </c>
      <c r="W123" s="34"/>
      <c r="X123" s="43" t="e">
        <f t="shared" si="47"/>
        <v>#REF!</v>
      </c>
      <c r="Z123" s="46">
        <v>44757</v>
      </c>
      <c r="AA123" s="29">
        <v>0</v>
      </c>
      <c r="AB123" s="29">
        <f t="shared" si="35"/>
        <v>341936</v>
      </c>
      <c r="AC123" s="34" t="e">
        <f t="shared" si="43"/>
        <v>#REF!</v>
      </c>
      <c r="AD123" s="43" t="e">
        <f t="shared" si="48"/>
        <v>#REF!</v>
      </c>
      <c r="AG123" s="40">
        <v>44696</v>
      </c>
      <c r="AH123" s="29">
        <v>2619423</v>
      </c>
      <c r="AI123" s="41">
        <f t="shared" si="36"/>
        <v>569199</v>
      </c>
      <c r="AJ123" s="28" t="e">
        <f t="shared" si="49"/>
        <v>#REF!</v>
      </c>
      <c r="AK123" s="43" t="e">
        <f t="shared" si="50"/>
        <v>#REF!</v>
      </c>
      <c r="AM123" s="40">
        <v>44607</v>
      </c>
      <c r="AN123" s="29">
        <f t="shared" si="37"/>
        <v>0</v>
      </c>
      <c r="AO123" s="41">
        <v>226381</v>
      </c>
      <c r="AP123" s="28" t="e">
        <f t="shared" si="51"/>
        <v>#REF!</v>
      </c>
      <c r="AQ123" s="43" t="e">
        <f t="shared" si="52"/>
        <v>#REF!</v>
      </c>
      <c r="AS123" s="52"/>
      <c r="AT123" s="54"/>
      <c r="AU123" s="41"/>
      <c r="AV123" s="28"/>
      <c r="AW123" s="43"/>
      <c r="AY123" s="40"/>
      <c r="AZ123" s="29"/>
      <c r="BA123" s="41"/>
      <c r="BB123" s="28"/>
      <c r="BC123" s="43"/>
    </row>
    <row r="124" spans="10:55" x14ac:dyDescent="0.25">
      <c r="J124" s="40">
        <v>44849</v>
      </c>
      <c r="K124" s="29"/>
      <c r="L124" s="41"/>
      <c r="M124" s="34"/>
      <c r="N124" s="38"/>
      <c r="T124" s="42">
        <v>37500.117247914663</v>
      </c>
      <c r="U124" s="41">
        <f t="shared" si="34"/>
        <v>421542.54697710963</v>
      </c>
      <c r="V124" s="34" t="e">
        <f t="shared" si="42"/>
        <v>#REF!</v>
      </c>
      <c r="W124" s="34"/>
      <c r="X124" s="44" t="e">
        <f t="shared" si="47"/>
        <v>#REF!</v>
      </c>
      <c r="Z124" s="25"/>
      <c r="AA124" s="27"/>
      <c r="AB124" s="27"/>
      <c r="AC124" s="27"/>
      <c r="AD124" s="47"/>
      <c r="AG124" s="40">
        <v>44727</v>
      </c>
      <c r="AH124" s="29">
        <v>2051241</v>
      </c>
      <c r="AI124" s="41">
        <f t="shared" si="36"/>
        <v>568182</v>
      </c>
      <c r="AJ124" s="28" t="e">
        <f t="shared" si="49"/>
        <v>#REF!</v>
      </c>
      <c r="AK124" s="43" t="e">
        <f t="shared" si="50"/>
        <v>#REF!</v>
      </c>
      <c r="AM124" s="40"/>
      <c r="AN124" s="29"/>
      <c r="AO124" s="41"/>
      <c r="AP124" s="28"/>
      <c r="AQ124" s="43">
        <f t="shared" si="52"/>
        <v>0</v>
      </c>
      <c r="AS124" s="40"/>
      <c r="AT124" s="29"/>
      <c r="AU124" s="41"/>
      <c r="AV124" s="28"/>
      <c r="AW124" s="43"/>
      <c r="AY124" s="40"/>
      <c r="AZ124" s="29"/>
      <c r="BA124" s="41"/>
      <c r="BB124" s="28"/>
      <c r="BC124" s="43"/>
    </row>
    <row r="125" spans="10:55" ht="15.75" thickBot="1" x14ac:dyDescent="0.3">
      <c r="J125" s="26"/>
      <c r="K125" s="36"/>
      <c r="L125" s="36"/>
      <c r="M125" s="36"/>
      <c r="N125" s="37" t="e">
        <f>SUM(N34:N123)</f>
        <v>#REF!</v>
      </c>
      <c r="T125" s="45"/>
      <c r="U125" s="36"/>
      <c r="V125" s="36"/>
      <c r="W125" s="36"/>
      <c r="X125" s="37" t="e">
        <f>SUM(X34:X124)</f>
        <v>#REF!</v>
      </c>
      <c r="Z125" s="26"/>
      <c r="AA125" s="36"/>
      <c r="AB125" s="36"/>
      <c r="AC125" s="36"/>
      <c r="AD125" s="37" t="e">
        <f>SUM(AD34:AD124)</f>
        <v>#REF!</v>
      </c>
      <c r="AG125" s="40">
        <v>44757</v>
      </c>
      <c r="AH125" s="29">
        <v>1475631</v>
      </c>
      <c r="AI125" s="41">
        <f t="shared" si="36"/>
        <v>575610</v>
      </c>
      <c r="AJ125" s="28" t="e">
        <f t="shared" si="49"/>
        <v>#REF!</v>
      </c>
      <c r="AK125" s="43" t="e">
        <f t="shared" si="50"/>
        <v>#REF!</v>
      </c>
      <c r="AM125" s="40"/>
      <c r="AN125" s="29"/>
      <c r="AO125" s="41"/>
      <c r="AP125" s="28"/>
      <c r="AQ125" s="43">
        <f t="shared" si="52"/>
        <v>0</v>
      </c>
      <c r="AS125" s="40"/>
      <c r="AT125" s="29"/>
      <c r="AU125" s="41"/>
      <c r="AV125" s="28"/>
      <c r="AW125" s="43"/>
      <c r="AY125" s="40"/>
      <c r="AZ125" s="29"/>
      <c r="BA125" s="41"/>
      <c r="BB125" s="28"/>
      <c r="BC125" s="43"/>
    </row>
    <row r="126" spans="10:55" x14ac:dyDescent="0.25">
      <c r="AG126" s="40">
        <v>44788</v>
      </c>
      <c r="AH126" s="29">
        <v>909309</v>
      </c>
      <c r="AI126" s="41">
        <f t="shared" si="36"/>
        <v>566322</v>
      </c>
      <c r="AJ126" s="28" t="e">
        <f t="shared" si="49"/>
        <v>#REF!</v>
      </c>
      <c r="AK126" s="43" t="e">
        <f t="shared" si="50"/>
        <v>#REF!</v>
      </c>
      <c r="AM126" s="40"/>
      <c r="AN126" s="29"/>
      <c r="AO126" s="41"/>
      <c r="AP126" s="28"/>
      <c r="AQ126" s="43">
        <f t="shared" si="52"/>
        <v>0</v>
      </c>
      <c r="AS126" s="40"/>
      <c r="AT126" s="29"/>
      <c r="AU126" s="41"/>
      <c r="AV126" s="28"/>
      <c r="AW126" s="43"/>
      <c r="AY126" s="40"/>
      <c r="AZ126" s="29"/>
      <c r="BA126" s="41"/>
      <c r="BB126" s="28"/>
      <c r="BC126" s="43"/>
    </row>
    <row r="127" spans="10:55" x14ac:dyDescent="0.25">
      <c r="AG127" s="40">
        <v>44819</v>
      </c>
      <c r="AH127" s="29">
        <v>335790</v>
      </c>
      <c r="AI127" s="41">
        <f t="shared" si="36"/>
        <v>573519</v>
      </c>
      <c r="AJ127" s="28" t="e">
        <f t="shared" si="49"/>
        <v>#REF!</v>
      </c>
      <c r="AK127" s="43" t="e">
        <f t="shared" si="50"/>
        <v>#REF!</v>
      </c>
      <c r="AM127" s="40"/>
      <c r="AN127" s="29"/>
      <c r="AO127" s="41"/>
      <c r="AP127" s="28"/>
      <c r="AQ127" s="43">
        <f t="shared" si="52"/>
        <v>0</v>
      </c>
      <c r="AS127" s="40"/>
      <c r="AT127" s="29"/>
      <c r="AU127" s="41"/>
      <c r="AV127" s="28"/>
      <c r="AW127" s="43"/>
      <c r="AY127" s="40"/>
      <c r="AZ127" s="29"/>
      <c r="BA127" s="41"/>
      <c r="BB127" s="28"/>
      <c r="BC127" s="43"/>
    </row>
    <row r="128" spans="10:55" x14ac:dyDescent="0.25">
      <c r="AG128" s="40">
        <v>44849</v>
      </c>
      <c r="AH128" s="29">
        <v>0</v>
      </c>
      <c r="AI128" s="41">
        <f t="shared" si="36"/>
        <v>335790</v>
      </c>
      <c r="AJ128" s="28" t="e">
        <f t="shared" si="49"/>
        <v>#REF!</v>
      </c>
      <c r="AK128" s="43" t="e">
        <f t="shared" si="50"/>
        <v>#REF!</v>
      </c>
      <c r="AM128" s="40"/>
      <c r="AN128" s="29"/>
      <c r="AO128" s="41"/>
      <c r="AP128" s="28"/>
      <c r="AQ128" s="43">
        <f t="shared" si="52"/>
        <v>0</v>
      </c>
      <c r="AS128" s="40"/>
      <c r="AT128" s="29"/>
      <c r="AU128" s="41"/>
      <c r="AV128" s="28"/>
      <c r="AW128" s="43"/>
      <c r="AY128" s="40"/>
      <c r="AZ128" s="29"/>
      <c r="BA128" s="41"/>
      <c r="BB128" s="28"/>
      <c r="BC128" s="43"/>
    </row>
    <row r="129" spans="33:55" ht="15.75" thickBot="1" x14ac:dyDescent="0.3">
      <c r="AG129" s="26"/>
      <c r="AH129" s="48"/>
      <c r="AI129" s="36"/>
      <c r="AJ129" s="36"/>
      <c r="AK129" s="37" t="e">
        <f>SUM(AK37:AK128)</f>
        <v>#REF!</v>
      </c>
      <c r="AM129" s="26"/>
      <c r="AN129" s="48"/>
      <c r="AO129" s="36"/>
      <c r="AP129" s="36"/>
      <c r="AQ129" s="37" t="e">
        <f>SUM(AQ37:AQ128)</f>
        <v>#REF!</v>
      </c>
      <c r="AS129" s="26"/>
      <c r="AT129" s="48"/>
      <c r="AU129" s="36"/>
      <c r="AV129" s="36"/>
      <c r="AW129" s="37" t="e">
        <f>SUM(AW32:AW128)</f>
        <v>#REF!</v>
      </c>
      <c r="AY129" s="26"/>
      <c r="AZ129" s="48"/>
      <c r="BA129" s="36"/>
      <c r="BB129" s="36"/>
      <c r="BC129" s="37" t="e">
        <f>SUM(BC32:BC128)</f>
        <v>#REF!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S11"/>
  <sheetViews>
    <sheetView tabSelected="1" zoomScaleNormal="100" workbookViewId="0">
      <selection activeCell="Q2" sqref="Q2"/>
    </sheetView>
  </sheetViews>
  <sheetFormatPr defaultColWidth="9.140625" defaultRowHeight="15" x14ac:dyDescent="0.25"/>
  <cols>
    <col min="1" max="1" width="31.28515625" style="109" customWidth="1"/>
    <col min="2" max="2" width="12.28515625" style="109" bestFit="1" customWidth="1"/>
    <col min="3" max="3" width="20.5703125" style="109" bestFit="1" customWidth="1"/>
    <col min="4" max="4" width="14.28515625" style="109" customWidth="1"/>
    <col min="5" max="5" width="10.140625" style="109" customWidth="1"/>
    <col min="6" max="6" width="13.5703125" style="109" customWidth="1"/>
    <col min="7" max="7" width="7.85546875" style="109" customWidth="1"/>
    <col min="8" max="8" width="10.28515625" style="109" customWidth="1"/>
    <col min="9" max="9" width="10" style="109" customWidth="1"/>
    <col min="10" max="10" width="8.7109375" style="109" customWidth="1"/>
    <col min="11" max="11" width="5.42578125" style="109" bestFit="1" customWidth="1"/>
    <col min="12" max="12" width="11.5703125" style="109" bestFit="1" customWidth="1"/>
    <col min="13" max="13" width="15.28515625" style="109" customWidth="1"/>
    <col min="14" max="14" width="20" style="109" customWidth="1"/>
    <col min="15" max="15" width="10.85546875" style="109" customWidth="1"/>
    <col min="16" max="16" width="37.7109375" style="109" bestFit="1" customWidth="1"/>
    <col min="17" max="17" width="7" style="109" customWidth="1"/>
    <col min="18" max="18" width="8.42578125" style="109" customWidth="1"/>
    <col min="19" max="19" width="9" style="109" bestFit="1" customWidth="1"/>
    <col min="20" max="16384" width="9.140625" style="109"/>
  </cols>
  <sheetData>
    <row r="1" spans="1:19" s="75" customFormat="1" x14ac:dyDescent="0.25">
      <c r="A1" s="93"/>
      <c r="B1" s="93"/>
      <c r="C1" s="93"/>
      <c r="D1" s="97" t="s">
        <v>31</v>
      </c>
      <c r="E1" s="99">
        <f>Valuation_Date</f>
        <v>42613</v>
      </c>
      <c r="F1" s="111" t="s">
        <v>109</v>
      </c>
      <c r="G1" s="81"/>
      <c r="H1" s="94"/>
      <c r="I1" s="94"/>
      <c r="J1" s="94"/>
      <c r="K1" s="94"/>
      <c r="L1" s="94"/>
      <c r="M1" s="93"/>
      <c r="N1" s="93"/>
      <c r="O1" s="93"/>
      <c r="P1" s="93"/>
      <c r="Q1" s="93"/>
      <c r="R1" s="93"/>
      <c r="S1" s="93"/>
    </row>
    <row r="2" spans="1:19" s="75" customFormat="1" x14ac:dyDescent="0.25">
      <c r="A2" s="79" t="s">
        <v>0</v>
      </c>
      <c r="B2" s="79" t="s">
        <v>116</v>
      </c>
      <c r="C2" s="79" t="s">
        <v>119</v>
      </c>
      <c r="D2" s="79" t="s">
        <v>6</v>
      </c>
      <c r="E2" s="79" t="s">
        <v>1</v>
      </c>
      <c r="F2" s="79" t="s">
        <v>2</v>
      </c>
      <c r="G2" s="79" t="s">
        <v>3</v>
      </c>
      <c r="H2" s="80" t="s">
        <v>5</v>
      </c>
      <c r="I2" s="80" t="s">
        <v>94</v>
      </c>
      <c r="J2" s="80" t="s">
        <v>12</v>
      </c>
      <c r="K2" s="80" t="s">
        <v>19</v>
      </c>
      <c r="L2" s="80" t="s">
        <v>107</v>
      </c>
      <c r="M2" s="79" t="s">
        <v>25</v>
      </c>
      <c r="N2" s="79"/>
      <c r="O2" s="79" t="s">
        <v>26</v>
      </c>
      <c r="P2" s="79" t="s">
        <v>110</v>
      </c>
      <c r="Q2" s="79" t="s">
        <v>28</v>
      </c>
      <c r="R2" s="79" t="s">
        <v>29</v>
      </c>
      <c r="S2" s="79" t="s">
        <v>30</v>
      </c>
    </row>
    <row r="3" spans="1:19" s="58" customFormat="1" x14ac:dyDescent="0.25">
      <c r="A3" s="83"/>
      <c r="B3" s="83" t="s">
        <v>117</v>
      </c>
      <c r="C3" s="83" t="s">
        <v>120</v>
      </c>
      <c r="D3" s="83" t="s">
        <v>73</v>
      </c>
      <c r="E3" s="83"/>
      <c r="F3" s="92">
        <v>44008</v>
      </c>
      <c r="G3" s="77">
        <v>5.18</v>
      </c>
      <c r="H3" s="107">
        <v>4</v>
      </c>
      <c r="I3" s="107">
        <v>2</v>
      </c>
      <c r="J3" s="57" t="e">
        <f t="shared" ref="J3:J10" ca="1" si="0">DURATION($E$1,F3,G3/100,R3/100,H3,I3)</f>
        <v>#NAME?</v>
      </c>
      <c r="K3" s="107" t="s">
        <v>98</v>
      </c>
      <c r="L3" s="76" t="str">
        <f>INDEX('[2]CM Equivalencies'!B:B,MATCH('Non-Traditional CML'!K3,'[2]CM Equivalencies'!A:A,0))</f>
        <v>BB</v>
      </c>
      <c r="M3" s="108" t="s">
        <v>104</v>
      </c>
      <c r="N3" s="58" t="str">
        <f t="shared" ref="N3:N6" si="1">M3&amp;" Govt"</f>
        <v>T 1.625 06/30/20 Govt</v>
      </c>
      <c r="O3" s="78" t="e">
        <f ca="1">BDH(N3,$O$2,$E$1)</f>
        <v>#NAME?</v>
      </c>
      <c r="P3" s="77" t="s">
        <v>114</v>
      </c>
      <c r="Q3" s="112">
        <v>400</v>
      </c>
      <c r="R3" s="55" t="e">
        <f ca="1">(+O3+Q3/100)</f>
        <v>#NAME?</v>
      </c>
      <c r="S3" s="59" t="e">
        <f ca="1">MIN(PRICE($E$1,F3,G3/100,R3/100,100,H3,I3),100)</f>
        <v>#NAME?</v>
      </c>
    </row>
    <row r="4" spans="1:19" s="58" customFormat="1" x14ac:dyDescent="0.25">
      <c r="A4" s="83"/>
      <c r="B4" s="83" t="s">
        <v>117</v>
      </c>
      <c r="C4" s="83" t="s">
        <v>120</v>
      </c>
      <c r="D4" s="83" t="s">
        <v>73</v>
      </c>
      <c r="E4" s="83"/>
      <c r="F4" s="92">
        <v>43269</v>
      </c>
      <c r="G4" s="77">
        <v>5.43</v>
      </c>
      <c r="H4" s="107">
        <v>4</v>
      </c>
      <c r="I4" s="107">
        <v>2</v>
      </c>
      <c r="J4" s="57" t="e">
        <f t="shared" ca="1" si="0"/>
        <v>#NAME?</v>
      </c>
      <c r="K4" s="107" t="s">
        <v>106</v>
      </c>
      <c r="L4" s="76" t="str">
        <f>INDEX('[2]CM Equivalencies'!B:B,MATCH('Non-Traditional CML'!K4,'[2]CM Equivalencies'!A:A,0))</f>
        <v>BBB</v>
      </c>
      <c r="M4" s="108" t="s">
        <v>105</v>
      </c>
      <c r="N4" s="58" t="str">
        <f t="shared" si="1"/>
        <v>T 1.125 06/15/18 Govt</v>
      </c>
      <c r="O4" s="78" t="e">
        <f ca="1">_xll.BDH(N4,$O$2,$E$1)</f>
        <v>#NAME?</v>
      </c>
      <c r="P4" s="77" t="s">
        <v>114</v>
      </c>
      <c r="Q4" s="112">
        <v>167.5</v>
      </c>
      <c r="R4" s="55" t="e">
        <f t="shared" ref="R4:R10" ca="1" si="2">(+O4+Q4/100)</f>
        <v>#NAME?</v>
      </c>
      <c r="S4" s="59" t="e">
        <f ca="1">MIN(PRICE($E$1,F4,G4/100,R4/100,100,H4,I4),100)</f>
        <v>#NAME?</v>
      </c>
    </row>
    <row r="5" spans="1:19" s="58" customFormat="1" x14ac:dyDescent="0.25">
      <c r="A5" s="83"/>
      <c r="B5" s="83" t="s">
        <v>118</v>
      </c>
      <c r="C5" s="83" t="s">
        <v>121</v>
      </c>
      <c r="D5" s="83" t="s">
        <v>73</v>
      </c>
      <c r="E5" s="83"/>
      <c r="F5" s="92">
        <v>43669</v>
      </c>
      <c r="G5" s="108">
        <v>6.89</v>
      </c>
      <c r="H5" s="107">
        <v>4</v>
      </c>
      <c r="I5" s="107">
        <v>3</v>
      </c>
      <c r="J5" s="57" t="e">
        <f t="shared" ca="1" si="0"/>
        <v>#NAME?</v>
      </c>
      <c r="K5" s="107" t="s">
        <v>103</v>
      </c>
      <c r="L5" s="76" t="str">
        <f>INDEX('[2]CM Equivalencies'!B:B,MATCH('Non-Traditional CML'!K5,'[2]CM Equivalencies'!A:A,0))</f>
        <v>BBB</v>
      </c>
      <c r="M5" s="108" t="s">
        <v>104</v>
      </c>
      <c r="N5" s="58" t="str">
        <f t="shared" si="1"/>
        <v>T 1.625 06/30/20 Govt</v>
      </c>
      <c r="O5" s="78" t="e">
        <f ca="1">_xll.BDH(N5,$O$2,$E$1)</f>
        <v>#NAME?</v>
      </c>
      <c r="P5" s="77" t="s">
        <v>114</v>
      </c>
      <c r="Q5" s="112">
        <v>487.08333333333337</v>
      </c>
      <c r="R5" s="55" t="e">
        <f t="shared" ca="1" si="2"/>
        <v>#NAME?</v>
      </c>
      <c r="S5" s="59" t="e">
        <f ca="1">PRICE($E$1,F5,G5/100,R5/100,100,H5,I5)</f>
        <v>#NAME?</v>
      </c>
    </row>
    <row r="6" spans="1:19" s="58" customFormat="1" x14ac:dyDescent="0.25">
      <c r="A6" s="83"/>
      <c r="B6" s="83" t="s">
        <v>118</v>
      </c>
      <c r="C6" s="83" t="s">
        <v>121</v>
      </c>
      <c r="D6" s="83" t="s">
        <v>73</v>
      </c>
      <c r="E6" s="83"/>
      <c r="F6" s="92">
        <v>43669</v>
      </c>
      <c r="G6" s="108">
        <v>6.89</v>
      </c>
      <c r="H6" s="107">
        <v>4</v>
      </c>
      <c r="I6" s="107">
        <v>3</v>
      </c>
      <c r="J6" s="57" t="e">
        <f t="shared" ca="1" si="0"/>
        <v>#NAME?</v>
      </c>
      <c r="K6" s="107" t="s">
        <v>103</v>
      </c>
      <c r="L6" s="76" t="str">
        <f>INDEX('[2]CM Equivalencies'!B:B,MATCH('Non-Traditional CML'!K6,'[2]CM Equivalencies'!A:A,0))</f>
        <v>BBB</v>
      </c>
      <c r="M6" s="108" t="s">
        <v>104</v>
      </c>
      <c r="N6" s="58" t="str">
        <f t="shared" si="1"/>
        <v>T 1.625 06/30/20 Govt</v>
      </c>
      <c r="O6" s="78" t="e">
        <f ca="1">_xll.BDH(N6,$O$2,$E$1)</f>
        <v>#NAME?</v>
      </c>
      <c r="P6" s="77" t="s">
        <v>114</v>
      </c>
      <c r="Q6" s="112">
        <v>487.08333333333337</v>
      </c>
      <c r="R6" s="55" t="e">
        <f t="shared" ca="1" si="2"/>
        <v>#NAME?</v>
      </c>
      <c r="S6" s="59" t="e">
        <f ca="1">(PRICE($E$1,F6,G6/100,R6/100,100,H6,I6))</f>
        <v>#NAME?</v>
      </c>
    </row>
    <row r="7" spans="1:19" s="58" customFormat="1" x14ac:dyDescent="0.25">
      <c r="A7" s="83"/>
      <c r="B7" s="83" t="s">
        <v>118</v>
      </c>
      <c r="C7" s="83" t="s">
        <v>120</v>
      </c>
      <c r="D7" s="83" t="s">
        <v>73</v>
      </c>
      <c r="E7" s="83"/>
      <c r="F7" s="92">
        <v>43084</v>
      </c>
      <c r="G7" s="108">
        <v>5.25</v>
      </c>
      <c r="H7" s="107">
        <v>4</v>
      </c>
      <c r="I7" s="107">
        <v>2</v>
      </c>
      <c r="J7" s="57" t="e">
        <f t="shared" ca="1" si="0"/>
        <v>#NAME?</v>
      </c>
      <c r="K7" s="107" t="s">
        <v>103</v>
      </c>
      <c r="L7" s="76" t="str">
        <f>INDEX('[2]CM Equivalencies'!B:B,MATCH('Non-Traditional CML'!K7,'[2]CM Equivalencies'!A:A,0))</f>
        <v>BBB</v>
      </c>
      <c r="M7" s="108" t="s">
        <v>108</v>
      </c>
      <c r="N7" s="58" t="str">
        <f>M7&amp;" Govt"</f>
        <v>frtr 4.25 10/17 Govt</v>
      </c>
      <c r="O7" s="78" t="e">
        <f ca="1">_xll.BDH(N7,$O$2,IF($G$1,$G$1,$E$1))</f>
        <v>#NAME?</v>
      </c>
      <c r="P7" s="77" t="s">
        <v>114</v>
      </c>
      <c r="Q7" s="112">
        <v>487.08333333333337</v>
      </c>
      <c r="R7" s="55" t="e">
        <f t="shared" ca="1" si="2"/>
        <v>#NAME?</v>
      </c>
      <c r="S7" s="59" t="e">
        <f ca="1">MIN(PRICE($E$1,F7,G7/100,R7/100,100,H7,I7),100)</f>
        <v>#NAME?</v>
      </c>
    </row>
    <row r="8" spans="1:19" s="58" customFormat="1" x14ac:dyDescent="0.25">
      <c r="A8" s="83"/>
      <c r="B8" s="83" t="s">
        <v>118</v>
      </c>
      <c r="C8" s="83" t="s">
        <v>122</v>
      </c>
      <c r="D8" s="83" t="s">
        <v>73</v>
      </c>
      <c r="E8" s="83"/>
      <c r="F8" s="92">
        <v>43921</v>
      </c>
      <c r="G8" s="108">
        <v>7.5</v>
      </c>
      <c r="H8" s="107">
        <v>4</v>
      </c>
      <c r="I8" s="107">
        <v>2</v>
      </c>
      <c r="J8" s="57" t="e">
        <f t="shared" ca="1" si="0"/>
        <v>#NAME?</v>
      </c>
      <c r="K8" s="107" t="s">
        <v>103</v>
      </c>
      <c r="L8" s="76" t="str">
        <f>INDEX('[2]CM Equivalencies'!B:B,MATCH('Non-Traditional CML'!K8,'[2]CM Equivalencies'!A:A,0))</f>
        <v>BBB</v>
      </c>
      <c r="M8" s="108" t="s">
        <v>111</v>
      </c>
      <c r="N8" s="58" t="str">
        <f>M8&amp;" Govt"</f>
        <v>T 1.125 03/31/20 Govt</v>
      </c>
      <c r="O8" s="78" t="e">
        <f ca="1">_xll.BDH(N8,$O$2,IF($G$1,$G$1,$E$1))</f>
        <v>#NAME?</v>
      </c>
      <c r="P8" s="77" t="s">
        <v>114</v>
      </c>
      <c r="Q8" s="112">
        <v>487.08333333333337</v>
      </c>
      <c r="R8" s="55" t="e">
        <f t="shared" ca="1" si="2"/>
        <v>#NAME?</v>
      </c>
      <c r="S8" s="59" t="e">
        <f ca="1">MIN(PRICE($E$1,F8,G8/100,R8/100,100,H8,I8),102)</f>
        <v>#NAME?</v>
      </c>
    </row>
    <row r="9" spans="1:19" s="58" customFormat="1" x14ac:dyDescent="0.25">
      <c r="A9" s="83"/>
      <c r="B9" s="83" t="s">
        <v>118</v>
      </c>
      <c r="C9" s="83" t="s">
        <v>122</v>
      </c>
      <c r="D9" s="83" t="s">
        <v>73</v>
      </c>
      <c r="E9" s="83"/>
      <c r="F9" s="92">
        <v>44286</v>
      </c>
      <c r="G9" s="108">
        <v>7.5</v>
      </c>
      <c r="H9" s="107">
        <v>4</v>
      </c>
      <c r="I9" s="107">
        <v>2</v>
      </c>
      <c r="J9" s="57" t="e">
        <f t="shared" ca="1" si="0"/>
        <v>#NAME?</v>
      </c>
      <c r="K9" s="107" t="s">
        <v>103</v>
      </c>
      <c r="L9" s="76" t="str">
        <f>INDEX('[2]CM Equivalencies'!B:B,MATCH('Non-Traditional CML'!K9,'[2]CM Equivalencies'!A:A,0))</f>
        <v>BBB</v>
      </c>
      <c r="M9" s="108" t="s">
        <v>112</v>
      </c>
      <c r="N9" s="58" t="str">
        <f>M9&amp;" Govt"</f>
        <v>T 2.25 03/31/21 Govt</v>
      </c>
      <c r="O9" s="78" t="e">
        <f ca="1">_xll.BDH(N9,$O$2,IF($G$1,$G$1,$E$1))</f>
        <v>#NAME?</v>
      </c>
      <c r="P9" s="77" t="s">
        <v>114</v>
      </c>
      <c r="Q9" s="112">
        <v>487.08333333333337</v>
      </c>
      <c r="R9" s="55" t="e">
        <f t="shared" ca="1" si="2"/>
        <v>#NAME?</v>
      </c>
      <c r="S9" s="59" t="e">
        <f ca="1">MIN(PRICE($E$1,F9,G9/100,R9/100,100,H9,I9),102)</f>
        <v>#NAME?</v>
      </c>
    </row>
    <row r="10" spans="1:19" s="58" customFormat="1" x14ac:dyDescent="0.25">
      <c r="A10" s="83"/>
      <c r="B10" s="83" t="s">
        <v>118</v>
      </c>
      <c r="C10" s="83" t="s">
        <v>122</v>
      </c>
      <c r="D10" s="83" t="s">
        <v>73</v>
      </c>
      <c r="E10" s="83"/>
      <c r="F10" s="92">
        <v>44439</v>
      </c>
      <c r="G10" s="108">
        <v>7.5</v>
      </c>
      <c r="H10" s="107">
        <v>4</v>
      </c>
      <c r="I10" s="107">
        <v>2</v>
      </c>
      <c r="J10" s="57" t="e">
        <f t="shared" ca="1" si="0"/>
        <v>#NAME?</v>
      </c>
      <c r="K10" s="107" t="s">
        <v>103</v>
      </c>
      <c r="L10" s="76" t="str">
        <f>INDEX('[2]CM Equivalencies'!B:B,MATCH('Non-Traditional CML'!K10,'[2]CM Equivalencies'!A:A,0))</f>
        <v>BBB</v>
      </c>
      <c r="M10" s="108" t="s">
        <v>113</v>
      </c>
      <c r="N10" s="58" t="str">
        <f>M10&amp;" Govt"</f>
        <v>T 2 08/31/21 Govt</v>
      </c>
      <c r="O10" s="78" t="e">
        <f ca="1">_xll.BDH(N10,$O$2,IF($G$1,$G$1,$E$1))</f>
        <v>#NAME?</v>
      </c>
      <c r="P10" s="77" t="s">
        <v>114</v>
      </c>
      <c r="Q10" s="112">
        <v>487.08333333333337</v>
      </c>
      <c r="R10" s="55" t="e">
        <f t="shared" ca="1" si="2"/>
        <v>#NAME?</v>
      </c>
      <c r="S10" s="59" t="e">
        <f t="shared" ref="S10" ca="1" si="3">MIN(PRICE($E$1,F10,G10/100,R10/100,100,H10,I10),102)</f>
        <v>#NAME?</v>
      </c>
    </row>
    <row r="11" spans="1:19" s="58" customFormat="1" x14ac:dyDescent="0.25">
      <c r="A11" s="51"/>
      <c r="B11" s="51"/>
      <c r="C11" s="51"/>
      <c r="E11" s="51"/>
      <c r="H11" s="56"/>
      <c r="I11" s="56"/>
      <c r="J11" s="57"/>
      <c r="K11" s="56"/>
      <c r="L11" s="56"/>
      <c r="O11" s="60"/>
      <c r="P11" s="60"/>
      <c r="S11" s="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Equitrust.Backup</vt:lpstr>
      <vt:lpstr>Non-Traditional CML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2019-08-18T05:13:36Z</dcterms:created>
  <dcterms:modified xsi:type="dcterms:W3CDTF">2019-08-18T05:14:12Z</dcterms:modified>
</cp:coreProperties>
</file>